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80" firstSheet="14" activeTab="14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KV 1 mell" sheetId="5" r:id="rId5"/>
    <sheet name="2 mell" sheetId="6" r:id="rId6"/>
    <sheet name="3. M " sheetId="7" r:id="rId7"/>
    <sheet name="4 mell" sheetId="8" r:id="rId8"/>
    <sheet name="5. M " sheetId="9" r:id="rId9"/>
    <sheet name="6. 7.8. M  " sheetId="10" r:id="rId10"/>
    <sheet name="9 mell" sheetId="11" r:id="rId11"/>
    <sheet name="10.M  " sheetId="12" r:id="rId12"/>
    <sheet name="11.Mód" sheetId="13" r:id="rId13"/>
    <sheet name="12.Máll2015" sheetId="14" r:id="rId14"/>
    <sheet name="13 melléklet" sheetId="15" r:id="rId15"/>
    <sheet name="14módosítás" sheetId="16" r:id="rId16"/>
    <sheet name="15ovi2015" sheetId="17" r:id="rId17"/>
    <sheet name="16művh2015" sheetId="18" r:id="rId18"/>
    <sheet name="17pmh2015" sheetId="19" r:id="rId19"/>
    <sheet name="18VÜKI" sheetId="20" r:id="rId20"/>
    <sheet name="19önk2015" sheetId="21" r:id="rId21"/>
    <sheet name="20KÖT FEL" sheetId="22" r:id="rId22"/>
    <sheet name="21céltartalék" sheetId="23" r:id="rId23"/>
    <sheet name="21 kötelező feladat" sheetId="24" state="hidden" r:id="rId24"/>
    <sheet name="ÖNK ÖSSZESITŐ" sheetId="25" r:id="rId25"/>
    <sheet name="Munkalap27" sheetId="26" state="hidden" r:id="rId26"/>
  </sheets>
  <definedNames>
    <definedName name="Excel_BuiltIn__FilterDatabase" localSheetId="23">NA()</definedName>
    <definedName name="Excel_BuiltIn__FilterDatabase" localSheetId="24">'ÖNK ÖSSZESITŐ'!$A$44:$E$78</definedName>
    <definedName name="Excel_BuiltIn_Print_Area" localSheetId="16">'15ovi2015'!$A$1:$H$62</definedName>
    <definedName name="Excel_BuiltIn_Print_Area" localSheetId="17">'16művh2015'!$A$1:$H$32</definedName>
    <definedName name="Excel_BuiltIn_Print_Area" localSheetId="18">'17pmh2015'!$A$1:$H$42</definedName>
    <definedName name="Excel_BuiltIn_Print_Area" localSheetId="0">'2'!$A$1:$A$21</definedName>
    <definedName name="Excel_BuiltIn_Print_Area" localSheetId="21">'20KÖT FEL'!$A$1:$E$48</definedName>
    <definedName name="Excel_BuiltIn_Print_Area" localSheetId="8">'5. M '!$A$1:$H$202</definedName>
    <definedName name="Excel_BuiltIn_Print_Area" localSheetId="4">'KV 1 mell'!$A$1:$F$69</definedName>
    <definedName name="Excel_BuiltIn_Print_Area" localSheetId="24">'ÖNK ÖSSZESITŐ'!$A$1:$H$94</definedName>
    <definedName name="_xlnm.Print_Titles" localSheetId="13">'12.Máll2015'!$8:$8</definedName>
    <definedName name="_xlnm.Print_Titles" localSheetId="23">'21 kötelező feladat'!$1:$3</definedName>
    <definedName name="_xlnm.Print_Titles" localSheetId="8">'5. M '!$4:$10</definedName>
    <definedName name="_xlnm.Print_Titles" localSheetId="24">'ÖNK ÖSSZESITŐ'!$1:$8</definedName>
    <definedName name="_xlnm.Print_Area" localSheetId="11">'10.M  '!$A$1:$F$22</definedName>
    <definedName name="_xlnm.Print_Area" localSheetId="12">'11.Mód'!$A$1:$N$28</definedName>
    <definedName name="_xlnm.Print_Area" localSheetId="1">'12'!$A$1:$B$11</definedName>
    <definedName name="_xlnm.Print_Area" localSheetId="13">'12.Máll2015'!$A$1:$G$124</definedName>
    <definedName name="_xlnm.Print_Area" localSheetId="2">'14adóss'!$A$1:$G$30</definedName>
    <definedName name="_xlnm.Print_Area" localSheetId="3">'15 3éves'!$A$1:$E$55</definedName>
    <definedName name="_xlnm.Print_Area" localSheetId="16">'15ovi2015'!$A$1:$J$61</definedName>
    <definedName name="_xlnm.Print_Area" localSheetId="17">'16művh2015'!$A$1:$I$31</definedName>
    <definedName name="_xlnm.Print_Area" localSheetId="18">'17pmh2015'!$A$1:$I$41</definedName>
    <definedName name="_xlnm.Print_Area" localSheetId="19">'18VÜKI'!$A$1:$H$77</definedName>
    <definedName name="_xlnm.Print_Area" localSheetId="0">'2'!$A$1:$D$21</definedName>
    <definedName name="_xlnm.Print_Area" localSheetId="21">'20KÖT FEL'!$A$1:$I$49</definedName>
    <definedName name="_xlnm.Print_Area" localSheetId="23">'21 kötelező feladat'!$A$1:$E$23</definedName>
    <definedName name="_xlnm.Print_Area" localSheetId="22">'21céltartalék'!$A$1:$E$54</definedName>
    <definedName name="_xlnm.Print_Area" localSheetId="6">'3. M '!$A$1:$H$51</definedName>
    <definedName name="_xlnm.Print_Area" localSheetId="8">'5. M '!$A$1:$I$202</definedName>
    <definedName name="_xlnm.Print_Area" localSheetId="9">'6. 7.8. M  '!$A$1:$K$71</definedName>
    <definedName name="_xlnm.Print_Area" localSheetId="4">'KV 1 mell'!$A$9:$H$65</definedName>
    <definedName name="_xlnm.Print_Area" localSheetId="24">'ÖNK ÖSSZESITŐ'!$A$3:$H$92</definedName>
  </definedNames>
  <calcPr fullCalcOnLoad="1"/>
</workbook>
</file>

<file path=xl/sharedStrings.xml><?xml version="1.0" encoding="utf-8"?>
<sst xmlns="http://schemas.openxmlformats.org/spreadsheetml/2006/main" count="2825" uniqueCount="1031">
  <si>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</si>
  <si>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</si>
  <si>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</si>
  <si>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</si>
  <si>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</si>
  <si>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</si>
  <si>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</si>
  <si>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</si>
  <si>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</si>
  <si>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</si>
  <si>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</si>
  <si>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</si>
  <si>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</si>
  <si>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</si>
  <si>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</si>
  <si>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</si>
  <si>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</si>
  <si>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</si>
  <si>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</si>
  <si>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</si>
  <si>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</si>
  <si>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</si>
  <si>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</si>
  <si>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</si>
  <si>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</si>
  <si>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</si>
  <si>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</si>
  <si>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</si>
  <si>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</si>
  <si>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</si>
  <si>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</si>
  <si>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</si>
  <si>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</si>
  <si>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</si>
  <si>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</si>
  <si>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</si>
  <si>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</si>
  <si>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</si>
  <si>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</si>
  <si>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</si>
  <si>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</si>
  <si>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</si>
  <si>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</si>
  <si>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</si>
  <si>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</si>
  <si>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</si>
  <si>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</si>
  <si>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</si>
  <si>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</si>
  <si>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</si>
  <si>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</si>
  <si>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</si>
  <si>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</si>
  <si>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</si>
  <si>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</si>
  <si>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</si>
  <si>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</si>
  <si>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</si>
  <si>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</si>
  <si>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</si>
  <si>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</si>
  <si>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</si>
  <si>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</si>
  <si>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</si>
  <si>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</si>
  <si>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</si>
  <si>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</si>
  <si>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</si>
  <si>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</si>
  <si>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</si>
  <si>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</si>
  <si>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</si>
  <si>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</si>
  <si>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</si>
  <si>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</si>
  <si>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</si>
  <si>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</si>
  <si>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</si>
  <si>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</si>
  <si>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</si>
  <si>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</si>
  <si>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</si>
  <si>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</si>
  <si>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</si>
  <si>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</si>
  <si>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</si>
  <si>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</si>
  <si>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</si>
  <si>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</si>
  <si>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</si>
  <si>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</si>
  <si>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</si>
  <si>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</si>
  <si>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</si>
  <si>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</si>
  <si>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</si>
  <si>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</si>
  <si>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</si>
  <si>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</si>
  <si>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</si>
  <si>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</si>
  <si>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</si>
  <si>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</si>
  <si>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</si>
  <si>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</si>
  <si>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</si>
  <si>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</si>
  <si>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</si>
  <si>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</si>
  <si>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</si>
  <si>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</si>
  <si>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</si>
  <si>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</si>
  <si>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</si>
  <si>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</si>
  <si>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</si>
  <si>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</si>
  <si>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</si>
  <si>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</si>
  <si>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</si>
  <si>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</si>
  <si>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</si>
  <si>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</si>
  <si>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</si>
  <si>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</si>
  <si>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</si>
  <si>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</si>
  <si>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</si>
  <si>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</si>
  <si>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</si>
  <si>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</si>
  <si>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</si>
  <si>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</si>
  <si>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</si>
  <si>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</si>
  <si>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</si>
  <si>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</si>
  <si>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</si>
  <si>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</si>
  <si>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</si>
  <si>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</si>
  <si>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</si>
  <si>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</si>
  <si>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</si>
  <si>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</si>
  <si>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</si>
  <si>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</si>
  <si>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</si>
  <si>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</si>
  <si>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</si>
  <si>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</si>
  <si>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</si>
  <si>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</si>
  <si>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 xml:space="preserve"> bevételi és kiadási előirányzatainak főösszesítője</t>
  </si>
  <si>
    <t>Adatok ezer Ft-ban</t>
  </si>
  <si>
    <t>Sor szám</t>
  </si>
  <si>
    <t>Bevételek</t>
  </si>
  <si>
    <t>2014.évi előirányzat</t>
  </si>
  <si>
    <t>2015. ÉVI EREDETI ELŐIRÁNYZAT</t>
  </si>
  <si>
    <t>2014. ÉVI %-ÁBAN</t>
  </si>
  <si>
    <t>2015. évi módostás I.</t>
  </si>
  <si>
    <t>2015. évi módostás II.</t>
  </si>
  <si>
    <t>A</t>
  </si>
  <si>
    <t>B</t>
  </si>
  <si>
    <t>C</t>
  </si>
  <si>
    <t>D</t>
  </si>
  <si>
    <t>E</t>
  </si>
  <si>
    <t>F</t>
  </si>
  <si>
    <t>I.</t>
  </si>
  <si>
    <t>Intézményi működéssel kapcsolatos bevételek</t>
  </si>
  <si>
    <t>Általános forgalmi adó</t>
  </si>
  <si>
    <t>Kamat bevételek</t>
  </si>
  <si>
    <t>II.</t>
  </si>
  <si>
    <t>Önkormányzat sajátos működési bevételei</t>
  </si>
  <si>
    <t>Egyéb sajátos bevétel</t>
  </si>
  <si>
    <t>Bírság, pótlék</t>
  </si>
  <si>
    <t>III.</t>
  </si>
  <si>
    <t>Működési támogatások</t>
  </si>
  <si>
    <t>IV.</t>
  </si>
  <si>
    <t>V.</t>
  </si>
  <si>
    <t>Felhalmozási célú átvett pénzeszköz</t>
  </si>
  <si>
    <t>VI.</t>
  </si>
  <si>
    <t>Kölcsön törlesztés</t>
  </si>
  <si>
    <t>VII.</t>
  </si>
  <si>
    <t>Önkormányzat felhalmozási költségvetési támogatása</t>
  </si>
  <si>
    <t>VIII.</t>
  </si>
  <si>
    <t>Támogatásértékű bevételek</t>
  </si>
  <si>
    <t>Működési célú pénzeszköz átvétel</t>
  </si>
  <si>
    <t>Működési célú pénzeszköz á.v. ÁH-on kív.</t>
  </si>
  <si>
    <t>Költségvetési bevételek összesen</t>
  </si>
  <si>
    <t>IX.</t>
  </si>
  <si>
    <t>Finanszírozási bevételek</t>
  </si>
  <si>
    <t>Felhalmozási célú hitel felvétel</t>
  </si>
  <si>
    <t>Államháztartáson belüli megelőlegezés</t>
  </si>
  <si>
    <t>X.</t>
  </si>
  <si>
    <t xml:space="preserve"> Pénzmaradvány</t>
  </si>
  <si>
    <t>Ebből felhalmozási célú</t>
  </si>
  <si>
    <t xml:space="preserve">         működési célú</t>
  </si>
  <si>
    <t>2015. évi módosítás I.</t>
  </si>
  <si>
    <t>2015. évi módosítás II.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</si>
  <si>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</si>
  <si>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</si>
  <si>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</si>
  <si>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</si>
  <si>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</si>
  <si>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 xml:space="preserve">          Támogatásértékű kiadás áht-n belül</t>
  </si>
  <si>
    <t xml:space="preserve">           Működési célú támogatás</t>
  </si>
  <si>
    <t xml:space="preserve">           Szociális juttatás, ellátottak juttatása</t>
  </si>
  <si>
    <t>Felhalmozási célú pénzeszköz átadás</t>
  </si>
  <si>
    <t>Államháztartáson belüli megelőlegezés visszafizetése</t>
  </si>
  <si>
    <t>Felhalmozási célú tartalékból közbiztonság növelését szolgáló fejlesztés pályázati önrész Kvt. 10. pont ac) alapján</t>
  </si>
  <si>
    <t>Felhalmozási célú tartalékból iskolai étkeztetést végző intézmény infrastrukturális fejlesztése Kvt. 3.m. 10.pont a. alapján</t>
  </si>
  <si>
    <t>48.</t>
  </si>
  <si>
    <t>Költségvetési kiadások</t>
  </si>
  <si>
    <t>Herend Város Önkormányzat 2015. évi működési és felhalmozási mérlege</t>
  </si>
  <si>
    <t xml:space="preserve">                                                                                                                                                                 </t>
  </si>
  <si>
    <t>MEGNEVEZÉS</t>
  </si>
  <si>
    <t>Előirányzat változás</t>
  </si>
  <si>
    <t>EREDETI ELŐIRÁNYZAT</t>
  </si>
  <si>
    <t>Módosított I. ELŐIRÁNYZAT</t>
  </si>
  <si>
    <t>Módosított II.</t>
  </si>
  <si>
    <t>Intézményi működési bevételek</t>
  </si>
  <si>
    <t>Önkormányzat sajátos működési bevételei (helyi és átengedett adók)</t>
  </si>
  <si>
    <t>Költségvetési támogatás</t>
  </si>
  <si>
    <t>Előző évi pénzmaradvány</t>
  </si>
  <si>
    <t>Kölcsön  törlesztés</t>
  </si>
  <si>
    <t>Működési bevételek összesen</t>
  </si>
  <si>
    <t>Felhalmozási célú hitel felvétele</t>
  </si>
  <si>
    <t>Finanszírozási bevétel</t>
  </si>
  <si>
    <t>Működési kiadások</t>
  </si>
  <si>
    <t>Munkaadói járulék</t>
  </si>
  <si>
    <t>Dologi és egyéb folyó kiadások</t>
  </si>
  <si>
    <t>Támogatásértékű kiadás</t>
  </si>
  <si>
    <t>Működési célú pénzeszköz átadás ÁH-on kiv.</t>
  </si>
  <si>
    <t>Szociális juttatások</t>
  </si>
  <si>
    <t>Államháztartáson belüli megelőlegezés visszafizetés</t>
  </si>
  <si>
    <t>Működési kiadások összesen</t>
  </si>
  <si>
    <t>Kommunális adó</t>
  </si>
  <si>
    <t xml:space="preserve">Önkormányzati lakásértékesítés </t>
  </si>
  <si>
    <t>Felhalmozási pénzmaradvány</t>
  </si>
  <si>
    <t>Felhalmozási bevételek összesen</t>
  </si>
  <si>
    <t>Felújítás, beruházás</t>
  </si>
  <si>
    <t>Felhalmozási kiadások összesen</t>
  </si>
  <si>
    <t xml:space="preserve"> BEVÉTELEK ÖSSZESEN</t>
  </si>
  <si>
    <t>KÖLTSÉGVETÉSI KIADÁSOK ÖSSZESEN</t>
  </si>
  <si>
    <t>3.melléklet</t>
  </si>
  <si>
    <t>2015. évi bevételi előirányzatai forrásonként</t>
  </si>
  <si>
    <t>2015.évi előirányzat</t>
  </si>
  <si>
    <t>2015.évi módosítás I.</t>
  </si>
  <si>
    <t>2015.évi módosítás II.</t>
  </si>
  <si>
    <t>Továbbszámlázott szolgáltatások</t>
  </si>
  <si>
    <t>Áfa bevétel</t>
  </si>
  <si>
    <t>Kamat bevétel</t>
  </si>
  <si>
    <t>Kölcsön visszatérülése</t>
  </si>
  <si>
    <t>Magánszemélyek kommunális adója</t>
  </si>
  <si>
    <t>Iparűzési adó</t>
  </si>
  <si>
    <t>Gépjármű adó</t>
  </si>
  <si>
    <t>Önkormányzati lakások lakbére, sírhely, közterületdíj egyéb sajátos bevételek</t>
  </si>
  <si>
    <t>Önk.sajátos műk.bevételei összesen</t>
  </si>
  <si>
    <t>Támogatások</t>
  </si>
  <si>
    <t>Normatív támogatások</t>
  </si>
  <si>
    <t>Normatív kötött támogatások</t>
  </si>
  <si>
    <t>Központosított támogatások</t>
  </si>
  <si>
    <t>Egyéb központi támogatás</t>
  </si>
  <si>
    <t>Tárgyi eszközök , immateriális javak értékesítése</t>
  </si>
  <si>
    <t>Felhalmozási célú pénzeszköz átvétele</t>
  </si>
  <si>
    <t>OEP finanszírozás egészségügy működtetésre</t>
  </si>
  <si>
    <t>Elkülönített állami pénzalaptól pénzeszköz átvétel</t>
  </si>
  <si>
    <t>Önkormányzati költségvetési szervtől</t>
  </si>
  <si>
    <t>Előző évi költségvetési elszámolás</t>
  </si>
  <si>
    <t>Működési célú pénzeszköz átvétel Áh-on kiv.</t>
  </si>
  <si>
    <t>Véglegesen átvett pénzeszköz összesen</t>
  </si>
  <si>
    <t>Pénzmaradvány</t>
  </si>
  <si>
    <t>Felhalmozási célú hitel</t>
  </si>
  <si>
    <t>4.melléklet</t>
  </si>
  <si>
    <t>Herend Város Önkormányzat önállóan működő intézményei bevétele</t>
  </si>
  <si>
    <t>2015.</t>
  </si>
  <si>
    <t>Önkormányzat</t>
  </si>
  <si>
    <t>Intézményi étkeztetés</t>
  </si>
  <si>
    <t>Munkahelyi vendéglátás</t>
  </si>
  <si>
    <t>Működési bevétel</t>
  </si>
  <si>
    <t>Lakóingatlan bérbeadás</t>
  </si>
  <si>
    <t>Nem lakóingatlan bérbeadás</t>
  </si>
  <si>
    <t>Sportlétesítmény bérbeadás</t>
  </si>
  <si>
    <t>Állategészségügyi ellátás</t>
  </si>
  <si>
    <t>Temetőfenntartás</t>
  </si>
  <si>
    <t>Adóbevételek, és pótlék birság bevétel</t>
  </si>
  <si>
    <t>ebből Polgármesteri Hivatal támogatása</t>
  </si>
  <si>
    <t xml:space="preserve">    Óvoda és bölcsőde működtetésre</t>
  </si>
  <si>
    <t xml:space="preserve">    Családsegítő szolgálat támogatása</t>
  </si>
  <si>
    <t xml:space="preserve">     Intézményi étkeztetés támogatás</t>
  </si>
  <si>
    <t xml:space="preserve">     Önkormányzati feladatok támogatása</t>
  </si>
  <si>
    <t>Kötött támogatások és egyéb támogatások</t>
  </si>
  <si>
    <t>ebből Művelődési ház támogatása</t>
  </si>
  <si>
    <t>Működéscélú péneszközátvétel  államháztartáson kívülről</t>
  </si>
  <si>
    <t>Átvett pénzeszközök működésre</t>
  </si>
  <si>
    <t xml:space="preserve">OEP finanszírozás </t>
  </si>
  <si>
    <t>Kamatbevétel</t>
  </si>
  <si>
    <t>Ingatlan,immateriális javak, tárgyi eszk. Értékesítés</t>
  </si>
  <si>
    <t>Átvett pénzeszközök felhalmozásra</t>
  </si>
  <si>
    <t>Felhalmozási célú hitelfelvétel</t>
  </si>
  <si>
    <t>Kölcsön visszatérülés, igénybe vétel</t>
  </si>
  <si>
    <t>Önkormányzat összesen</t>
  </si>
  <si>
    <t>Polgármesteri Hivatal</t>
  </si>
  <si>
    <t>2015.évi előirányzat I.</t>
  </si>
  <si>
    <t>2015.évi előirányzat II</t>
  </si>
  <si>
    <t>Mükődési célú támogatások (választás)</t>
  </si>
  <si>
    <t>Előző évi költségvetési maradvány</t>
  </si>
  <si>
    <t>Hivatali működés támogatása elismert létszám alapján</t>
  </si>
  <si>
    <t>Herend önk.támogatása</t>
  </si>
  <si>
    <t>Polgármesteri Hivatal összesen</t>
  </si>
  <si>
    <t>Herendi Hétszínvilág Óvoda és Bölcsőde</t>
  </si>
  <si>
    <t>Óvodai intézményi ellátási díj bevétel</t>
  </si>
  <si>
    <t>Bölcsődei intézményi ellátási díj bevétel</t>
  </si>
  <si>
    <t>Óvodai alkalmazottak étkezés térítése</t>
  </si>
  <si>
    <t>ÁFA bevételek</t>
  </si>
  <si>
    <t xml:space="preserve">Óvoda működési bevétele </t>
  </si>
  <si>
    <t>Működési célú átvett pénzeszköz</t>
  </si>
  <si>
    <t xml:space="preserve">Költségvetési támogatás </t>
  </si>
  <si>
    <t>Támogatás, átvett pénzeszközök összesen</t>
  </si>
  <si>
    <t>Óvoda bevétele összesen</t>
  </si>
  <si>
    <t>Művelődési Ház és Könyvtár</t>
  </si>
  <si>
    <t>Helyiségek bérbeadása</t>
  </si>
  <si>
    <t>Művelődési ház bevétele összesen</t>
  </si>
  <si>
    <t>Herendi Városüzemeltetési Közszolgáltató Intézmény</t>
  </si>
  <si>
    <t>Egyéb mükődési célú támogatás</t>
  </si>
  <si>
    <t>ÖNKORMÁNYZAT ÖSSZESEN</t>
  </si>
  <si>
    <t>5.melléklet</t>
  </si>
  <si>
    <t>Herend Város Önkormányzat és költségvetési szervei</t>
  </si>
  <si>
    <t>2015. évi működési és felhalmozási  kiadási előirányzatai  kormányzati funkciónként</t>
  </si>
  <si>
    <t>Szakfeladat</t>
  </si>
  <si>
    <t>2014. Engedélyezett létszám</t>
  </si>
  <si>
    <t>2015. Engedélyezett létszám</t>
  </si>
  <si>
    <t>2015.évi mód. ei. I.</t>
  </si>
  <si>
    <t>2015.évi mód. ei. II</t>
  </si>
  <si>
    <t xml:space="preserve">E  </t>
  </si>
  <si>
    <t>G</t>
  </si>
  <si>
    <t>ÖNKORMÁNYZATI FELADATOK</t>
  </si>
  <si>
    <t>Televízió-műsor szolg. És tám.</t>
  </si>
  <si>
    <t>Ebből: Dologi kiadás</t>
  </si>
  <si>
    <t>Lakóingatlan hasznosítás</t>
  </si>
  <si>
    <t xml:space="preserve">          Felhalmozási kiadás</t>
  </si>
  <si>
    <t>Önkormányzati vagyonnal való gazd.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</si>
  <si>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</si>
  <si>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</si>
  <si>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</si>
  <si>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</si>
  <si>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</si>
  <si>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</si>
  <si>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</si>
  <si>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</si>
  <si>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Iskola eü.Egyéb egészségügyi ellátás</t>
  </si>
  <si>
    <t>Máshova nem sorolt tevékenység</t>
  </si>
  <si>
    <t>Pénzeszköz átadás társulásnak</t>
  </si>
  <si>
    <t>Nonprofit szervezetek támogatása</t>
  </si>
  <si>
    <t>Önkormányzat által folyósított ellátások</t>
  </si>
  <si>
    <t>Köztemetés , és dologi</t>
  </si>
  <si>
    <t>Rendszeres szociális segély</t>
  </si>
  <si>
    <t>Lakásfenntartási támogatás</t>
  </si>
  <si>
    <t>Települési támogatások</t>
  </si>
  <si>
    <t>- önkormányzati segély</t>
  </si>
  <si>
    <t>- lakhatáshoz kapcsolódó támogatás</t>
  </si>
  <si>
    <t>- Gyógyszerkiadásokhoz kapcsolódó támogatás</t>
  </si>
  <si>
    <t>- temetési kiadásokhoz kapcsolódó támogatás</t>
  </si>
  <si>
    <t>- Rendkívüli települési támogatás</t>
  </si>
  <si>
    <t>Átmeneti segély</t>
  </si>
  <si>
    <t>Természetben nyújtott átmeneti</t>
  </si>
  <si>
    <t>Temetési segély</t>
  </si>
  <si>
    <t>Rendkivüli gyermekvédelmi támogatás</t>
  </si>
  <si>
    <t>Foglalkozás helyettesítő támogatás</t>
  </si>
  <si>
    <t>Egyéb pénzbeli ellátás</t>
  </si>
  <si>
    <t>49.</t>
  </si>
  <si>
    <t>Közgyógy ellátás</t>
  </si>
  <si>
    <t>50.</t>
  </si>
  <si>
    <t>Önkormányzati ig tevékenység</t>
  </si>
  <si>
    <t>51.</t>
  </si>
  <si>
    <t>52.</t>
  </si>
  <si>
    <t>53.</t>
  </si>
  <si>
    <t>54.</t>
  </si>
  <si>
    <t xml:space="preserve">          Tartalékok</t>
  </si>
  <si>
    <t>55.</t>
  </si>
  <si>
    <t>Beruházás</t>
  </si>
  <si>
    <t>56.</t>
  </si>
  <si>
    <t>57.</t>
  </si>
  <si>
    <t>Közfoglalkoztatás hosszabb időtartamban</t>
  </si>
  <si>
    <t>58.</t>
  </si>
  <si>
    <t>59.</t>
  </si>
  <si>
    <t>60.</t>
  </si>
  <si>
    <t>61.</t>
  </si>
  <si>
    <t>Város és község gazdálkodás</t>
  </si>
  <si>
    <t>62.</t>
  </si>
  <si>
    <t>63.</t>
  </si>
  <si>
    <t>64.</t>
  </si>
  <si>
    <t>Téli közfoglalkoztatás</t>
  </si>
  <si>
    <t>65.</t>
  </si>
  <si>
    <t>66.</t>
  </si>
  <si>
    <t>67.</t>
  </si>
  <si>
    <t>68.</t>
  </si>
  <si>
    <t>Önkormányzatok elszámolásai költségvetési szerveikkel</t>
  </si>
  <si>
    <t>69.</t>
  </si>
  <si>
    <t xml:space="preserve">        Intézményfinanszírozás</t>
  </si>
  <si>
    <t>70.</t>
  </si>
  <si>
    <t>71.</t>
  </si>
  <si>
    <t>72.</t>
  </si>
  <si>
    <t>73.</t>
  </si>
  <si>
    <t>74.</t>
  </si>
  <si>
    <t xml:space="preserve">          Működési célu pénzeszköz átadás</t>
  </si>
  <si>
    <t>75.</t>
  </si>
  <si>
    <t xml:space="preserve">         Önkormányzat által folyósitott ellátások</t>
  </si>
  <si>
    <t>76.</t>
  </si>
  <si>
    <t xml:space="preserve">         Felhalmozási kiadás</t>
  </si>
  <si>
    <t>77.</t>
  </si>
  <si>
    <t xml:space="preserve">         Finanszírozási műveletek</t>
  </si>
  <si>
    <t>78.</t>
  </si>
  <si>
    <t>79.</t>
  </si>
  <si>
    <t xml:space="preserve">         Tervezett maradvány</t>
  </si>
  <si>
    <t>80.</t>
  </si>
  <si>
    <t>POLGÁRMESTERI HIVATAL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</si>
  <si>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</si>
  <si>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</si>
  <si>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</si>
  <si>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</si>
  <si>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</si>
  <si>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</si>
  <si>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</si>
  <si>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</si>
  <si>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</si>
  <si>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</si>
  <si>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</si>
  <si>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</si>
  <si>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</si>
  <si>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</si>
  <si>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</si>
  <si>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</si>
  <si>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</si>
  <si>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</si>
  <si>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HÉTSZÍNVILÁG ÓVODA ÉS BÖLCSŐDE</t>
  </si>
  <si>
    <t>99.</t>
  </si>
  <si>
    <t>Óvodai intézményi étkeztetés</t>
  </si>
  <si>
    <t>100.</t>
  </si>
  <si>
    <t>101.</t>
  </si>
  <si>
    <t>102.</t>
  </si>
  <si>
    <t>103.</t>
  </si>
  <si>
    <t>Étkeztetés a bölcsödében</t>
  </si>
  <si>
    <t>104.</t>
  </si>
  <si>
    <t>105.</t>
  </si>
  <si>
    <t>Óvodai nevelés, iskola előkészítés</t>
  </si>
  <si>
    <t>106.</t>
  </si>
  <si>
    <t>107.</t>
  </si>
  <si>
    <t>108.</t>
  </si>
  <si>
    <t>109.</t>
  </si>
  <si>
    <t>110.</t>
  </si>
  <si>
    <t xml:space="preserve">Sajátos nevelési igényű gyermekek ovodai nevelése 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</si>
  <si>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</si>
  <si>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</si>
  <si>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</si>
  <si>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</si>
  <si>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</si>
  <si>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</si>
  <si>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</si>
  <si>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</si>
  <si>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</si>
  <si>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</si>
  <si>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</si>
  <si>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</si>
  <si>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</si>
  <si>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</si>
  <si>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</si>
  <si>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</si>
  <si>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</si>
  <si>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</si>
  <si>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 xml:space="preserve">           Járulékok</t>
  </si>
  <si>
    <t>126.</t>
  </si>
  <si>
    <t xml:space="preserve">           Dologi</t>
  </si>
  <si>
    <t>127.</t>
  </si>
  <si>
    <t>128.</t>
  </si>
  <si>
    <t>Óvodai nevelés összesen</t>
  </si>
  <si>
    <t>129.</t>
  </si>
  <si>
    <t>130.</t>
  </si>
  <si>
    <t>131.</t>
  </si>
  <si>
    <t>132.</t>
  </si>
  <si>
    <t>133.</t>
  </si>
  <si>
    <t>134.</t>
  </si>
  <si>
    <t>MŰVELŐDÉSI HÁZ ÉS KÖNYVTÁR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</si>
  <si>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</si>
  <si>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</si>
  <si>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</si>
  <si>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</si>
  <si>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</si>
  <si>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</si>
  <si>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</si>
  <si>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Könyvtár</t>
  </si>
  <si>
    <t>141.</t>
  </si>
  <si>
    <t>142.</t>
  </si>
  <si>
    <t>143.</t>
  </si>
  <si>
    <t>144.</t>
  </si>
  <si>
    <t>Művelődési ház és könyvtár összesen</t>
  </si>
  <si>
    <t>145.</t>
  </si>
  <si>
    <t>146.</t>
  </si>
  <si>
    <t>147.</t>
  </si>
  <si>
    <t>148.</t>
  </si>
  <si>
    <t>149.</t>
  </si>
  <si>
    <t>150.</t>
  </si>
  <si>
    <t>Iskolai int. Étkeztetés</t>
  </si>
  <si>
    <t>151.</t>
  </si>
  <si>
    <t>152.</t>
  </si>
  <si>
    <t>153.</t>
  </si>
  <si>
    <t>154.</t>
  </si>
  <si>
    <t>Közutak,hidak üzemeltetése</t>
  </si>
  <si>
    <t>155.</t>
  </si>
  <si>
    <t>156.</t>
  </si>
  <si>
    <t>157.</t>
  </si>
  <si>
    <t>Köztemető fenntartás</t>
  </si>
  <si>
    <t>158.</t>
  </si>
  <si>
    <t>159.</t>
  </si>
  <si>
    <t>160.</t>
  </si>
  <si>
    <t>161.</t>
  </si>
  <si>
    <t>162.</t>
  </si>
  <si>
    <t>163.</t>
  </si>
  <si>
    <t xml:space="preserve">5. </t>
  </si>
  <si>
    <t>Sportlétesítmények fenntartása</t>
  </si>
  <si>
    <t>164.</t>
  </si>
  <si>
    <t>165.</t>
  </si>
  <si>
    <t>166.</t>
  </si>
  <si>
    <t>167.</t>
  </si>
  <si>
    <t>Állategészségügy</t>
  </si>
  <si>
    <t>168.</t>
  </si>
  <si>
    <t>169.</t>
  </si>
  <si>
    <t>Iskola működtetése</t>
  </si>
  <si>
    <t>170.</t>
  </si>
  <si>
    <t>171.</t>
  </si>
  <si>
    <t>172.</t>
  </si>
  <si>
    <t>173.</t>
  </si>
  <si>
    <t>Zöldterület fenntartása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</si>
  <si>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</si>
  <si>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</si>
  <si>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</si>
  <si>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</si>
  <si>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</si>
  <si>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</si>
  <si>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</si>
  <si>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</si>
  <si>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</si>
  <si>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</si>
  <si>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</si>
  <si>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ÖNKORMÁNYZAT ÉS INTÉZMÉNYEI ÖSSZESEN</t>
  </si>
  <si>
    <t>185.</t>
  </si>
  <si>
    <t>186.</t>
  </si>
  <si>
    <t>187.</t>
  </si>
  <si>
    <t>188.</t>
  </si>
  <si>
    <t xml:space="preserve">          Működési célú pénzeszköz             átadás</t>
  </si>
  <si>
    <t>189.</t>
  </si>
  <si>
    <t xml:space="preserve">          Önkormányzat által folyósított ellátások</t>
  </si>
  <si>
    <t>190.</t>
  </si>
  <si>
    <t>191.</t>
  </si>
  <si>
    <t xml:space="preserve">          Finanszírozási kiadások</t>
  </si>
  <si>
    <t>192.</t>
  </si>
  <si>
    <t xml:space="preserve">          Tartalék</t>
  </si>
  <si>
    <t>193.</t>
  </si>
  <si>
    <t>6.melléklet</t>
  </si>
  <si>
    <t>2015.évi felhalmozási kiadások előirányzata feladatonként</t>
  </si>
  <si>
    <t>Beruházás megnevezés</t>
  </si>
  <si>
    <t>Mód2</t>
  </si>
  <si>
    <t xml:space="preserve">A </t>
  </si>
  <si>
    <t>Felújítás</t>
  </si>
  <si>
    <t>Haszongépjármű felújítás</t>
  </si>
  <si>
    <t>Művelődési ház szennyvízelvezető r. és vészkijárat felújítás</t>
  </si>
  <si>
    <t>Herendi Művelődési ház villamos főelosztó kiépítése, energiaellátás szabványosítása</t>
  </si>
  <si>
    <t>Herendi Hétszínvilág Óvoda és Bölcsőde villamos főelosztó kiépítése, szabványosítás</t>
  </si>
  <si>
    <t>KEOP pályázat Fotovoltaikus fejlesztés, napkollektor</t>
  </si>
  <si>
    <t>Egyéb gép berendezés vásárlás önk.ig.</t>
  </si>
  <si>
    <t>Polgármesteri Hiv. gép, berendezés</t>
  </si>
  <si>
    <t>Herendi Hétszínvilág Óvoda és Bölcsőde inf. Gép beszerzés</t>
  </si>
  <si>
    <t>Orvosi lakás bútor vásárlás, értéknövelő felújítás</t>
  </si>
  <si>
    <t>Herendi Hétszínvilág Óvoda és bölcsőde egyéb gép vásárlás</t>
  </si>
  <si>
    <t>Sószóró beszerzés</t>
  </si>
  <si>
    <t>Herend 795/29 hrsz.-ú lakóutca vízellátása és szennyvízelvezetése</t>
  </si>
  <si>
    <t>Iskolai konyha bővítés, korszerűsítés</t>
  </si>
  <si>
    <t>Védőnői szolgálat bútorzat beszerzés</t>
  </si>
  <si>
    <t>Kossuth utcai ivóvízvezeték cserére</t>
  </si>
  <si>
    <t>Mély sugárzó</t>
  </si>
  <si>
    <t>Buszpályaudvar térburkolat</t>
  </si>
  <si>
    <t>7.melléklet</t>
  </si>
  <si>
    <t xml:space="preserve">2015. évi pénzeszköz átadásainak és egyéb támogatásainak előirányzata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</si>
  <si>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</si>
  <si>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</si>
  <si>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</si>
  <si>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</si>
  <si>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</si>
  <si>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Közvetett támogatások</t>
  </si>
  <si>
    <t>Kisebbség rezsi</t>
  </si>
  <si>
    <t>Rendőrség rezsi</t>
  </si>
  <si>
    <t>Fogorvos rezsi</t>
  </si>
  <si>
    <t>Lakosság</t>
  </si>
  <si>
    <t>8.melléklet</t>
  </si>
  <si>
    <t>Herend Város Önkormányzat  2015.évre tervezett közvetett támogatásai</t>
  </si>
  <si>
    <t>Kossuth u. 45. helyi önszerveződő közösségek részére helyiség biztosítása</t>
  </si>
  <si>
    <t>Talajterhelési díj szociális alapon történő mérséklése</t>
  </si>
  <si>
    <t>9.melléklet</t>
  </si>
  <si>
    <t>2015.évi működési és felhalmozási bevételek mérlegszerűen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</si>
  <si>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</si>
  <si>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</si>
  <si>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</si>
  <si>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</si>
  <si>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</si>
  <si>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</si>
  <si>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</si>
  <si>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</si>
  <si>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</si>
  <si>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Munkaadókat terhelő járulék</t>
  </si>
  <si>
    <t>Dologi kiadás</t>
  </si>
  <si>
    <t>Önkormányzatok sajátos műk. Bev.</t>
  </si>
  <si>
    <t>Egyéb folyó kiadások</t>
  </si>
  <si>
    <t>Működési célú hitelek felvétele</t>
  </si>
  <si>
    <t>Támogatás értékű működési kiadások</t>
  </si>
  <si>
    <t xml:space="preserve">Államháztartáson belüli megelőlegezés </t>
  </si>
  <si>
    <t>Támogatásértékű bevételek működési célra</t>
  </si>
  <si>
    <t>Ellátottak juttatásai</t>
  </si>
  <si>
    <t>Társadalom és szociálpolitikai jutt.</t>
  </si>
  <si>
    <t>Költségvetési támogatásból intézményeknek</t>
  </si>
  <si>
    <t>Felügyelet alá tart kv.szerv tám.</t>
  </si>
  <si>
    <t>OEP finanszírozás</t>
  </si>
  <si>
    <t>Önkormányzati támogatás</t>
  </si>
  <si>
    <t>Felhalmozási bevétel, ingataln értékesítés</t>
  </si>
  <si>
    <t>Normatív hozzáj felhalm. célú része</t>
  </si>
  <si>
    <t>Támogatás értékű felhalm. kiadások</t>
  </si>
  <si>
    <t>Helyi adó felhalmozási célra</t>
  </si>
  <si>
    <t>Pénzeszköz átadások</t>
  </si>
  <si>
    <t>Önkormányztai támogatás felhalmozási célú</t>
  </si>
  <si>
    <t>Értékpapír vásárlása</t>
  </si>
  <si>
    <t>Felhalmozás célú hitel</t>
  </si>
  <si>
    <t>Céltartalék</t>
  </si>
  <si>
    <t>Kölcsön visszatérülés</t>
  </si>
  <si>
    <t>Hiteltörlesztés</t>
  </si>
  <si>
    <t>Kamatkiadás</t>
  </si>
  <si>
    <t>Felhalmozási célú pe. Átvétel áht-n belül</t>
  </si>
  <si>
    <t>Felhalmozási célú pe. Átvétel lakosság</t>
  </si>
  <si>
    <t>Kiadások mindösszesen:</t>
  </si>
  <si>
    <t>Bevételek mindösszesen:</t>
  </si>
  <si>
    <t xml:space="preserve">10.melléklet </t>
  </si>
  <si>
    <t>Herend Város Önkormányzat 2015. évi létszámkerete költségvetési szervenként  és a közfoglalkoztatottak száma (fő)</t>
  </si>
  <si>
    <t>Teljes munkaidőben foglalkoztatottak</t>
  </si>
  <si>
    <t>Részmunka -időben foglalkoztatottak</t>
  </si>
  <si>
    <t>Állományba nem tartozók</t>
  </si>
  <si>
    <t>Háziorvosi szolgálat</t>
  </si>
  <si>
    <t>Nem lakó ingatlan hasznosítás</t>
  </si>
  <si>
    <t>Sport létesítmény üzemeltetés</t>
  </si>
  <si>
    <t>Városüzemeltetési Közsz.Int.</t>
  </si>
  <si>
    <t>Művelődési ház és könyvtár</t>
  </si>
  <si>
    <t>Közcélú foglalkoztatás</t>
  </si>
  <si>
    <t>Mindösszesen</t>
  </si>
  <si>
    <t>11.melléklet</t>
  </si>
  <si>
    <t>2015. évi 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</si>
  <si>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</si>
  <si>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</si>
  <si>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</si>
  <si>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</si>
  <si>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</si>
  <si>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</si>
  <si>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</si>
  <si>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</si>
  <si>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</si>
  <si>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</si>
  <si>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</si>
  <si>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</si>
  <si>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</si>
  <si>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Sajátos bevételek</t>
  </si>
  <si>
    <t>Átvett pénzeszköz</t>
  </si>
  <si>
    <t>Felhalmozási hitelfelvétel</t>
  </si>
  <si>
    <t>Összes bevétel</t>
  </si>
  <si>
    <t>Működési kiadás</t>
  </si>
  <si>
    <t>Támogatásértékű pe átadás áht-n belül</t>
  </si>
  <si>
    <t>Működési célú pe. Átadás áht-n kívül</t>
  </si>
  <si>
    <t>Összes kiadás</t>
  </si>
  <si>
    <t>Havi egyenleg</t>
  </si>
  <si>
    <t>Halmozott egyenleg</t>
  </si>
  <si>
    <t xml:space="preserve">12.melléklet </t>
  </si>
  <si>
    <t>Herend Város Önkormányzat 2015. évi költségvegési támogatása</t>
  </si>
  <si>
    <t>2015 beszámitás után</t>
  </si>
  <si>
    <t>2014 évi eredeti előirányzat</t>
  </si>
  <si>
    <t xml:space="preserve">TÁMOGATÁS ÖSSZESEN </t>
  </si>
  <si>
    <t>Jogcím</t>
  </si>
  <si>
    <t>mennyiségi egység</t>
  </si>
  <si>
    <t>Mutató</t>
  </si>
  <si>
    <t>Ft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</si>
  <si>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</si>
  <si>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</si>
  <si>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</si>
  <si>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</si>
  <si>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</si>
  <si>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</si>
  <si>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</si>
  <si>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</si>
  <si>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</si>
  <si>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</si>
  <si>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</si>
  <si>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</si>
  <si>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</si>
  <si>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</si>
  <si>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</si>
  <si>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</si>
  <si>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
</t>
  </si>
  <si>
    <t>I.1.d)- Lakott külterülettel kapcsolatos feladatok támogatása</t>
  </si>
  <si>
    <t>I.1.d)- Lakott külterülettel kapcsolatos feladatok támogatása-beszámítás után</t>
  </si>
  <si>
    <t>V. Beszámítás</t>
  </si>
  <si>
    <t>I.1.-V. Települési önk. Működésének támogatása beszámítás után</t>
  </si>
  <si>
    <t xml:space="preserve">I.2. Nem közművel összegyűjtött háztartási szennyvíz ártalmatlanítása
</t>
  </si>
  <si>
    <t>köbméter</t>
  </si>
  <si>
    <t>A TELEPÜLÉSI ÖNKORMÁNYZATOK EGYES KÖZNEVELÉSI ÉS GYERMEKÉTKEZTETÉSI FELADATAINAK TÁMOGATÁSA</t>
  </si>
  <si>
    <t xml:space="preserve"> II. A TELEPÜLÉSI ÖNKORMÁNYZATOK EGYES KÖZNEVELÉSI ÉS GYERMEKÉTKEZTETÉSI FELADATAINAK TÁMOGATÁSA</t>
  </si>
  <si>
    <t>II.1. Óvodapedagógusok, és az óvodapedagógusok nevelő munkáját közvetlenül segítők bértámogatása</t>
  </si>
  <si>
    <t xml:space="preserve"> 2014. évben 8 hónapra</t>
  </si>
  <si>
    <t>II.1. (1) 1 óvodapedagógusok elismert létszáma</t>
  </si>
  <si>
    <t xml:space="preserve">L1 (1) gyermekek nevelése a napi 8 órát nem éri el
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</si>
  <si>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</si>
  <si>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</si>
  <si>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</si>
  <si>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</si>
  <si>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</si>
  <si>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 xml:space="preserve">Op1 óvodapszichológusok száma
</t>
  </si>
  <si>
    <t>II.1. (2) 1 óvodapedagógusok nevelő munkáját közvetlenül segítők száma a Köznev. tv. 2. melléklete szerint</t>
  </si>
  <si>
    <t>II.1.a (2) 1 óvodatitkár (intézményenként, ahol a gyermekek létszáma eléri a 100 főt; továbbá 450 gyermekenként - 1 fő)</t>
  </si>
  <si>
    <t>II.1.b (2) 1 dajka vagy helyette gondozónő és takarító együtt (csoportonként - 1 fő)</t>
  </si>
  <si>
    <t>II.1.c (2) 1 pedagógiai asszisztens (3 óvodai csoportonként - 1 fő)</t>
  </si>
  <si>
    <t>II.1.f (2) 1 bölcsődei gondozó vagy szakgondozó (egységes óvoda-bölcsődében egész napos, napi tíz órás nyitva tartás esetén - 1 fő)</t>
  </si>
  <si>
    <t xml:space="preserve"> 2014.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</si>
  <si>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</si>
  <si>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</si>
  <si>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</si>
  <si>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</si>
  <si>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</si>
  <si>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</si>
  <si>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Op2 óvodapszichológusok száma
</t>
  </si>
  <si>
    <t xml:space="preserve">II.1. (3) 2 óvodapedagógusok elismert létszáma (pótlólagos összeg)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</si>
  <si>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</si>
  <si>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</si>
  <si>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</si>
  <si>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</si>
  <si>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II.1.f (2) 2 bölcsődei gondozó vagy szakgondozó (egységes óvoda-bölcsődében egész napos, napi tíz órás nyitva tartás esetén - 1 fő)</t>
  </si>
  <si>
    <t>II.2. Óvodaműködtetési támogatás</t>
  </si>
  <si>
    <t xml:space="preserve">II.2. (1) 1 gyermekek nevelése a napi 8 órát nem éri el
</t>
  </si>
  <si>
    <t>II.2. (2) 1 nem sajátos nevelési igényű óvodás gyermekek száma</t>
  </si>
  <si>
    <t>II.2. (3) 1 a Köznev. tv. 47. §-a szerinti azon sajátos nevelési igényű gyermekek száma, akiknek nevelése nem a többi gyermekkel együtt történik</t>
  </si>
  <si>
    <t>II.2. (4) 1 a Köznev. tv. 47. § (7) bekezdése alapján két főként figyelembe vehető sajátos nevelési igényű gyermekek száma</t>
  </si>
  <si>
    <t>II.2. (5) 1 a Köznev. tv. 47. § (7) bekezdése alapján három főként figyelembe vehető sajátos nevelési igényű gyermekek száma</t>
  </si>
  <si>
    <t>II.2. (6) 1 bölcsődés-korú, második életévüket 2013. december 31-éig betöltő gyermekek száma, akiknek a gondozását egységes óvoda-bölcsőde intézmény keretei között biztosítják, és a gyermek 2013. szeptember 1-je és december 31-e között igénybe veszi az el</t>
  </si>
  <si>
    <t>II.2. (7) 1 2013/2014. nevelési évben bölcsődés-korúnak minősülő és az egységes óvoda-bölcsődei ellátást igénybevevő, 2013. december 31-éig harmadik életévüket betöltő gyermekek száma</t>
  </si>
  <si>
    <t>II.2. (8) 1 gyermekek nevelése a napi 8 órát eléri vagy meghaladja</t>
  </si>
  <si>
    <t xml:space="preserve">II.2. (9) 1 nem sajátos nevelési igényű óvodás gyermekek száma
</t>
  </si>
  <si>
    <t>II.2. (10) 1 a Köznev. tv. 47. §-a szerinti azon sajátos nevelési igényű gyermekek száma, akiknek nevelése nem a többi gyermekkel együtt történik</t>
  </si>
  <si>
    <t>II.2. (11) 1 a Köznev. tv. 47. § (7) bekezdése alapján két főként figyelembe vehető sajátos nevelési igényű gyermekek száma</t>
  </si>
  <si>
    <t>II.2. (12) 1 a Köznev. tv. 47. § (7) bekezdése alapján három főként figyelembe vehető sajátos nevelési igényű gyermekek száma</t>
  </si>
  <si>
    <t>II.2. (13) 1 bölcsődés-korú, második életévüket 2013. december 31-éig betöltő gyermekek száma, akiknek a gondozását egységes óvoda-bölcsőde intézmény keretei között biztosítják, és a gyermek 2013. szeptember 1-je és december 31-e között igénybe veszi az e</t>
  </si>
  <si>
    <t>II.2. (14) 1 2013/2014. nevelési évben bölcsődés-korúnak minősülő és az egységes óvoda-bölcsődei ellátást igénybevevő, 2013. december 31-éig harmadik életévüket betöltő gyermekek száma</t>
  </si>
  <si>
    <t>II.2. (1) 2 gyermekek nevelése a napi 8 órát nem éri el</t>
  </si>
  <si>
    <t>II.2. (2) 2 nem sajátos nevelési igényű óvodás gyermekek száma</t>
  </si>
  <si>
    <t>II.2. (3) 2 a Köznev. tv. 47. §-a szerinti azon sajátos nevelési igényű gyermekek száma, akiknek nevelése nem a többi gyermekkel együtt történik</t>
  </si>
  <si>
    <t>II.2. (4) 2 a Köznev. tv. 47. § (7) bekezdése alapján két főként figyelembe vehető sajátos nevelési igényű gyermekek száma</t>
  </si>
  <si>
    <t>II.2. (5) 2 a Köznev. tv. 47. § (7) bekezdése alapján három főként figyelembe vehető sajátos nevelési igényű gyermekek száma</t>
  </si>
  <si>
    <t>II.2. (6) 2 bölcsődés-korú, második életévüket 2014. december 31-éig betöltő gyermekek száma, akiknek a gondozását egységes óvoda-bölcsőde intézmény keretei között biztosítják, és a gyermek 2014. szeptember 1-je és december 31-e között igénybe veszi az el</t>
  </si>
  <si>
    <t>II.2. (7) 2 2014/2015. nevelési évben bölcsődés-korúnak minősülő és az egységes óvoda-bölcsődei ellátást igénybevevő, 2014. december 31-éig harmadik életévüket betöltő gyermekek száma</t>
  </si>
  <si>
    <t>II.2. (8) 2 gyermekek nevelése a napi 8 órát eléri vagy meghaladja</t>
  </si>
  <si>
    <t>II.2. (9) 2 nem sajátos nevelési igényű óvodás gyermekek száma</t>
  </si>
  <si>
    <t>II.2. (10) 2 a Köznev. tv. 47. §-a szerinti azon sajátos nevelési igényű gyermekek száma, akiknek nevelése nem a többi gyermekkel együtt történik</t>
  </si>
  <si>
    <t xml:space="preserve">II.2. (11) 2 a Köznev. tv. 47. § (7) bekezdése alapján két főként figyelembe vehető sajátos nevelési igényű gyermekek száma
</t>
  </si>
  <si>
    <t xml:space="preserve">II.2. (12) 2 a Köznev. tv. 47. § (7) bekezdése alapján három főként figyelembe vehető sajátos nevelési igényű gyermekek száma
</t>
  </si>
  <si>
    <t>II.2. (13) 2 bölcsődés-korú, második életévüket 2014. december 31-éig betöltő gyermekek száma, akiknek a gondozását egységes óvoda-bölcsőde intézmény keretei között biztosítják, és a gyermek 2014. szeptember 1-je és december 31-e között igénybe veszi az e</t>
  </si>
  <si>
    <t>II.2. (14) 2 2014/2015. nevelési évben bölcsődés-korúnak minősülő és az egységes óvoda-bölcsődei ellátást igénybevevő, 2014. december 31-éig harmadik életévüket betöltő gyermekek száma</t>
  </si>
  <si>
    <t>II.3. Társulás által fenntartott óvodákba bejáró gyermekek utaztatásának támogatása</t>
  </si>
  <si>
    <t>II.3. (1) 2014. évben 8 hónapra</t>
  </si>
  <si>
    <t>II.3. (2) 2014. évben 4 hónapra</t>
  </si>
  <si>
    <t>Alapfokú óvodapedagógusok</t>
  </si>
  <si>
    <t>II.5.(11) Pedagógus II. kat. sorolt óvodaped. Kieg.tám. Fő</t>
  </si>
  <si>
    <t>A TELEPÜLÉSI ÖNKORMÁNYZATOK SZOCIÁLIS ÉS GYERMEKJÓLÉTI és Gyermekétkeztetési FELADATAINAK TÁMOGATÁSA</t>
  </si>
  <si>
    <t xml:space="preserve"> III. A TELEPÜLÉSI ÖNKORMÁNYZATOK SZOCIÁLIS, GYERMEKJÓLÉTI és gyermekétkeztetési FELADATAINAK TÁMOGATÁSA</t>
  </si>
  <si>
    <t xml:space="preserve">III.2. Települési önkormányzatok szoc. feladatainak egyéb támogatása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</si>
  <si>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</si>
  <si>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</si>
  <si>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</si>
  <si>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</si>
  <si>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III.3.ab (1) 70 001-110 000 fő lakosságszám esetén működési engedéllyel - családsegítés</t>
  </si>
  <si>
    <t>III.3.ac (1) 110 000 fő lakosságszám felett működési engedéllyel - családsegítés</t>
  </si>
  <si>
    <t>III.3.ad (1) társulási kiegészítés -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</si>
  <si>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</si>
  <si>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</si>
  <si>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III.3.ab (2) 70 001-110 000 fő lakosságszám esetén működési engedéllyel - gyermekjóléti szolgálat</t>
  </si>
  <si>
    <t>III.3.ac (2) 110 000 fő lakosságszám felett működési engedéllyel - gyermekjóléti szolgálat</t>
  </si>
  <si>
    <t>III.3.ad (2) társulási kiegészítés - gyermekjóléti szolgálat</t>
  </si>
  <si>
    <t>III.3.j Gyermekek napközbeni ellátása</t>
  </si>
  <si>
    <t>III.3.ja Bölcsődei ellátás</t>
  </si>
  <si>
    <t>III.3.ja (1) bölcsődei ellátás - nem fogyatékos, nem hátrányos helyzetű gyermek</t>
  </si>
  <si>
    <t>III.3.ja (2) bölcsődei ellátás - nem fogyatékos, hátrányos helyzetű gyermek</t>
  </si>
  <si>
    <t>III.3.ja (3) bölcsődei ellátás - nem fogyatékos, halmozottan hátrányos helyzetű gyermek</t>
  </si>
  <si>
    <t>III.3.ja (4) bölcsődei ellátás - fogyatékos gyermek</t>
  </si>
  <si>
    <t>III.3.m Kistelepülések szociális feladatainak támogatása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</si>
  <si>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</si>
  <si>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</si>
  <si>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</si>
  <si>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>IV. TELEPÜLÉSI ÖNKORMÁNYZATOK KULTURÁLIS FELADATAINAK TÁMOGATÁSA</t>
  </si>
  <si>
    <t>Tárgy év</t>
  </si>
  <si>
    <t>2016.</t>
  </si>
  <si>
    <t>2018.</t>
  </si>
  <si>
    <t>Osztalék,koncessziós díjak</t>
  </si>
  <si>
    <t>Díjak,pótlékok, bírságok</t>
  </si>
  <si>
    <t>Tárgyi eszközök, immateriális javak, vagyoni értékű jog értékesítése, vagyonhasznosításból származó bevétel</t>
  </si>
  <si>
    <t>Részvények részesedések értékesítése</t>
  </si>
  <si>
    <t>Vállalatértékesítésből, privatizációból származó bevételek</t>
  </si>
  <si>
    <t>Kezesség-,illetve garanciavállalással kapcsolatos megtérülés</t>
  </si>
  <si>
    <t>Saját bevételek (01+.....+07)</t>
  </si>
  <si>
    <t>Saját bevételek (08.sor) 50%-a</t>
  </si>
  <si>
    <t xml:space="preserve">14.melléklet </t>
  </si>
  <si>
    <t>2015-2017 évre tervezett bevételei és kiadásai</t>
  </si>
  <si>
    <t>2016.év</t>
  </si>
  <si>
    <t>2017.év</t>
  </si>
  <si>
    <t>Felhalmozási célú átvett pénzeszközök</t>
  </si>
  <si>
    <t>15.  melléklet</t>
  </si>
  <si>
    <t>Herendi Hétszínvilág Óvoda és Bölcsőde költségvetése</t>
  </si>
  <si>
    <t xml:space="preserve">Adatok ezer Ft-ban </t>
  </si>
  <si>
    <t>Mód1</t>
  </si>
  <si>
    <t>Működési célú kamatbevétel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</si>
  <si>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</si>
  <si>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</si>
  <si>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</si>
  <si>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</si>
  <si>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</si>
  <si>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>Finanszírozási bevétek</t>
  </si>
  <si>
    <t xml:space="preserve">Létszám </t>
  </si>
  <si>
    <t xml:space="preserve"> </t>
  </si>
  <si>
    <t>Étkeztetés bölcsődében</t>
  </si>
  <si>
    <t>Sajátos nevelési ig.</t>
  </si>
  <si>
    <t>Ebből: személyi juttatás</t>
  </si>
  <si>
    <t>Járulékok</t>
  </si>
  <si>
    <t>Óvodai kiadás összesen</t>
  </si>
  <si>
    <t>16. melléklet</t>
  </si>
  <si>
    <t>Művelődési Ház és Könyvtár  költségvetése</t>
  </si>
  <si>
    <t xml:space="preserve">Intézmény finanszírozás </t>
  </si>
  <si>
    <t>Létszám</t>
  </si>
  <si>
    <t>Művelődési ház és könyvtár kiadások összesen</t>
  </si>
  <si>
    <t>17. melléklet</t>
  </si>
  <si>
    <t>Herend Város Polgármesteri Hivatal  költségvetése</t>
  </si>
  <si>
    <t>Adat ezer Ft-ban</t>
  </si>
  <si>
    <t>Saját működési bevétel</t>
  </si>
  <si>
    <t>Működési célú támogatások</t>
  </si>
  <si>
    <t>előző évi költségvetési maradvány</t>
  </si>
  <si>
    <t xml:space="preserve">         Önkormányzati forrás</t>
  </si>
  <si>
    <t>Országgyűlési választás</t>
  </si>
  <si>
    <t>18. melléklet</t>
  </si>
  <si>
    <t>H</t>
  </si>
  <si>
    <t>Egyéb működési célú támogatás</t>
  </si>
  <si>
    <t>Korányzati funkció</t>
  </si>
  <si>
    <t>Iskolai int. étkeztetés</t>
  </si>
  <si>
    <t xml:space="preserve">     tartalék</t>
  </si>
  <si>
    <t>Intézményi térítési díjak</t>
  </si>
  <si>
    <t xml:space="preserve">II. </t>
  </si>
  <si>
    <t>Közutak, hidak üzemeltetése</t>
  </si>
  <si>
    <t>Köztemető fennt. Üzemeltetés</t>
  </si>
  <si>
    <t>Egyéb város és k gazd.</t>
  </si>
  <si>
    <t>Sport</t>
  </si>
  <si>
    <t>VII</t>
  </si>
  <si>
    <t>Iskola működtetés</t>
  </si>
  <si>
    <t>Ebből Dologi kiadás</t>
  </si>
  <si>
    <t>IX</t>
  </si>
  <si>
    <t>Herendi Városüzemeltetési Közszolgáltató Intézmény összesen</t>
  </si>
  <si>
    <t>19. melléklet</t>
  </si>
  <si>
    <t>Herend Város Önkormányzat  költségvetése</t>
  </si>
  <si>
    <t>adatok ezer Ft-ban</t>
  </si>
  <si>
    <t>2015. ÉVI módosíott ei.</t>
  </si>
  <si>
    <t>Adóbevételek</t>
  </si>
  <si>
    <t>Költségvetési támogatás (normatív és lakosságsz.)</t>
  </si>
  <si>
    <t>Átvett pénzeszközök, támogatások</t>
  </si>
  <si>
    <t xml:space="preserve">OEP finanszírozás  </t>
  </si>
  <si>
    <t>Önkormányzati lakásértékesítés bevétel</t>
  </si>
  <si>
    <t>Felhalmozási bevétel, ingatlanértékesítésből</t>
  </si>
  <si>
    <t>Felhalmozási bevétel tárgyi eszköz értékesítés</t>
  </si>
  <si>
    <t>Működési célú pénzeszközátvétel államháztartáson kívülről</t>
  </si>
  <si>
    <t>Felhalmozási célú támogatások</t>
  </si>
  <si>
    <t>2015. ÉVI módosított ei.</t>
  </si>
  <si>
    <t>083050-1 Televízió-műsor szolg. és tám.</t>
  </si>
  <si>
    <t>013350-1 Önkormányzati vagyonnal való gazd.</t>
  </si>
  <si>
    <t>064010-1 Közvilágítás</t>
  </si>
  <si>
    <t>VIII</t>
  </si>
  <si>
    <t>Iskola eü. Egyéb egészségügyi ellátás</t>
  </si>
  <si>
    <t>Pénzeszköz átadás (Cssk-Társulás)</t>
  </si>
  <si>
    <t>Nonprofit szervezetek támogatás</t>
  </si>
  <si>
    <t>Dologi</t>
  </si>
  <si>
    <t>Köztemetés</t>
  </si>
  <si>
    <t>Foglalkoztatást helyettesítő támogatás</t>
  </si>
  <si>
    <t>önkormányzati segély</t>
  </si>
  <si>
    <t>Lakhatáshoz kapcsolódó tám.</t>
  </si>
  <si>
    <t>Gyógyszerkiadásokhoz kapcs. Tám.</t>
  </si>
  <si>
    <t>rendkívüli települési támogatás</t>
  </si>
  <si>
    <t>Intézményi ellátottak pénzbeli juttatásai(rendkívüli gyv.)</t>
  </si>
  <si>
    <t>Betegséggel és fogyatékossággal kapcsolats nem tb ellátások</t>
  </si>
  <si>
    <t>Rendkívüli gyermekvédelmi tám</t>
  </si>
  <si>
    <t>Ápolási díj</t>
  </si>
  <si>
    <t>természetben nyújtott átmeneti</t>
  </si>
  <si>
    <t>Tervezett tartalék</t>
  </si>
  <si>
    <t>Államháztartáson belüli megelőlegezés visszafiz</t>
  </si>
  <si>
    <t>Önkormányzatok elszámolásai</t>
  </si>
  <si>
    <t>Város községgazdálkodás</t>
  </si>
  <si>
    <t xml:space="preserve">         Önkormányzat által folyósított ellátások</t>
  </si>
  <si>
    <t xml:space="preserve">         Tervezett tartalékmaradvány</t>
  </si>
  <si>
    <t>Főösszeg egyeztető</t>
  </si>
  <si>
    <t>20. melléklet</t>
  </si>
  <si>
    <t>Kötelező , önként vállalt és állami (államigazgatási) feladatainak kiadásai 2015. évre</t>
  </si>
  <si>
    <t>Intézmény</t>
  </si>
  <si>
    <t>Kiadás összesen</t>
  </si>
  <si>
    <t>Eredeti előirányzat</t>
  </si>
  <si>
    <t>I. módosítás</t>
  </si>
  <si>
    <t>II. Módosítás</t>
  </si>
  <si>
    <t>kötelező</t>
  </si>
  <si>
    <t>önként vállalt</t>
  </si>
  <si>
    <t>állami (igazgatási)</t>
  </si>
  <si>
    <t xml:space="preserve">   utak, hidak üzemeltetése</t>
  </si>
  <si>
    <t xml:space="preserve">   lakó és nem lakó ingatlan hasznosítás</t>
  </si>
  <si>
    <t>köznevelési feladatokat ellátó intézmény működtetése</t>
  </si>
  <si>
    <t xml:space="preserve">   köztemető fenntartás</t>
  </si>
  <si>
    <t xml:space="preserve">   közvilágítás</t>
  </si>
  <si>
    <t xml:space="preserve">   ár és belvízvédelem</t>
  </si>
  <si>
    <t xml:space="preserve">   háziorvosi alapellátás, védőnői ellátás</t>
  </si>
  <si>
    <t xml:space="preserve">   családsegítő és gyermekjóléti szolgálat</t>
  </si>
  <si>
    <t xml:space="preserve">   önkormányzat által folyósított ellátások</t>
  </si>
  <si>
    <t xml:space="preserve">   önkormányzat és a képviselőtestület működtetése</t>
  </si>
  <si>
    <t xml:space="preserve">  közfoglalkoztatás</t>
  </si>
  <si>
    <t xml:space="preserve">   városüzemeltetési feladatok</t>
  </si>
  <si>
    <t>Zöldterületek kezelése, fenntartása</t>
  </si>
  <si>
    <t xml:space="preserve">   Intézményi és munkahelyi étkeztés (iskola)</t>
  </si>
  <si>
    <t xml:space="preserve">   sportcsarnok üzemeltetés</t>
  </si>
  <si>
    <t xml:space="preserve">     idősek klub működtetés</t>
  </si>
  <si>
    <t xml:space="preserve">    városi és kábel tv üzemeltetés, településen video felvétel készítés</t>
  </si>
  <si>
    <t xml:space="preserve">    közművelődési, kulturális programok támogatása</t>
  </si>
  <si>
    <t xml:space="preserve">    sport támogatások, nonprofit szervezetek támogatása</t>
  </si>
  <si>
    <t xml:space="preserve">   német nemzetiségi kultúra ápolásának elősegítése HNNÖ támogatása</t>
  </si>
  <si>
    <t xml:space="preserve">   testvérvárosi kapcsolat ápolása</t>
  </si>
  <si>
    <t xml:space="preserve">   ipari eredetű állati eredetű melléktermékek elszállítása</t>
  </si>
  <si>
    <t xml:space="preserve">   helytörténeti emlékek gyűjtése, Herend Krónikája</t>
  </si>
  <si>
    <t>Víz és szennyvízkezelés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</si>
  <si>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</si>
  <si>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</si>
  <si>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</si>
  <si>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</t>
  </si>
  <si>
    <t>óvodai étkeztetls</t>
  </si>
  <si>
    <t xml:space="preserve">            bölcsődei ellátás</t>
  </si>
  <si>
    <t xml:space="preserve"> Ebből: művelődési ház és könyvtár működtetés</t>
  </si>
  <si>
    <t xml:space="preserve">           rendezvények, közösségi programok szervezése</t>
  </si>
  <si>
    <t xml:space="preserve">          időszaki önkormányzati lap kiadás</t>
  </si>
  <si>
    <t>21.melléklet</t>
  </si>
  <si>
    <t>CÉLTARTALÉK FELHALSZNÁLÁSA</t>
  </si>
  <si>
    <t xml:space="preserve">adatok ezer Ft-ban </t>
  </si>
  <si>
    <t>2015 módosítás I.</t>
  </si>
  <si>
    <t>2015 év Módosítás II.</t>
  </si>
  <si>
    <t>KÖZTERÜLETEK, Építmények beszerzése, FELÚJÍTÁSA</t>
  </si>
  <si>
    <t>Járdaszegély (térkővel)</t>
  </si>
  <si>
    <t>Rendkívüli belvíz elvezetési problémák</t>
  </si>
  <si>
    <t>Herend Városkapu kialakítása, térrendezése – saját erő</t>
  </si>
  <si>
    <t>Herend Egészségkert-, helyi piac bevezetése – saját erő</t>
  </si>
  <si>
    <t>Herend belterület csapadékvíz-hálózat rekonstrukciója, bővítése -saját erő</t>
  </si>
  <si>
    <t>Herend-Bányatelep lakott külterületi összekötő út építése -saját erő</t>
  </si>
  <si>
    <t>Kossuth utcai villanyoszlopok cseréje nyomvonal módosítással</t>
  </si>
  <si>
    <t>Táncsics utca felújítás</t>
  </si>
  <si>
    <t>Herendi Porcelánmanufaktúra Zrt. ivóvíz és szennyvíz hálózatának leválasztása</t>
  </si>
  <si>
    <t>Rendezési terv módosítása</t>
  </si>
  <si>
    <t>ÖSSZESEN</t>
  </si>
  <si>
    <t>GÉP, BERENDEZÉS FELSZERELÉS VÁSÁRLÁS</t>
  </si>
  <si>
    <t>Védőnői szolgálat informatikai fejlesztés, asztal, iratszekrény beszerzés</t>
  </si>
  <si>
    <t>Térfigyelő kamerarendszer bővítése</t>
  </si>
  <si>
    <t>Közművelődési Érdekeltségnövelő támogatás önerő</t>
  </si>
  <si>
    <t xml:space="preserve">      -</t>
  </si>
  <si>
    <t xml:space="preserve">           - </t>
  </si>
  <si>
    <t>B LAKÓÖVEZET KÖZMŰVESÍTÉSE</t>
  </si>
  <si>
    <t>Murvázott közút és csapadékvíz elvezető árok kiépítése</t>
  </si>
  <si>
    <t>Közvilágítási vezeték-hálózat kiépítése kandeláber nélkül</t>
  </si>
  <si>
    <t>ÉPÜLETEK FELÚJÍTÁSA</t>
  </si>
  <si>
    <t>Herendi Általános Iskola épületének felújítása, iskola konyha korszerűsítése</t>
  </si>
  <si>
    <t>Herendi Hétszínvilág Óvoda és Bölcsőde gyereköltöző kialakítása</t>
  </si>
  <si>
    <t>Kossuth u. 60. Idősek klubja-Nemzetiségi Ház villamoshálózat korszerűsítése</t>
  </si>
  <si>
    <t>Egészségház, fogorvosi rendelő bővítés és rendelő közötti terület beépítése, védőnői szolg. Helyiség kialakítása</t>
  </si>
  <si>
    <t>MINDÖSSZESEN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</si>
  <si>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</si>
  <si>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</si>
  <si>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</si>
  <si>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</si>
  <si>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</si>
  <si>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</si>
  <si>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 Ebből: óvodai ellátás, óvodai étkeztetés</t>
  </si>
  <si>
    <t>Herendkörnyéki Települések Családsegítő és Gyermekjóléti Szolgálata</t>
  </si>
  <si>
    <t>Kimutatás a Magyarország gazdasági stabilitásáról szóló 2011. évi CXVIV. Törvény 3.§ (1) bekezdése szerinti ügyletekről és kezességvállalásokból fennálló kötelezettségekről és a 353/2011. (XII.30.) Kormányrendelet 2.§-a szerinti saját bevételekről</t>
  </si>
  <si>
    <t>Hitelező pénzintézet</t>
  </si>
  <si>
    <t>Hitel típusa</t>
  </si>
  <si>
    <t>Hitelállomány Tárgyév</t>
  </si>
  <si>
    <t>Lejárat</t>
  </si>
  <si>
    <t>Tárgyév</t>
  </si>
  <si>
    <t>I</t>
  </si>
  <si>
    <t>J</t>
  </si>
  <si>
    <t>K</t>
  </si>
  <si>
    <t>L</t>
  </si>
  <si>
    <t>M</t>
  </si>
  <si>
    <t>N</t>
  </si>
  <si>
    <t>O</t>
  </si>
  <si>
    <t>OTP Bank Nyrt.</t>
  </si>
  <si>
    <t>Felhalmozási célú kölcsön</t>
  </si>
  <si>
    <t>2025.08.31.</t>
  </si>
  <si>
    <t>Saját bevételek</t>
  </si>
  <si>
    <t>Herend Város Önkormányzat  ÖSSZESÍTETT költségvetése</t>
  </si>
  <si>
    <t>TÁJÉKOZTATÓ KIMUTATÁS, A RENDELETNEK NEM RÉSZE</t>
  </si>
  <si>
    <t>Mód 2</t>
  </si>
  <si>
    <t xml:space="preserve">Működési bevétel </t>
  </si>
  <si>
    <t>Támogatás, pénzeszköz átvétel</t>
  </si>
  <si>
    <t>működési bevétel</t>
  </si>
  <si>
    <t>támogatás, pénzeszköz átvétel</t>
  </si>
  <si>
    <t>működési célú támogatás</t>
  </si>
  <si>
    <t>Városüzemeltetési Közszolg.Int.</t>
  </si>
  <si>
    <t>Működési támogatás</t>
  </si>
  <si>
    <t>Sajátos bevétel</t>
  </si>
  <si>
    <t>KIADÁSOK</t>
  </si>
  <si>
    <t>2015. ÉVI Eredeti Ei.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</si>
  <si>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</si>
  <si>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</si>
  <si>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</si>
  <si>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Önkormányzat által folyósított ellátások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</si>
  <si>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</si>
  <si>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</si>
  <si>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</si>
  <si>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</si>
  <si>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</si>
  <si>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</si>
  <si>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</si>
  <si>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4/2015.(II.27.) önkormányzati rendelethez</t>
  </si>
  <si>
    <t>1. melléklet a 4/2015.(II.27.) önkormányzati rendelethez</t>
  </si>
  <si>
    <t>Költsévetési kiadások</t>
  </si>
  <si>
    <t>13. melléklet a    /2015.(…...)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</si>
</sst>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* #,##0.00&quot;     &quot;;\-* #,##0.00&quot;     &quot;;\ * \-#&quot;     &quot;;@\ "/>
    <numFmt numFmtId="165" formatCode="\ * #,##0&quot;     &quot;;\-* #,##0&quot;     &quot;;\ * \-#&quot;     &quot;;@\ "/>
    <numFmt numFmtId="166" formatCode="\ * #,##0.00&quot; Ft &quot;;\-* #,##0.00&quot; Ft &quot;;\ * \-#&quot; Ft &quot;;@\ "/>
    <numFmt numFmtId="167" formatCode="0.0%"/>
    <numFmt numFmtId="168" formatCode="0.0"/>
    <numFmt numFmtId="169" formatCode="&quot; $&quot;* #,##0\ ;&quot; $&quot;* \(#,##0\);&quot; $&quot;* \-#\ ;@\ "/>
    <numFmt numFmtId="170" formatCode="#,##0.0"/>
    <numFmt numFmtId="171" formatCode="#,##0.0000"/>
    <numFmt numFmtId="172" formatCode="\ * #,##0.0&quot;     &quot;;\-* #,##0.0&quot;     &quot;;\ * \-#&quot;     &quot;;@\ "/>
  </numFmts>
  <fonts count="62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7"/>
      <name val="Arial"/>
      <family val="2"/>
    </font>
    <font>
      <sz val="11"/>
      <name val="Arial Black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i/>
      <sz val="10"/>
      <name val="Arial Black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9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46" applyNumberFormat="1" applyFill="1" applyBorder="1" applyAlignment="1" applyProtection="1">
      <alignment/>
      <protection/>
    </xf>
    <xf numFmtId="9" fontId="0" fillId="0" borderId="0" xfId="60" applyFill="1" applyBorder="1" applyAlignment="1" applyProtection="1">
      <alignment/>
      <protection/>
    </xf>
    <xf numFmtId="3" fontId="7" fillId="0" borderId="0" xfId="0" applyNumberFormat="1" applyFont="1" applyFill="1" applyAlignment="1">
      <alignment/>
    </xf>
    <xf numFmtId="165" fontId="0" fillId="0" borderId="0" xfId="46" applyNumberForma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5" fontId="0" fillId="0" borderId="0" xfId="46" applyNumberForma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165" fontId="2" fillId="33" borderId="18" xfId="46" applyNumberFormat="1" applyFont="1" applyFill="1" applyBorder="1" applyAlignment="1" applyProtection="1">
      <alignment horizontal="center" vertical="center" wrapText="1"/>
      <protection/>
    </xf>
    <xf numFmtId="9" fontId="2" fillId="33" borderId="18" xfId="60" applyFont="1" applyFill="1" applyBorder="1" applyAlignment="1" applyProtection="1">
      <alignment horizontal="center" vertical="center" wrapText="1"/>
      <protection/>
    </xf>
    <xf numFmtId="165" fontId="2" fillId="33" borderId="19" xfId="46" applyNumberFormat="1" applyFont="1" applyFill="1" applyBorder="1" applyAlignment="1" applyProtection="1">
      <alignment horizontal="center" vertical="center" wrapText="1"/>
      <protection/>
    </xf>
    <xf numFmtId="3" fontId="2" fillId="33" borderId="20" xfId="0" applyNumberFormat="1" applyFont="1" applyFill="1" applyBorder="1" applyAlignment="1">
      <alignment horizontal="center" vertical="center"/>
    </xf>
    <xf numFmtId="165" fontId="2" fillId="33" borderId="20" xfId="46" applyNumberFormat="1" applyFont="1" applyFill="1" applyBorder="1" applyAlignment="1" applyProtection="1">
      <alignment horizontal="center"/>
      <protection/>
    </xf>
    <xf numFmtId="9" fontId="2" fillId="33" borderId="20" xfId="60" applyFont="1" applyFill="1" applyBorder="1" applyAlignment="1" applyProtection="1">
      <alignment horizontal="center"/>
      <protection/>
    </xf>
    <xf numFmtId="165" fontId="2" fillId="33" borderId="21" xfId="46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left" vertical="center"/>
    </xf>
    <xf numFmtId="165" fontId="0" fillId="0" borderId="18" xfId="46" applyNumberFormat="1" applyFill="1" applyBorder="1" applyAlignment="1" applyProtection="1">
      <alignment/>
      <protection/>
    </xf>
    <xf numFmtId="9" fontId="0" fillId="0" borderId="18" xfId="60" applyFill="1" applyBorder="1" applyAlignment="1" applyProtection="1">
      <alignment/>
      <protection/>
    </xf>
    <xf numFmtId="165" fontId="0" fillId="0" borderId="19" xfId="46" applyNumberForma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165" fontId="0" fillId="0" borderId="12" xfId="46" applyNumberFormat="1" applyFill="1" applyBorder="1" applyAlignment="1" applyProtection="1">
      <alignment/>
      <protection/>
    </xf>
    <xf numFmtId="9" fontId="0" fillId="0" borderId="12" xfId="60" applyFill="1" applyBorder="1" applyAlignment="1" applyProtection="1">
      <alignment/>
      <protection/>
    </xf>
    <xf numFmtId="165" fontId="0" fillId="0" borderId="23" xfId="46" applyNumberFormat="1" applyFill="1" applyBorder="1" applyAlignment="1" applyProtection="1">
      <alignment/>
      <protection/>
    </xf>
    <xf numFmtId="3" fontId="2" fillId="0" borderId="2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5" fontId="2" fillId="0" borderId="12" xfId="46" applyNumberFormat="1" applyFont="1" applyFill="1" applyBorder="1" applyAlignment="1" applyProtection="1">
      <alignment/>
      <protection/>
    </xf>
    <xf numFmtId="9" fontId="2" fillId="0" borderId="12" xfId="60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5" fontId="2" fillId="0" borderId="23" xfId="46" applyNumberFormat="1" applyFont="1" applyFill="1" applyBorder="1" applyAlignment="1" applyProtection="1">
      <alignment/>
      <protection/>
    </xf>
    <xf numFmtId="165" fontId="0" fillId="36" borderId="12" xfId="46" applyNumberFormat="1" applyFill="1" applyBorder="1" applyAlignment="1" applyProtection="1">
      <alignment/>
      <protection/>
    </xf>
    <xf numFmtId="165" fontId="0" fillId="36" borderId="23" xfId="46" applyNumberFormat="1" applyFill="1" applyBorder="1" applyAlignment="1" applyProtection="1">
      <alignment/>
      <protection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0" fillId="33" borderId="2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165" fontId="2" fillId="33" borderId="20" xfId="46" applyNumberFormat="1" applyFont="1" applyFill="1" applyBorder="1" applyAlignment="1" applyProtection="1">
      <alignment/>
      <protection/>
    </xf>
    <xf numFmtId="9" fontId="2" fillId="33" borderId="20" xfId="60" applyFont="1" applyFill="1" applyBorder="1" applyAlignment="1" applyProtection="1">
      <alignment/>
      <protection/>
    </xf>
    <xf numFmtId="165" fontId="2" fillId="33" borderId="21" xfId="46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165" fontId="2" fillId="0" borderId="14" xfId="46" applyNumberFormat="1" applyFont="1" applyFill="1" applyBorder="1" applyAlignment="1" applyProtection="1">
      <alignment/>
      <protection/>
    </xf>
    <xf numFmtId="9" fontId="2" fillId="0" borderId="14" xfId="60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65" fontId="2" fillId="36" borderId="12" xfId="46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>
      <alignment wrapText="1"/>
    </xf>
    <xf numFmtId="3" fontId="9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wrapText="1"/>
    </xf>
    <xf numFmtId="3" fontId="11" fillId="0" borderId="0" xfId="0" applyNumberFormat="1" applyFont="1" applyFill="1" applyAlignment="1">
      <alignment/>
    </xf>
    <xf numFmtId="3" fontId="0" fillId="37" borderId="13" xfId="0" applyNumberFormat="1" applyFont="1" applyFill="1" applyBorder="1" applyAlignment="1">
      <alignment horizontal="center"/>
    </xf>
    <xf numFmtId="3" fontId="2" fillId="37" borderId="25" xfId="0" applyNumberFormat="1" applyFont="1" applyFill="1" applyBorder="1" applyAlignment="1">
      <alignment/>
    </xf>
    <xf numFmtId="165" fontId="0" fillId="37" borderId="13" xfId="46" applyNumberFormat="1" applyFill="1" applyBorder="1" applyAlignment="1" applyProtection="1">
      <alignment/>
      <protection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2" fillId="37" borderId="13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/>
    </xf>
    <xf numFmtId="165" fontId="4" fillId="37" borderId="12" xfId="46" applyNumberFormat="1" applyFont="1" applyFill="1" applyBorder="1" applyAlignment="1" applyProtection="1">
      <alignment horizontal="center" wrapText="1"/>
      <protection/>
    </xf>
    <xf numFmtId="3" fontId="0" fillId="37" borderId="10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37" borderId="25" xfId="0" applyNumberFormat="1" applyFont="1" applyFill="1" applyBorder="1" applyAlignment="1">
      <alignment horizontal="center" vertical="center"/>
    </xf>
    <xf numFmtId="3" fontId="4" fillId="37" borderId="1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5" fontId="3" fillId="0" borderId="0" xfId="46" applyNumberFormat="1" applyFont="1" applyFill="1" applyBorder="1" applyAlignment="1" applyProtection="1">
      <alignment horizontal="center"/>
      <protection/>
    </xf>
    <xf numFmtId="0" fontId="3" fillId="0" borderId="26" xfId="0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165" fontId="9" fillId="0" borderId="12" xfId="46" applyNumberFormat="1" applyFont="1" applyFill="1" applyBorder="1" applyAlignment="1" applyProtection="1">
      <alignment/>
      <protection/>
    </xf>
    <xf numFmtId="9" fontId="3" fillId="0" borderId="25" xfId="0" applyNumberFormat="1" applyFont="1" applyBorder="1" applyAlignment="1">
      <alignment/>
    </xf>
    <xf numFmtId="165" fontId="9" fillId="0" borderId="27" xfId="46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165" fontId="9" fillId="0" borderId="0" xfId="46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wrapText="1"/>
    </xf>
    <xf numFmtId="9" fontId="3" fillId="0" borderId="25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65" fontId="1" fillId="0" borderId="12" xfId="4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5" fontId="0" fillId="0" borderId="12" xfId="46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9" fontId="4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12" fillId="0" borderId="11" xfId="0" applyNumberFormat="1" applyFont="1" applyFill="1" applyBorder="1" applyAlignment="1">
      <alignment horizontal="center"/>
    </xf>
    <xf numFmtId="9" fontId="11" fillId="0" borderId="25" xfId="0" applyNumberFormat="1" applyFont="1" applyBorder="1" applyAlignment="1">
      <alignment/>
    </xf>
    <xf numFmtId="0" fontId="11" fillId="0" borderId="0" xfId="0" applyFont="1" applyAlignment="1">
      <alignment/>
    </xf>
    <xf numFmtId="165" fontId="8" fillId="0" borderId="0" xfId="46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65" fontId="1" fillId="33" borderId="0" xfId="46" applyNumberFormat="1" applyFont="1" applyFill="1" applyBorder="1" applyAlignment="1" applyProtection="1">
      <alignment/>
      <protection/>
    </xf>
    <xf numFmtId="9" fontId="4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 wrapText="1"/>
    </xf>
    <xf numFmtId="3" fontId="2" fillId="33" borderId="29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vertical="center" wrapText="1"/>
    </xf>
    <xf numFmtId="3" fontId="2" fillId="33" borderId="26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/>
    </xf>
    <xf numFmtId="3" fontId="4" fillId="33" borderId="26" xfId="0" applyNumberFormat="1" applyFont="1" applyFill="1" applyBorder="1" applyAlignment="1">
      <alignment vertical="center" wrapText="1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11" fillId="0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5" fillId="0" borderId="24" xfId="0" applyNumberFormat="1" applyFont="1" applyFill="1" applyBorder="1" applyAlignment="1">
      <alignment horizontal="center" wrapText="1"/>
    </xf>
    <xf numFmtId="3" fontId="16" fillId="0" borderId="14" xfId="0" applyNumberFormat="1" applyFont="1" applyFill="1" applyBorder="1" applyAlignment="1">
      <alignment horizontal="left" vertical="center" wrapText="1"/>
    </xf>
    <xf numFmtId="167" fontId="3" fillId="0" borderId="14" xfId="0" applyNumberFormat="1" applyFont="1" applyBorder="1" applyAlignment="1">
      <alignment/>
    </xf>
    <xf numFmtId="3" fontId="8" fillId="0" borderId="0" xfId="0" applyNumberFormat="1" applyFont="1" applyFill="1" applyAlignment="1">
      <alignment/>
    </xf>
    <xf numFmtId="3" fontId="0" fillId="0" borderId="29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36" borderId="12" xfId="0" applyNumberFormat="1" applyFill="1" applyBorder="1" applyAlignment="1">
      <alignment/>
    </xf>
    <xf numFmtId="168" fontId="0" fillId="0" borderId="11" xfId="0" applyNumberFormat="1" applyFont="1" applyBorder="1" applyAlignment="1">
      <alignment/>
    </xf>
    <xf numFmtId="3" fontId="0" fillId="36" borderId="12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 horizontal="center"/>
    </xf>
    <xf numFmtId="168" fontId="0" fillId="0" borderId="33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3" fontId="2" fillId="36" borderId="12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2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3" fontId="2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2" fillId="0" borderId="0" xfId="0" applyNumberFormat="1" applyFont="1" applyBorder="1" applyAlignment="1">
      <alignment/>
    </xf>
    <xf numFmtId="167" fontId="3" fillId="0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168" fontId="0" fillId="33" borderId="34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7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 horizontal="center"/>
    </xf>
    <xf numFmtId="168" fontId="0" fillId="33" borderId="12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center"/>
    </xf>
    <xf numFmtId="3" fontId="17" fillId="0" borderId="36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168" fontId="2" fillId="0" borderId="13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168" fontId="2" fillId="0" borderId="28" xfId="0" applyNumberFormat="1" applyFont="1" applyFill="1" applyBorder="1" applyAlignment="1">
      <alignment/>
    </xf>
    <xf numFmtId="167" fontId="3" fillId="0" borderId="25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33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168" fontId="0" fillId="0" borderId="37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168" fontId="0" fillId="0" borderId="3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33" borderId="17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8" fontId="2" fillId="33" borderId="34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168" fontId="0" fillId="33" borderId="33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 horizontal="center"/>
    </xf>
    <xf numFmtId="3" fontId="0" fillId="33" borderId="26" xfId="0" applyNumberFormat="1" applyFont="1" applyFill="1" applyBorder="1" applyAlignment="1">
      <alignment/>
    </xf>
    <xf numFmtId="168" fontId="0" fillId="33" borderId="38" xfId="0" applyNumberFormat="1" applyFont="1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168" fontId="7" fillId="0" borderId="16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2" fillId="0" borderId="38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3" fontId="0" fillId="33" borderId="32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wrapText="1"/>
    </xf>
    <xf numFmtId="168" fontId="15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0" fillId="0" borderId="26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167" fontId="3" fillId="0" borderId="26" xfId="0" applyNumberFormat="1" applyFont="1" applyBorder="1" applyAlignment="1">
      <alignment/>
    </xf>
    <xf numFmtId="0" fontId="0" fillId="0" borderId="12" xfId="0" applyBorder="1" applyAlignment="1">
      <alignment/>
    </xf>
    <xf numFmtId="3" fontId="15" fillId="33" borderId="12" xfId="0" applyNumberFormat="1" applyFont="1" applyFill="1" applyBorder="1" applyAlignment="1">
      <alignment horizontal="center"/>
    </xf>
    <xf numFmtId="3" fontId="16" fillId="33" borderId="12" xfId="0" applyNumberFormat="1" applyFont="1" applyFill="1" applyBorder="1" applyAlignment="1">
      <alignment wrapText="1"/>
    </xf>
    <xf numFmtId="168" fontId="1" fillId="33" borderId="12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wrapText="1"/>
    </xf>
    <xf numFmtId="3" fontId="0" fillId="0" borderId="39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 wrapText="1"/>
    </xf>
    <xf numFmtId="3" fontId="0" fillId="33" borderId="28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36" borderId="12" xfId="0" applyNumberFormat="1" applyFont="1" applyFill="1" applyBorder="1" applyAlignment="1">
      <alignment horizontal="center"/>
    </xf>
    <xf numFmtId="3" fontId="0" fillId="36" borderId="12" xfId="0" applyNumberFormat="1" applyFont="1" applyFill="1" applyBorder="1" applyAlignment="1">
      <alignment wrapText="1"/>
    </xf>
    <xf numFmtId="3" fontId="0" fillId="36" borderId="0" xfId="0" applyNumberFormat="1" applyFont="1" applyFill="1" applyAlignment="1">
      <alignment/>
    </xf>
    <xf numFmtId="3" fontId="0" fillId="36" borderId="26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33" xfId="0" applyFont="1" applyBorder="1" applyAlignment="1">
      <alignment/>
    </xf>
    <xf numFmtId="0" fontId="2" fillId="36" borderId="0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6" borderId="0" xfId="0" applyFill="1" applyBorder="1" applyAlignment="1">
      <alignment/>
    </xf>
    <xf numFmtId="0" fontId="9" fillId="0" borderId="13" xfId="0" applyFont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8" borderId="13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38" borderId="13" xfId="0" applyFont="1" applyFill="1" applyBorder="1" applyAlignment="1">
      <alignment horizontal="left" vertical="center" wrapText="1"/>
    </xf>
    <xf numFmtId="3" fontId="2" fillId="38" borderId="13" xfId="0" applyNumberFormat="1" applyFont="1" applyFill="1" applyBorder="1" applyAlignment="1">
      <alignment/>
    </xf>
    <xf numFmtId="0" fontId="3" fillId="38" borderId="17" xfId="0" applyFont="1" applyFill="1" applyBorder="1" applyAlignment="1">
      <alignment horizontal="left" vertical="center" wrapText="1"/>
    </xf>
    <xf numFmtId="3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33" borderId="13" xfId="0" applyFont="1" applyFill="1" applyBorder="1" applyAlignment="1">
      <alignment horizontal="left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165" fontId="3" fillId="0" borderId="13" xfId="46" applyNumberFormat="1" applyFont="1" applyFill="1" applyBorder="1" applyAlignment="1" applyProtection="1">
      <alignment/>
      <protection/>
    </xf>
    <xf numFmtId="165" fontId="3" fillId="0" borderId="39" xfId="46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3" fontId="0" fillId="0" borderId="39" xfId="0" applyNumberFormat="1" applyFill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39" borderId="0" xfId="0" applyFont="1" applyFill="1" applyAlignment="1">
      <alignment/>
    </xf>
    <xf numFmtId="0" fontId="3" fillId="39" borderId="0" xfId="0" applyFont="1" applyFill="1" applyAlignment="1">
      <alignment/>
    </xf>
    <xf numFmtId="3" fontId="2" fillId="39" borderId="0" xfId="46" applyNumberFormat="1" applyFont="1" applyFill="1" applyBorder="1" applyAlignment="1" applyProtection="1">
      <alignment/>
      <protection/>
    </xf>
    <xf numFmtId="3" fontId="4" fillId="39" borderId="0" xfId="46" applyNumberFormat="1" applyFont="1" applyFill="1" applyBorder="1" applyAlignment="1" applyProtection="1">
      <alignment/>
      <protection/>
    </xf>
    <xf numFmtId="3" fontId="1" fillId="39" borderId="0" xfId="46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4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14" xfId="0" applyNumberFormat="1" applyFill="1" applyBorder="1" applyAlignment="1">
      <alignment/>
    </xf>
    <xf numFmtId="0" fontId="16" fillId="0" borderId="0" xfId="0" applyFont="1" applyAlignment="1">
      <alignment/>
    </xf>
    <xf numFmtId="169" fontId="9" fillId="0" borderId="0" xfId="46" applyNumberFormat="1" applyFont="1" applyFill="1" applyBorder="1" applyAlignment="1" applyProtection="1">
      <alignment/>
      <protection/>
    </xf>
    <xf numFmtId="3" fontId="2" fillId="0" borderId="12" xfId="46" applyNumberFormat="1" applyFont="1" applyFill="1" applyBorder="1" applyAlignment="1" applyProtection="1">
      <alignment/>
      <protection/>
    </xf>
    <xf numFmtId="3" fontId="1" fillId="0" borderId="12" xfId="46" applyNumberFormat="1" applyFont="1" applyFill="1" applyBorder="1" applyAlignment="1" applyProtection="1">
      <alignment/>
      <protection/>
    </xf>
    <xf numFmtId="0" fontId="4" fillId="39" borderId="12" xfId="0" applyFont="1" applyFill="1" applyBorder="1" applyAlignment="1">
      <alignment/>
    </xf>
    <xf numFmtId="169" fontId="9" fillId="0" borderId="12" xfId="46" applyNumberFormat="1" applyFont="1" applyFill="1" applyBorder="1" applyAlignment="1" applyProtection="1">
      <alignment/>
      <protection/>
    </xf>
    <xf numFmtId="170" fontId="3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169" fontId="25" fillId="0" borderId="0" xfId="46" applyNumberFormat="1" applyFont="1" applyFill="1" applyBorder="1" applyAlignment="1" applyProtection="1">
      <alignment/>
      <protection/>
    </xf>
    <xf numFmtId="171" fontId="3" fillId="0" borderId="1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4" fillId="0" borderId="16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165" fontId="2" fillId="0" borderId="13" xfId="46" applyNumberFormat="1" applyFont="1" applyFill="1" applyBorder="1" applyAlignment="1" applyProtection="1">
      <alignment/>
      <protection/>
    </xf>
    <xf numFmtId="165" fontId="0" fillId="0" borderId="13" xfId="46" applyNumberFormat="1" applyFill="1" applyBorder="1" applyAlignment="1" applyProtection="1">
      <alignment/>
      <protection/>
    </xf>
    <xf numFmtId="0" fontId="2" fillId="40" borderId="13" xfId="0" applyFont="1" applyFill="1" applyBorder="1" applyAlignment="1">
      <alignment/>
    </xf>
    <xf numFmtId="165" fontId="2" fillId="40" borderId="13" xfId="4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3" fontId="2" fillId="37" borderId="38" xfId="0" applyNumberFormat="1" applyFont="1" applyFill="1" applyBorder="1" applyAlignment="1">
      <alignment horizontal="center" vertical="center"/>
    </xf>
    <xf numFmtId="3" fontId="4" fillId="37" borderId="37" xfId="0" applyNumberFormat="1" applyFont="1" applyFill="1" applyBorder="1" applyAlignment="1">
      <alignment horizontal="center" vertical="center" wrapText="1"/>
    </xf>
    <xf numFmtId="165" fontId="2" fillId="37" borderId="10" xfId="46" applyNumberFormat="1" applyFont="1" applyFill="1" applyBorder="1" applyAlignment="1" applyProtection="1">
      <alignment horizontal="center" vertical="center" wrapText="1"/>
      <protection/>
    </xf>
    <xf numFmtId="165" fontId="2" fillId="37" borderId="0" xfId="46" applyNumberFormat="1" applyFont="1" applyFill="1" applyBorder="1" applyAlignment="1" applyProtection="1">
      <alignment horizontal="center" vertical="center" wrapText="1"/>
      <protection/>
    </xf>
    <xf numFmtId="165" fontId="2" fillId="37" borderId="26" xfId="46" applyNumberFormat="1" applyFont="1" applyFill="1" applyBorder="1" applyAlignment="1" applyProtection="1">
      <alignment horizontal="center" vertical="center" wrapText="1"/>
      <protection/>
    </xf>
    <xf numFmtId="3" fontId="0" fillId="37" borderId="11" xfId="0" applyNumberFormat="1" applyFont="1" applyFill="1" applyBorder="1" applyAlignment="1">
      <alignment horizontal="center" vertical="center"/>
    </xf>
    <xf numFmtId="3" fontId="0" fillId="37" borderId="25" xfId="0" applyNumberFormat="1" applyFont="1" applyFill="1" applyBorder="1" applyAlignment="1">
      <alignment horizontal="center" vertical="center"/>
    </xf>
    <xf numFmtId="165" fontId="0" fillId="37" borderId="31" xfId="46" applyNumberFormat="1" applyFont="1" applyFill="1" applyBorder="1" applyAlignment="1" applyProtection="1">
      <alignment horizontal="center" vertical="center" wrapText="1"/>
      <protection/>
    </xf>
    <xf numFmtId="165" fontId="0" fillId="37" borderId="12" xfId="46" applyNumberFormat="1" applyFont="1" applyFill="1" applyBorder="1" applyAlignment="1" applyProtection="1">
      <alignment horizontal="center"/>
      <protection/>
    </xf>
    <xf numFmtId="165" fontId="0" fillId="37" borderId="25" xfId="46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/>
    </xf>
    <xf numFmtId="165" fontId="0" fillId="0" borderId="25" xfId="46" applyNumberFormat="1" applyFill="1" applyBorder="1" applyAlignment="1" applyProtection="1">
      <alignment/>
      <protection/>
    </xf>
    <xf numFmtId="165" fontId="0" fillId="0" borderId="24" xfId="46" applyNumberFormat="1" applyFill="1" applyBorder="1" applyAlignment="1" applyProtection="1">
      <alignment/>
      <protection/>
    </xf>
    <xf numFmtId="3" fontId="0" fillId="0" borderId="25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165" fontId="0" fillId="0" borderId="37" xfId="46" applyNumberFormat="1" applyFill="1" applyBorder="1" applyAlignment="1" applyProtection="1">
      <alignment/>
      <protection/>
    </xf>
    <xf numFmtId="3" fontId="3" fillId="0" borderId="38" xfId="0" applyNumberFormat="1" applyFont="1" applyFill="1" applyBorder="1" applyAlignment="1">
      <alignment/>
    </xf>
    <xf numFmtId="165" fontId="0" fillId="0" borderId="26" xfId="46" applyNumberFormat="1" applyFill="1" applyBorder="1" applyAlignment="1" applyProtection="1">
      <alignment/>
      <protection/>
    </xf>
    <xf numFmtId="3" fontId="2" fillId="0" borderId="43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165" fontId="0" fillId="0" borderId="44" xfId="46" applyNumberFormat="1" applyFill="1" applyBorder="1" applyAlignment="1" applyProtection="1">
      <alignment/>
      <protection/>
    </xf>
    <xf numFmtId="165" fontId="0" fillId="0" borderId="45" xfId="46" applyNumberFormat="1" applyFill="1" applyBorder="1" applyAlignment="1" applyProtection="1">
      <alignment/>
      <protection/>
    </xf>
    <xf numFmtId="3" fontId="0" fillId="0" borderId="3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165" fontId="0" fillId="0" borderId="14" xfId="46" applyNumberFormat="1" applyFill="1" applyBorder="1" applyAlignment="1" applyProtection="1">
      <alignment/>
      <protection/>
    </xf>
    <xf numFmtId="3" fontId="11" fillId="0" borderId="11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165" fontId="0" fillId="36" borderId="46" xfId="46" applyNumberFormat="1" applyFill="1" applyBorder="1" applyAlignment="1" applyProtection="1">
      <alignment/>
      <protection/>
    </xf>
    <xf numFmtId="165" fontId="0" fillId="36" borderId="47" xfId="46" applyNumberFormat="1" applyFill="1" applyBorder="1" applyAlignment="1" applyProtection="1">
      <alignment/>
      <protection/>
    </xf>
    <xf numFmtId="165" fontId="2" fillId="41" borderId="46" xfId="46" applyNumberFormat="1" applyFont="1" applyFill="1" applyBorder="1" applyAlignment="1" applyProtection="1">
      <alignment/>
      <protection/>
    </xf>
    <xf numFmtId="165" fontId="2" fillId="41" borderId="47" xfId="46" applyNumberFormat="1" applyFont="1" applyFill="1" applyBorder="1" applyAlignment="1" applyProtection="1">
      <alignment/>
      <protection/>
    </xf>
    <xf numFmtId="165" fontId="2" fillId="36" borderId="0" xfId="0" applyNumberFormat="1" applyFont="1" applyFill="1" applyBorder="1" applyAlignment="1">
      <alignment/>
    </xf>
    <xf numFmtId="3" fontId="2" fillId="37" borderId="48" xfId="0" applyNumberFormat="1" applyFont="1" applyFill="1" applyBorder="1" applyAlignment="1">
      <alignment horizontal="center" vertical="center"/>
    </xf>
    <xf numFmtId="3" fontId="4" fillId="37" borderId="26" xfId="0" applyNumberFormat="1" applyFont="1" applyFill="1" applyBorder="1" applyAlignment="1">
      <alignment horizontal="center" vertical="center" wrapText="1"/>
    </xf>
    <xf numFmtId="3" fontId="2" fillId="37" borderId="29" xfId="0" applyNumberFormat="1" applyFont="1" applyFill="1" applyBorder="1" applyAlignment="1">
      <alignment horizontal="center" vertical="center"/>
    </xf>
    <xf numFmtId="165" fontId="2" fillId="37" borderId="12" xfId="46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168" fontId="0" fillId="0" borderId="26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3" fontId="0" fillId="33" borderId="49" xfId="0" applyNumberFormat="1" applyFont="1" applyFill="1" applyBorder="1" applyAlignment="1">
      <alignment horizontal="center"/>
    </xf>
    <xf numFmtId="3" fontId="2" fillId="33" borderId="46" xfId="0" applyNumberFormat="1" applyFont="1" applyFill="1" applyBorder="1" applyAlignment="1">
      <alignment/>
    </xf>
    <xf numFmtId="168" fontId="2" fillId="33" borderId="46" xfId="0" applyNumberFormat="1" applyFont="1" applyFill="1" applyBorder="1" applyAlignment="1">
      <alignment/>
    </xf>
    <xf numFmtId="165" fontId="2" fillId="33" borderId="46" xfId="46" applyNumberFormat="1" applyFont="1" applyFill="1" applyBorder="1" applyAlignment="1" applyProtection="1">
      <alignment/>
      <protection/>
    </xf>
    <xf numFmtId="165" fontId="2" fillId="33" borderId="47" xfId="46" applyNumberFormat="1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3" fontId="0" fillId="36" borderId="14" xfId="0" applyNumberFormat="1" applyFont="1" applyFill="1" applyBorder="1" applyAlignment="1">
      <alignment horizontal="center"/>
    </xf>
    <xf numFmtId="3" fontId="0" fillId="36" borderId="14" xfId="0" applyNumberFormat="1" applyFont="1" applyFill="1" applyBorder="1" applyAlignment="1">
      <alignment/>
    </xf>
    <xf numFmtId="168" fontId="0" fillId="36" borderId="14" xfId="0" applyNumberFormat="1" applyFont="1" applyFill="1" applyBorder="1" applyAlignment="1">
      <alignment/>
    </xf>
    <xf numFmtId="165" fontId="0" fillId="36" borderId="14" xfId="46" applyNumberFormat="1" applyFill="1" applyBorder="1" applyAlignment="1" applyProtection="1">
      <alignment/>
      <protection/>
    </xf>
    <xf numFmtId="168" fontId="0" fillId="36" borderId="12" xfId="0" applyNumberFormat="1" applyFont="1" applyFill="1" applyBorder="1" applyAlignment="1">
      <alignment/>
    </xf>
    <xf numFmtId="3" fontId="9" fillId="36" borderId="0" xfId="0" applyNumberFormat="1" applyFont="1" applyFill="1" applyBorder="1" applyAlignment="1">
      <alignment horizontal="center"/>
    </xf>
    <xf numFmtId="0" fontId="9" fillId="36" borderId="0" xfId="0" applyFont="1" applyFill="1" applyAlignment="1">
      <alignment/>
    </xf>
    <xf numFmtId="168" fontId="9" fillId="36" borderId="0" xfId="0" applyNumberFormat="1" applyFont="1" applyFill="1" applyBorder="1" applyAlignment="1">
      <alignment/>
    </xf>
    <xf numFmtId="165" fontId="0" fillId="36" borderId="0" xfId="46" applyNumberForma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3" fontId="2" fillId="33" borderId="18" xfId="0" applyNumberFormat="1" applyFont="1" applyFill="1" applyBorder="1" applyAlignment="1">
      <alignment horizontal="center" vertical="center" wrapText="1"/>
    </xf>
    <xf numFmtId="3" fontId="0" fillId="33" borderId="33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  <xf numFmtId="3" fontId="2" fillId="33" borderId="5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/>
    </xf>
    <xf numFmtId="165" fontId="0" fillId="0" borderId="23" xfId="46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>
      <alignment horizontal="right"/>
    </xf>
    <xf numFmtId="3" fontId="11" fillId="0" borderId="25" xfId="0" applyNumberFormat="1" applyFont="1" applyFill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65" fontId="11" fillId="0" borderId="23" xfId="46" applyNumberFormat="1" applyFont="1" applyFill="1" applyBorder="1" applyAlignment="1" applyProtection="1">
      <alignment/>
      <protection/>
    </xf>
    <xf numFmtId="3" fontId="0" fillId="0" borderId="38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165" fontId="0" fillId="0" borderId="51" xfId="46" applyNumberFormat="1" applyFont="1" applyFill="1" applyBorder="1" applyAlignment="1" applyProtection="1">
      <alignment/>
      <protection/>
    </xf>
    <xf numFmtId="0" fontId="2" fillId="37" borderId="43" xfId="0" applyFont="1" applyFill="1" applyBorder="1" applyAlignment="1">
      <alignment/>
    </xf>
    <xf numFmtId="0" fontId="2" fillId="37" borderId="44" xfId="0" applyFont="1" applyFill="1" applyBorder="1" applyAlignment="1">
      <alignment/>
    </xf>
    <xf numFmtId="3" fontId="2" fillId="37" borderId="44" xfId="0" applyNumberFormat="1" applyFont="1" applyFill="1" applyBorder="1" applyAlignment="1">
      <alignment/>
    </xf>
    <xf numFmtId="3" fontId="2" fillId="37" borderId="46" xfId="0" applyNumberFormat="1" applyFont="1" applyFill="1" applyBorder="1" applyAlignment="1">
      <alignment/>
    </xf>
    <xf numFmtId="165" fontId="2" fillId="37" borderId="47" xfId="46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/>
    </xf>
    <xf numFmtId="165" fontId="0" fillId="0" borderId="0" xfId="46" applyNumberFormat="1" applyFont="1" applyFill="1" applyBorder="1" applyAlignment="1" applyProtection="1">
      <alignment/>
      <protection/>
    </xf>
    <xf numFmtId="3" fontId="2" fillId="33" borderId="52" xfId="0" applyNumberFormat="1" applyFont="1" applyFill="1" applyBorder="1" applyAlignment="1">
      <alignment horizontal="center" vertical="center"/>
    </xf>
    <xf numFmtId="3" fontId="2" fillId="33" borderId="53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center" vertical="center" wrapText="1"/>
    </xf>
    <xf numFmtId="3" fontId="2" fillId="33" borderId="54" xfId="0" applyNumberFormat="1" applyFont="1" applyFill="1" applyBorder="1" applyAlignment="1">
      <alignment horizontal="center" vertical="center" wrapText="1"/>
    </xf>
    <xf numFmtId="165" fontId="2" fillId="33" borderId="55" xfId="46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>
      <alignment horizontal="center" vertical="center"/>
    </xf>
    <xf numFmtId="165" fontId="0" fillId="33" borderId="23" xfId="46" applyNumberFormat="1" applyFont="1" applyFill="1" applyBorder="1" applyAlignment="1" applyProtection="1">
      <alignment horizontal="center"/>
      <protection/>
    </xf>
    <xf numFmtId="3" fontId="0" fillId="0" borderId="56" xfId="0" applyNumberFormat="1" applyFont="1" applyFill="1" applyBorder="1" applyAlignment="1">
      <alignment horizontal="center"/>
    </xf>
    <xf numFmtId="165" fontId="2" fillId="0" borderId="57" xfId="46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>
      <alignment horizontal="center"/>
    </xf>
    <xf numFmtId="3" fontId="0" fillId="37" borderId="59" xfId="0" applyNumberFormat="1" applyFont="1" applyFill="1" applyBorder="1" applyAlignment="1">
      <alignment horizontal="center"/>
    </xf>
    <xf numFmtId="3" fontId="0" fillId="37" borderId="46" xfId="0" applyNumberFormat="1" applyFont="1" applyFill="1" applyBorder="1" applyAlignment="1">
      <alignment horizontal="center"/>
    </xf>
    <xf numFmtId="3" fontId="2" fillId="37" borderId="46" xfId="0" applyNumberFormat="1" applyFont="1" applyFill="1" applyBorder="1" applyAlignment="1">
      <alignment wrapText="1"/>
    </xf>
    <xf numFmtId="168" fontId="2" fillId="37" borderId="46" xfId="0" applyNumberFormat="1" applyFont="1" applyFill="1" applyBorder="1" applyAlignment="1">
      <alignment/>
    </xf>
    <xf numFmtId="3" fontId="0" fillId="36" borderId="60" xfId="0" applyNumberFormat="1" applyFont="1" applyFill="1" applyBorder="1" applyAlignment="1">
      <alignment horizontal="center"/>
    </xf>
    <xf numFmtId="3" fontId="0" fillId="36" borderId="57" xfId="0" applyNumberFormat="1" applyFont="1" applyFill="1" applyBorder="1" applyAlignment="1">
      <alignment/>
    </xf>
    <xf numFmtId="3" fontId="0" fillId="36" borderId="56" xfId="0" applyNumberFormat="1" applyFont="1" applyFill="1" applyBorder="1" applyAlignment="1">
      <alignment horizontal="center"/>
    </xf>
    <xf numFmtId="3" fontId="0" fillId="36" borderId="23" xfId="0" applyNumberFormat="1" applyFont="1" applyFill="1" applyBorder="1" applyAlignment="1">
      <alignment/>
    </xf>
    <xf numFmtId="3" fontId="0" fillId="36" borderId="61" xfId="0" applyNumberFormat="1" applyFont="1" applyFill="1" applyBorder="1" applyAlignment="1">
      <alignment horizontal="center"/>
    </xf>
    <xf numFmtId="3" fontId="0" fillId="36" borderId="20" xfId="0" applyNumberFormat="1" applyFont="1" applyFill="1" applyBorder="1" applyAlignment="1">
      <alignment horizontal="center"/>
    </xf>
    <xf numFmtId="3" fontId="0" fillId="36" borderId="20" xfId="0" applyNumberFormat="1" applyFont="1" applyFill="1" applyBorder="1" applyAlignment="1">
      <alignment/>
    </xf>
    <xf numFmtId="168" fontId="0" fillId="36" borderId="20" xfId="0" applyNumberFormat="1" applyFont="1" applyFill="1" applyBorder="1" applyAlignment="1">
      <alignment/>
    </xf>
    <xf numFmtId="3" fontId="0" fillId="36" borderId="62" xfId="0" applyNumberFormat="1" applyFont="1" applyFill="1" applyBorder="1" applyAlignment="1">
      <alignment/>
    </xf>
    <xf numFmtId="165" fontId="0" fillId="36" borderId="21" xfId="46" applyNumberFormat="1" applyFont="1" applyFill="1" applyBorder="1" applyAlignment="1" applyProtection="1">
      <alignment/>
      <protection/>
    </xf>
    <xf numFmtId="3" fontId="9" fillId="36" borderId="0" xfId="0" applyNumberFormat="1" applyFont="1" applyFill="1" applyAlignment="1">
      <alignment/>
    </xf>
    <xf numFmtId="165" fontId="0" fillId="0" borderId="0" xfId="46" applyNumberFormat="1" applyFill="1" applyBorder="1" applyAlignment="1" applyProtection="1">
      <alignment horizontal="center" vertical="center"/>
      <protection/>
    </xf>
    <xf numFmtId="165" fontId="2" fillId="33" borderId="12" xfId="46" applyNumberFormat="1" applyFont="1" applyFill="1" applyBorder="1" applyAlignment="1" applyProtection="1">
      <alignment horizontal="center" vertical="center" wrapText="1"/>
      <protection/>
    </xf>
    <xf numFmtId="165" fontId="2" fillId="33" borderId="12" xfId="46" applyNumberFormat="1" applyFont="1" applyFill="1" applyBorder="1" applyAlignment="1" applyProtection="1">
      <alignment horizontal="center"/>
      <protection/>
    </xf>
    <xf numFmtId="165" fontId="2" fillId="33" borderId="23" xfId="46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165" fontId="2" fillId="0" borderId="24" xfId="46" applyNumberFormat="1" applyFont="1" applyFill="1" applyBorder="1" applyAlignment="1" applyProtection="1">
      <alignment/>
      <protection/>
    </xf>
    <xf numFmtId="165" fontId="2" fillId="0" borderId="57" xfId="46" applyNumberFormat="1" applyFont="1" applyFill="1" applyBorder="1" applyAlignment="1" applyProtection="1">
      <alignment horizontal="center" vertical="center"/>
      <protection/>
    </xf>
    <xf numFmtId="165" fontId="0" fillId="0" borderId="23" xfId="46" applyNumberFormat="1" applyFill="1" applyBorder="1" applyAlignment="1" applyProtection="1">
      <alignment horizontal="center" vertical="center"/>
      <protection/>
    </xf>
    <xf numFmtId="3" fontId="2" fillId="0" borderId="1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5" xfId="46" applyNumberFormat="1" applyFont="1" applyFill="1" applyBorder="1" applyAlignment="1" applyProtection="1">
      <alignment/>
      <protection/>
    </xf>
    <xf numFmtId="165" fontId="2" fillId="0" borderId="23" xfId="46" applyNumberFormat="1" applyFont="1" applyFill="1" applyBorder="1" applyAlignment="1" applyProtection="1">
      <alignment horizontal="center" vertical="center"/>
      <protection/>
    </xf>
    <xf numFmtId="3" fontId="2" fillId="0" borderId="63" xfId="0" applyNumberFormat="1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165" fontId="6" fillId="0" borderId="25" xfId="46" applyNumberFormat="1" applyFont="1" applyFill="1" applyBorder="1" applyAlignment="1" applyProtection="1">
      <alignment/>
      <protection/>
    </xf>
    <xf numFmtId="165" fontId="6" fillId="0" borderId="65" xfId="46" applyNumberFormat="1" applyFont="1" applyFill="1" applyBorder="1" applyAlignment="1" applyProtection="1">
      <alignment/>
      <protection/>
    </xf>
    <xf numFmtId="49" fontId="9" fillId="0" borderId="0" xfId="0" applyNumberFormat="1" applyFont="1" applyAlignment="1">
      <alignment/>
    </xf>
    <xf numFmtId="165" fontId="6" fillId="0" borderId="37" xfId="46" applyNumberFormat="1" applyFont="1" applyFill="1" applyBorder="1" applyAlignment="1" applyProtection="1">
      <alignment/>
      <protection/>
    </xf>
    <xf numFmtId="165" fontId="6" fillId="0" borderId="66" xfId="46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/>
    </xf>
    <xf numFmtId="3" fontId="5" fillId="37" borderId="43" xfId="0" applyNumberFormat="1" applyFont="1" applyFill="1" applyBorder="1" applyAlignment="1">
      <alignment horizontal="left"/>
    </xf>
    <xf numFmtId="3" fontId="5" fillId="37" borderId="44" xfId="0" applyNumberFormat="1" applyFont="1" applyFill="1" applyBorder="1" applyAlignment="1">
      <alignment horizontal="left"/>
    </xf>
    <xf numFmtId="165" fontId="5" fillId="37" borderId="44" xfId="46" applyNumberFormat="1" applyFont="1" applyFill="1" applyBorder="1" applyAlignment="1" applyProtection="1">
      <alignment/>
      <protection/>
    </xf>
    <xf numFmtId="165" fontId="5" fillId="37" borderId="45" xfId="46" applyNumberFormat="1" applyFont="1" applyFill="1" applyBorder="1" applyAlignment="1" applyProtection="1">
      <alignment/>
      <protection/>
    </xf>
    <xf numFmtId="3" fontId="5" fillId="36" borderId="0" xfId="0" applyNumberFormat="1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left"/>
    </xf>
    <xf numFmtId="165" fontId="5" fillId="36" borderId="0" xfId="46" applyNumberFormat="1" applyFont="1" applyFill="1" applyBorder="1" applyAlignment="1" applyProtection="1">
      <alignment/>
      <protection/>
    </xf>
    <xf numFmtId="3" fontId="0" fillId="0" borderId="67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65" fontId="0" fillId="0" borderId="51" xfId="46" applyNumberFormat="1" applyFill="1" applyBorder="1" applyAlignment="1" applyProtection="1">
      <alignment horizontal="center" vertical="center"/>
      <protection/>
    </xf>
    <xf numFmtId="3" fontId="14" fillId="37" borderId="46" xfId="0" applyNumberFormat="1" applyFont="1" applyFill="1" applyBorder="1" applyAlignment="1">
      <alignment/>
    </xf>
    <xf numFmtId="168" fontId="5" fillId="37" borderId="46" xfId="0" applyNumberFormat="1" applyFont="1" applyFill="1" applyBorder="1" applyAlignment="1">
      <alignment/>
    </xf>
    <xf numFmtId="165" fontId="5" fillId="37" borderId="46" xfId="46" applyNumberFormat="1" applyFont="1" applyFill="1" applyBorder="1" applyAlignment="1" applyProtection="1">
      <alignment/>
      <protection/>
    </xf>
    <xf numFmtId="165" fontId="0" fillId="36" borderId="57" xfId="46" applyNumberFormat="1" applyFill="1" applyBorder="1" applyAlignment="1" applyProtection="1">
      <alignment horizontal="center" vertical="center"/>
      <protection/>
    </xf>
    <xf numFmtId="165" fontId="0" fillId="36" borderId="23" xfId="46" applyNumberFormat="1" applyFill="1" applyBorder="1" applyAlignment="1" applyProtection="1">
      <alignment horizontal="center" vertical="center"/>
      <protection/>
    </xf>
    <xf numFmtId="165" fontId="0" fillId="36" borderId="20" xfId="46" applyNumberFormat="1" applyFill="1" applyBorder="1" applyAlignment="1" applyProtection="1">
      <alignment/>
      <protection/>
    </xf>
    <xf numFmtId="165" fontId="0" fillId="36" borderId="21" xfId="46" applyNumberFormat="1" applyFill="1" applyBorder="1" applyAlignment="1" applyProtection="1">
      <alignment horizontal="center" vertical="center"/>
      <protection/>
    </xf>
    <xf numFmtId="165" fontId="0" fillId="36" borderId="0" xfId="46" applyNumberFormat="1" applyFill="1" applyBorder="1" applyAlignment="1" applyProtection="1">
      <alignment horizontal="center" vertical="center"/>
      <protection/>
    </xf>
    <xf numFmtId="165" fontId="0" fillId="33" borderId="20" xfId="46" applyNumberFormat="1" applyFont="1" applyFill="1" applyBorder="1" applyAlignment="1" applyProtection="1">
      <alignment horizontal="center" vertical="center" wrapText="1"/>
      <protection/>
    </xf>
    <xf numFmtId="165" fontId="0" fillId="33" borderId="20" xfId="46" applyNumberFormat="1" applyFont="1" applyFill="1" applyBorder="1" applyAlignment="1" applyProtection="1">
      <alignment horizontal="center"/>
      <protection/>
    </xf>
    <xf numFmtId="165" fontId="0" fillId="33" borderId="21" xfId="46" applyNumberFormat="1" applyFont="1" applyFill="1" applyBorder="1" applyAlignment="1" applyProtection="1">
      <alignment horizontal="center" vertical="center"/>
      <protection/>
    </xf>
    <xf numFmtId="3" fontId="0" fillId="0" borderId="68" xfId="0" applyNumberFormat="1" applyFont="1" applyBorder="1" applyAlignment="1">
      <alignment horizontal="center"/>
    </xf>
    <xf numFmtId="3" fontId="0" fillId="0" borderId="69" xfId="0" applyNumberFormat="1" applyFont="1" applyBorder="1" applyAlignment="1">
      <alignment horizontal="center"/>
    </xf>
    <xf numFmtId="3" fontId="2" fillId="0" borderId="70" xfId="0" applyNumberFormat="1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165" fontId="2" fillId="0" borderId="71" xfId="46" applyNumberFormat="1" applyFont="1" applyFill="1" applyBorder="1" applyAlignment="1" applyProtection="1">
      <alignment/>
      <protection/>
    </xf>
    <xf numFmtId="165" fontId="2" fillId="0" borderId="19" xfId="46" applyNumberFormat="1" applyFont="1" applyFill="1" applyBorder="1" applyAlignment="1" applyProtection="1">
      <alignment horizontal="right" vertical="center"/>
      <protection/>
    </xf>
    <xf numFmtId="3" fontId="0" fillId="0" borderId="56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165" fontId="0" fillId="0" borderId="23" xfId="46" applyNumberFormat="1" applyFill="1" applyBorder="1" applyAlignment="1" applyProtection="1">
      <alignment horizontal="right" vertical="center"/>
      <protection/>
    </xf>
    <xf numFmtId="3" fontId="2" fillId="0" borderId="5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165" fontId="2" fillId="0" borderId="23" xfId="46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>
      <alignment/>
    </xf>
    <xf numFmtId="3" fontId="9" fillId="0" borderId="56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58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11" fillId="0" borderId="38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165" fontId="0" fillId="36" borderId="51" xfId="46" applyNumberFormat="1" applyFill="1" applyBorder="1" applyAlignment="1" applyProtection="1">
      <alignment horizontal="right" vertical="center"/>
      <protection/>
    </xf>
    <xf numFmtId="3" fontId="2" fillId="37" borderId="59" xfId="0" applyNumberFormat="1" applyFont="1" applyFill="1" applyBorder="1" applyAlignment="1">
      <alignment horizontal="center"/>
    </xf>
    <xf numFmtId="3" fontId="2" fillId="37" borderId="72" xfId="0" applyNumberFormat="1" applyFont="1" applyFill="1" applyBorder="1" applyAlignment="1">
      <alignment horizontal="center"/>
    </xf>
    <xf numFmtId="3" fontId="2" fillId="37" borderId="43" xfId="0" applyNumberFormat="1" applyFont="1" applyFill="1" applyBorder="1" applyAlignment="1">
      <alignment horizontal="left"/>
    </xf>
    <xf numFmtId="3" fontId="2" fillId="37" borderId="44" xfId="0" applyNumberFormat="1" applyFont="1" applyFill="1" applyBorder="1" applyAlignment="1">
      <alignment horizontal="left"/>
    </xf>
    <xf numFmtId="165" fontId="2" fillId="37" borderId="44" xfId="46" applyNumberFormat="1" applyFont="1" applyFill="1" applyBorder="1" applyAlignment="1" applyProtection="1">
      <alignment/>
      <protection/>
    </xf>
    <xf numFmtId="165" fontId="2" fillId="37" borderId="47" xfId="46" applyNumberFormat="1" applyFont="1" applyFill="1" applyBorder="1" applyAlignment="1" applyProtection="1">
      <alignment horizontal="center" vertical="center"/>
      <protection/>
    </xf>
    <xf numFmtId="3" fontId="2" fillId="33" borderId="18" xfId="0" applyNumberFormat="1" applyFont="1" applyFill="1" applyBorder="1" applyAlignment="1">
      <alignment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165" fontId="2" fillId="33" borderId="20" xfId="46" applyNumberFormat="1" applyFont="1" applyFill="1" applyBorder="1" applyAlignment="1" applyProtection="1">
      <alignment horizontal="center" vertical="center" wrapText="1"/>
      <protection/>
    </xf>
    <xf numFmtId="165" fontId="2" fillId="33" borderId="21" xfId="46" applyNumberFormat="1" applyFont="1" applyFill="1" applyBorder="1" applyAlignment="1" applyProtection="1">
      <alignment horizontal="center" vertical="center"/>
      <protection/>
    </xf>
    <xf numFmtId="3" fontId="0" fillId="0" borderId="73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5" fontId="2" fillId="0" borderId="57" xfId="46" applyNumberFormat="1" applyFont="1" applyFill="1" applyBorder="1" applyAlignment="1" applyProtection="1">
      <alignment horizontal="right" vertical="center"/>
      <protection/>
    </xf>
    <xf numFmtId="3" fontId="2" fillId="0" borderId="40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68" fontId="2" fillId="36" borderId="12" xfId="0" applyNumberFormat="1" applyFont="1" applyFill="1" applyBorder="1" applyAlignment="1">
      <alignment horizontal="center"/>
    </xf>
    <xf numFmtId="165" fontId="2" fillId="36" borderId="23" xfId="46" applyNumberFormat="1" applyFont="1" applyFill="1" applyBorder="1" applyAlignment="1" applyProtection="1">
      <alignment horizontal="right" vertical="center"/>
      <protection/>
    </xf>
    <xf numFmtId="168" fontId="0" fillId="36" borderId="12" xfId="0" applyNumberFormat="1" applyFont="1" applyFill="1" applyBorder="1" applyAlignment="1">
      <alignment horizontal="center"/>
    </xf>
    <xf numFmtId="165" fontId="0" fillId="36" borderId="23" xfId="46" applyNumberForma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2" fillId="37" borderId="49" xfId="0" applyNumberFormat="1" applyFont="1" applyFill="1" applyBorder="1" applyAlignment="1">
      <alignment/>
    </xf>
    <xf numFmtId="165" fontId="2" fillId="37" borderId="46" xfId="46" applyNumberFormat="1" applyFont="1" applyFill="1" applyBorder="1" applyAlignment="1" applyProtection="1">
      <alignment/>
      <protection/>
    </xf>
    <xf numFmtId="1" fontId="0" fillId="36" borderId="12" xfId="0" applyNumberFormat="1" applyFont="1" applyFill="1" applyBorder="1" applyAlignment="1">
      <alignment horizontal="center"/>
    </xf>
    <xf numFmtId="3" fontId="1" fillId="36" borderId="14" xfId="0" applyNumberFormat="1" applyFont="1" applyFill="1" applyBorder="1" applyAlignment="1">
      <alignment/>
    </xf>
    <xf numFmtId="168" fontId="2" fillId="36" borderId="14" xfId="0" applyNumberFormat="1" applyFont="1" applyFill="1" applyBorder="1" applyAlignment="1">
      <alignment/>
    </xf>
    <xf numFmtId="165" fontId="0" fillId="36" borderId="57" xfId="46" applyNumberFormat="1" applyFill="1" applyBorder="1" applyAlignment="1" applyProtection="1">
      <alignment horizontal="right" vertical="center"/>
      <protection/>
    </xf>
    <xf numFmtId="165" fontId="0" fillId="36" borderId="21" xfId="46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33" borderId="11" xfId="0" applyNumberFormat="1" applyFont="1" applyFill="1" applyBorder="1" applyAlignment="1">
      <alignment horizontal="center" vertical="center"/>
    </xf>
    <xf numFmtId="3" fontId="4" fillId="33" borderId="25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165" fontId="0" fillId="0" borderId="24" xfId="46" applyNumberFormat="1" applyFill="1" applyBorder="1" applyAlignment="1" applyProtection="1">
      <alignment horizontal="right"/>
      <protection/>
    </xf>
    <xf numFmtId="3" fontId="0" fillId="0" borderId="28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/>
    </xf>
    <xf numFmtId="165" fontId="0" fillId="0" borderId="37" xfId="46" applyNumberFormat="1" applyFill="1" applyBorder="1" applyAlignment="1" applyProtection="1">
      <alignment horizontal="right"/>
      <protection/>
    </xf>
    <xf numFmtId="165" fontId="0" fillId="0" borderId="25" xfId="46" applyNumberFormat="1" applyFill="1" applyBorder="1" applyAlignment="1" applyProtection="1">
      <alignment horizontal="right"/>
      <protection/>
    </xf>
    <xf numFmtId="165" fontId="0" fillId="0" borderId="25" xfId="46" applyNumberFormat="1" applyFont="1" applyFill="1" applyBorder="1" applyAlignment="1" applyProtection="1">
      <alignment horizontal="right"/>
      <protection/>
    </xf>
    <xf numFmtId="3" fontId="0" fillId="37" borderId="11" xfId="0" applyNumberFormat="1" applyFont="1" applyFill="1" applyBorder="1" applyAlignment="1">
      <alignment horizontal="center"/>
    </xf>
    <xf numFmtId="3" fontId="2" fillId="37" borderId="33" xfId="0" applyNumberFormat="1" applyFont="1" applyFill="1" applyBorder="1" applyAlignment="1">
      <alignment/>
    </xf>
    <xf numFmtId="3" fontId="2" fillId="37" borderId="24" xfId="0" applyNumberFormat="1" applyFont="1" applyFill="1" applyBorder="1" applyAlignment="1">
      <alignment/>
    </xf>
    <xf numFmtId="9" fontId="3" fillId="37" borderId="12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/>
    </xf>
    <xf numFmtId="3" fontId="0" fillId="33" borderId="43" xfId="0" applyNumberFormat="1" applyFont="1" applyFill="1" applyBorder="1" applyAlignment="1">
      <alignment horizontal="center"/>
    </xf>
    <xf numFmtId="3" fontId="1" fillId="33" borderId="46" xfId="0" applyNumberFormat="1" applyFont="1" applyFill="1" applyBorder="1" applyAlignment="1">
      <alignment/>
    </xf>
    <xf numFmtId="9" fontId="3" fillId="33" borderId="46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3" fontId="0" fillId="33" borderId="30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/>
    </xf>
    <xf numFmtId="9" fontId="3" fillId="33" borderId="12" xfId="0" applyNumberFormat="1" applyFont="1" applyFill="1" applyBorder="1" applyAlignment="1">
      <alignment/>
    </xf>
    <xf numFmtId="0" fontId="9" fillId="39" borderId="0" xfId="0" applyFont="1" applyFill="1" applyAlignment="1">
      <alignment/>
    </xf>
    <xf numFmtId="3" fontId="9" fillId="39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74" xfId="0" applyFont="1" applyBorder="1" applyAlignment="1">
      <alignment/>
    </xf>
    <xf numFmtId="0" fontId="0" fillId="0" borderId="73" xfId="0" applyFont="1" applyBorder="1" applyAlignment="1">
      <alignment/>
    </xf>
    <xf numFmtId="165" fontId="0" fillId="0" borderId="14" xfId="46" applyNumberFormat="1" applyFont="1" applyFill="1" applyBorder="1" applyAlignment="1" applyProtection="1">
      <alignment/>
      <protection/>
    </xf>
    <xf numFmtId="165" fontId="0" fillId="0" borderId="57" xfId="46" applyNumberFormat="1" applyFont="1" applyFill="1" applyBorder="1" applyAlignment="1" applyProtection="1">
      <alignment/>
      <protection/>
    </xf>
    <xf numFmtId="165" fontId="0" fillId="0" borderId="14" xfId="46" applyNumberFormat="1" applyFont="1" applyFill="1" applyBorder="1" applyAlignment="1" applyProtection="1">
      <alignment horizontal="center"/>
      <protection/>
    </xf>
    <xf numFmtId="0" fontId="9" fillId="0" borderId="73" xfId="0" applyFont="1" applyBorder="1" applyAlignment="1">
      <alignment/>
    </xf>
    <xf numFmtId="165" fontId="9" fillId="0" borderId="14" xfId="46" applyNumberFormat="1" applyFont="1" applyFill="1" applyBorder="1" applyAlignment="1" applyProtection="1">
      <alignment/>
      <protection/>
    </xf>
    <xf numFmtId="165" fontId="9" fillId="0" borderId="57" xfId="46" applyNumberFormat="1" applyFont="1" applyFill="1" applyBorder="1" applyAlignment="1" applyProtection="1">
      <alignment/>
      <protection/>
    </xf>
    <xf numFmtId="165" fontId="9" fillId="0" borderId="14" xfId="46" applyNumberFormat="1" applyFont="1" applyFill="1" applyBorder="1" applyAlignment="1" applyProtection="1">
      <alignment horizontal="center"/>
      <protection/>
    </xf>
    <xf numFmtId="0" fontId="2" fillId="0" borderId="67" xfId="0" applyFont="1" applyBorder="1" applyAlignment="1">
      <alignment/>
    </xf>
    <xf numFmtId="0" fontId="9" fillId="0" borderId="67" xfId="0" applyFont="1" applyBorder="1" applyAlignment="1">
      <alignment/>
    </xf>
    <xf numFmtId="165" fontId="9" fillId="0" borderId="23" xfId="46" applyNumberFormat="1" applyFont="1" applyFill="1" applyBorder="1" applyAlignment="1" applyProtection="1">
      <alignment/>
      <protection/>
    </xf>
    <xf numFmtId="0" fontId="2" fillId="0" borderId="75" xfId="0" applyFont="1" applyBorder="1" applyAlignment="1">
      <alignment/>
    </xf>
    <xf numFmtId="165" fontId="2" fillId="0" borderId="26" xfId="46" applyNumberFormat="1" applyFont="1" applyFill="1" applyBorder="1" applyAlignment="1" applyProtection="1">
      <alignment/>
      <protection/>
    </xf>
    <xf numFmtId="165" fontId="2" fillId="0" borderId="51" xfId="46" applyNumberFormat="1" applyFont="1" applyFill="1" applyBorder="1" applyAlignment="1" applyProtection="1">
      <alignment/>
      <protection/>
    </xf>
    <xf numFmtId="165" fontId="9" fillId="0" borderId="12" xfId="46" applyNumberFormat="1" applyFont="1" applyFill="1" applyBorder="1" applyAlignment="1" applyProtection="1">
      <alignment horizontal="center"/>
      <protection/>
    </xf>
    <xf numFmtId="0" fontId="2" fillId="0" borderId="76" xfId="0" applyFont="1" applyBorder="1" applyAlignment="1">
      <alignment/>
    </xf>
    <xf numFmtId="165" fontId="2" fillId="0" borderId="77" xfId="46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wrapText="1"/>
    </xf>
    <xf numFmtId="3" fontId="2" fillId="33" borderId="38" xfId="0" applyNumberFormat="1" applyFont="1" applyFill="1" applyBorder="1" applyAlignment="1">
      <alignment horizontal="center" vertical="center"/>
    </xf>
    <xf numFmtId="165" fontId="2" fillId="33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12" xfId="46" applyNumberFormat="1" applyFill="1" applyBorder="1" applyAlignment="1" applyProtection="1">
      <alignment vertical="center" wrapText="1"/>
      <protection/>
    </xf>
    <xf numFmtId="0" fontId="0" fillId="36" borderId="33" xfId="0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165" fontId="0" fillId="36" borderId="24" xfId="46" applyNumberFormat="1" applyFill="1" applyBorder="1" applyAlignment="1" applyProtection="1">
      <alignment/>
      <protection/>
    </xf>
    <xf numFmtId="0" fontId="0" fillId="36" borderId="0" xfId="0" applyFill="1" applyAlignment="1">
      <alignment/>
    </xf>
    <xf numFmtId="3" fontId="0" fillId="36" borderId="14" xfId="0" applyNumberFormat="1" applyFont="1" applyFill="1" applyBorder="1" applyAlignment="1">
      <alignment/>
    </xf>
    <xf numFmtId="165" fontId="0" fillId="36" borderId="25" xfId="46" applyNumberFormat="1" applyFill="1" applyBorder="1" applyAlignment="1" applyProtection="1">
      <alignment/>
      <protection/>
    </xf>
    <xf numFmtId="3" fontId="2" fillId="36" borderId="12" xfId="0" applyNumberFormat="1" applyFont="1" applyFill="1" applyBorder="1" applyAlignment="1">
      <alignment horizontal="right"/>
    </xf>
    <xf numFmtId="165" fontId="2" fillId="36" borderId="25" xfId="46" applyNumberFormat="1" applyFont="1" applyFill="1" applyBorder="1" applyAlignment="1" applyProtection="1">
      <alignment/>
      <protection/>
    </xf>
    <xf numFmtId="165" fontId="0" fillId="0" borderId="25" xfId="46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 wrapText="1"/>
    </xf>
    <xf numFmtId="0" fontId="2" fillId="35" borderId="74" xfId="0" applyFont="1" applyFill="1" applyBorder="1" applyAlignment="1">
      <alignment/>
    </xf>
    <xf numFmtId="165" fontId="2" fillId="35" borderId="12" xfId="46" applyNumberFormat="1" applyFont="1" applyFill="1" applyBorder="1" applyAlignment="1" applyProtection="1">
      <alignment/>
      <protection/>
    </xf>
    <xf numFmtId="165" fontId="2" fillId="35" borderId="18" xfId="46" applyNumberFormat="1" applyFont="1" applyFill="1" applyBorder="1" applyAlignment="1" applyProtection="1">
      <alignment/>
      <protection/>
    </xf>
    <xf numFmtId="165" fontId="2" fillId="35" borderId="19" xfId="46" applyNumberFormat="1" applyFont="1" applyFill="1" applyBorder="1" applyAlignment="1" applyProtection="1">
      <alignment/>
      <protection/>
    </xf>
    <xf numFmtId="0" fontId="9" fillId="35" borderId="73" xfId="0" applyFont="1" applyFill="1" applyBorder="1" applyAlignment="1">
      <alignment/>
    </xf>
    <xf numFmtId="165" fontId="9" fillId="35" borderId="14" xfId="46" applyNumberFormat="1" applyFont="1" applyFill="1" applyBorder="1" applyAlignment="1" applyProtection="1">
      <alignment/>
      <protection/>
    </xf>
    <xf numFmtId="165" fontId="9" fillId="35" borderId="57" xfId="46" applyNumberFormat="1" applyFont="1" applyFill="1" applyBorder="1" applyAlignment="1" applyProtection="1">
      <alignment/>
      <protection/>
    </xf>
    <xf numFmtId="0" fontId="9" fillId="35" borderId="0" xfId="0" applyFont="1" applyFill="1" applyAlignment="1">
      <alignment/>
    </xf>
    <xf numFmtId="0" fontId="9" fillId="35" borderId="67" xfId="0" applyFont="1" applyFill="1" applyBorder="1" applyAlignment="1">
      <alignment/>
    </xf>
    <xf numFmtId="165" fontId="9" fillId="35" borderId="12" xfId="46" applyNumberFormat="1" applyFont="1" applyFill="1" applyBorder="1" applyAlignment="1" applyProtection="1">
      <alignment/>
      <protection/>
    </xf>
    <xf numFmtId="0" fontId="2" fillId="35" borderId="67" xfId="0" applyFont="1" applyFill="1" applyBorder="1" applyAlignment="1">
      <alignment/>
    </xf>
    <xf numFmtId="165" fontId="2" fillId="35" borderId="23" xfId="46" applyNumberFormat="1" applyFont="1" applyFill="1" applyBorder="1" applyAlignment="1" applyProtection="1">
      <alignment/>
      <protection/>
    </xf>
    <xf numFmtId="165" fontId="9" fillId="35" borderId="23" xfId="46" applyNumberFormat="1" applyFont="1" applyFill="1" applyBorder="1" applyAlignment="1" applyProtection="1">
      <alignment/>
      <protection/>
    </xf>
    <xf numFmtId="165" fontId="2" fillId="35" borderId="14" xfId="46" applyNumberFormat="1" applyFont="1" applyFill="1" applyBorder="1" applyAlignment="1" applyProtection="1">
      <alignment/>
      <protection/>
    </xf>
    <xf numFmtId="165" fontId="2" fillId="35" borderId="57" xfId="46" applyNumberFormat="1" applyFont="1" applyFill="1" applyBorder="1" applyAlignment="1" applyProtection="1">
      <alignment/>
      <protection/>
    </xf>
    <xf numFmtId="0" fontId="2" fillId="35" borderId="78" xfId="0" applyFont="1" applyFill="1" applyBorder="1" applyAlignment="1">
      <alignment/>
    </xf>
    <xf numFmtId="165" fontId="2" fillId="35" borderId="20" xfId="46" applyNumberFormat="1" applyFont="1" applyFill="1" applyBorder="1" applyAlignment="1" applyProtection="1">
      <alignment/>
      <protection/>
    </xf>
    <xf numFmtId="0" fontId="2" fillId="33" borderId="22" xfId="0" applyFont="1" applyFill="1" applyBorder="1" applyAlignment="1">
      <alignment/>
    </xf>
    <xf numFmtId="0" fontId="2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60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5" fontId="2" fillId="0" borderId="79" xfId="46" applyNumberFormat="1" applyFont="1" applyFill="1" applyBorder="1" applyAlignment="1" applyProtection="1">
      <alignment/>
      <protection/>
    </xf>
    <xf numFmtId="3" fontId="26" fillId="0" borderId="28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165" fontId="26" fillId="0" borderId="37" xfId="46" applyNumberFormat="1" applyFont="1" applyFill="1" applyBorder="1" applyAlignment="1" applyProtection="1">
      <alignment/>
      <protection/>
    </xf>
    <xf numFmtId="165" fontId="26" fillId="0" borderId="66" xfId="46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center"/>
    </xf>
    <xf numFmtId="165" fontId="26" fillId="0" borderId="25" xfId="46" applyNumberFormat="1" applyFont="1" applyFill="1" applyBorder="1" applyAlignment="1" applyProtection="1">
      <alignment/>
      <protection/>
    </xf>
    <xf numFmtId="165" fontId="26" fillId="0" borderId="65" xfId="46" applyNumberFormat="1" applyFont="1" applyFill="1" applyBorder="1" applyAlignment="1" applyProtection="1">
      <alignment/>
      <protection/>
    </xf>
    <xf numFmtId="165" fontId="2" fillId="0" borderId="65" xfId="46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wrapText="1"/>
    </xf>
    <xf numFmtId="3" fontId="0" fillId="37" borderId="62" xfId="0" applyNumberFormat="1" applyFont="1" applyFill="1" applyBorder="1" applyAlignment="1">
      <alignment horizontal="center"/>
    </xf>
    <xf numFmtId="3" fontId="2" fillId="37" borderId="80" xfId="0" applyNumberFormat="1" applyFont="1" applyFill="1" applyBorder="1" applyAlignment="1">
      <alignment/>
    </xf>
    <xf numFmtId="3" fontId="2" fillId="37" borderId="81" xfId="0" applyNumberFormat="1" applyFont="1" applyFill="1" applyBorder="1" applyAlignment="1">
      <alignment/>
    </xf>
    <xf numFmtId="165" fontId="0" fillId="37" borderId="82" xfId="46" applyNumberFormat="1" applyFill="1" applyBorder="1" applyAlignment="1" applyProtection="1">
      <alignment/>
      <protection/>
    </xf>
    <xf numFmtId="3" fontId="2" fillId="0" borderId="29" xfId="0" applyNumberFormat="1" applyFont="1" applyFill="1" applyBorder="1" applyAlignment="1">
      <alignment horizontal="center"/>
    </xf>
    <xf numFmtId="3" fontId="0" fillId="41" borderId="16" xfId="0" applyNumberFormat="1" applyFont="1" applyFill="1" applyBorder="1" applyAlignment="1">
      <alignment horizontal="center"/>
    </xf>
    <xf numFmtId="3" fontId="2" fillId="41" borderId="37" xfId="0" applyNumberFormat="1" applyFont="1" applyFill="1" applyBorder="1" applyAlignment="1">
      <alignment horizontal="center"/>
    </xf>
    <xf numFmtId="3" fontId="2" fillId="41" borderId="26" xfId="0" applyNumberFormat="1" applyFont="1" applyFill="1" applyBorder="1" applyAlignment="1">
      <alignment/>
    </xf>
    <xf numFmtId="165" fontId="2" fillId="41" borderId="26" xfId="46" applyNumberFormat="1" applyFont="1" applyFill="1" applyBorder="1" applyAlignment="1" applyProtection="1">
      <alignment/>
      <protection/>
    </xf>
    <xf numFmtId="0" fontId="0" fillId="41" borderId="12" xfId="0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0" fontId="2" fillId="41" borderId="12" xfId="0" applyFont="1" applyFill="1" applyBorder="1" applyAlignment="1">
      <alignment/>
    </xf>
    <xf numFmtId="165" fontId="2" fillId="41" borderId="12" xfId="46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3" fontId="2" fillId="41" borderId="25" xfId="0" applyNumberFormat="1" applyFont="1" applyFill="1" applyBorder="1" applyAlignment="1">
      <alignment/>
    </xf>
    <xf numFmtId="165" fontId="0" fillId="41" borderId="12" xfId="46" applyNumberForma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165" fontId="0" fillId="0" borderId="0" xfId="46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3" fontId="0" fillId="0" borderId="25" xfId="0" applyNumberFormat="1" applyFont="1" applyFill="1" applyBorder="1" applyAlignment="1">
      <alignment wrapText="1"/>
    </xf>
    <xf numFmtId="165" fontId="0" fillId="0" borderId="12" xfId="46" applyNumberFormat="1" applyFont="1" applyFill="1" applyBorder="1" applyAlignment="1" applyProtection="1">
      <alignment/>
      <protection/>
    </xf>
    <xf numFmtId="9" fontId="0" fillId="0" borderId="12" xfId="60" applyFont="1" applyFill="1" applyBorder="1" applyAlignment="1" applyProtection="1">
      <alignment/>
      <protection/>
    </xf>
    <xf numFmtId="165" fontId="0" fillId="36" borderId="12" xfId="46" applyNumberFormat="1" applyFont="1" applyFill="1" applyBorder="1" applyAlignment="1" applyProtection="1">
      <alignment/>
      <protection/>
    </xf>
    <xf numFmtId="165" fontId="0" fillId="0" borderId="12" xfId="46" applyNumberFormat="1" applyFill="1" applyBorder="1" applyAlignment="1">
      <alignment/>
    </xf>
    <xf numFmtId="3" fontId="2" fillId="0" borderId="38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9" fontId="3" fillId="0" borderId="37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9" fontId="3" fillId="0" borderId="24" xfId="0" applyNumberFormat="1" applyFont="1" applyBorder="1" applyAlignment="1">
      <alignment/>
    </xf>
    <xf numFmtId="3" fontId="0" fillId="0" borderId="83" xfId="0" applyNumberFormat="1" applyFont="1" applyFill="1" applyBorder="1" applyAlignment="1">
      <alignment horizontal="center"/>
    </xf>
    <xf numFmtId="3" fontId="2" fillId="0" borderId="83" xfId="0" applyNumberFormat="1" applyFont="1" applyFill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8" fillId="0" borderId="83" xfId="0" applyFont="1" applyFill="1" applyBorder="1" applyAlignment="1">
      <alignment/>
    </xf>
    <xf numFmtId="165" fontId="3" fillId="0" borderId="83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165" fontId="2" fillId="33" borderId="57" xfId="46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center" vertical="center" wrapText="1"/>
    </xf>
    <xf numFmtId="166" fontId="7" fillId="0" borderId="0" xfId="55" applyFont="1" applyFill="1" applyBorder="1" applyAlignment="1" applyProtection="1">
      <alignment horizontal="center"/>
      <protection/>
    </xf>
    <xf numFmtId="166" fontId="6" fillId="0" borderId="0" xfId="55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165" fontId="0" fillId="0" borderId="0" xfId="46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/>
    </xf>
    <xf numFmtId="3" fontId="4" fillId="37" borderId="12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left" vertical="center" wrapText="1"/>
    </xf>
    <xf numFmtId="3" fontId="17" fillId="0" borderId="36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3" fontId="2" fillId="33" borderId="84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3" fontId="2" fillId="33" borderId="32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2" fillId="33" borderId="37" xfId="0" applyNumberFormat="1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166" fontId="6" fillId="0" borderId="0" xfId="55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right"/>
    </xf>
    <xf numFmtId="166" fontId="6" fillId="0" borderId="0" xfId="55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6" fontId="19" fillId="0" borderId="0" xfId="55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0" fontId="2" fillId="42" borderId="17" xfId="0" applyFont="1" applyFill="1" applyBorder="1" applyAlignment="1">
      <alignment horizontal="left" vertical="center" wrapText="1"/>
    </xf>
    <xf numFmtId="0" fontId="0" fillId="42" borderId="17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65" fontId="6" fillId="0" borderId="0" xfId="46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165" fontId="0" fillId="0" borderId="0" xfId="46" applyNumberFormat="1" applyFont="1" applyFill="1" applyBorder="1" applyAlignment="1" applyProtection="1">
      <alignment horizontal="right" vertical="center"/>
      <protection/>
    </xf>
    <xf numFmtId="3" fontId="2" fillId="37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2" fillId="36" borderId="46" xfId="0" applyNumberFormat="1" applyFont="1" applyFill="1" applyBorder="1" applyAlignment="1">
      <alignment horizontal="left"/>
    </xf>
    <xf numFmtId="0" fontId="0" fillId="41" borderId="49" xfId="0" applyFont="1" applyFill="1" applyBorder="1" applyAlignment="1">
      <alignment horizontal="center"/>
    </xf>
    <xf numFmtId="3" fontId="2" fillId="41" borderId="46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2" fillId="33" borderId="85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86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165" fontId="0" fillId="0" borderId="0" xfId="46" applyNumberFormat="1" applyFont="1" applyFill="1" applyBorder="1" applyAlignment="1" applyProtection="1">
      <alignment horizontal="right"/>
      <protection/>
    </xf>
    <xf numFmtId="3" fontId="2" fillId="33" borderId="74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3" fontId="2" fillId="0" borderId="87" xfId="0" applyNumberFormat="1" applyFont="1" applyBorder="1" applyAlignment="1">
      <alignment horizontal="center"/>
    </xf>
    <xf numFmtId="3" fontId="0" fillId="0" borderId="88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9" fillId="0" borderId="88" xfId="0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left"/>
    </xf>
    <xf numFmtId="3" fontId="2" fillId="0" borderId="89" xfId="0" applyNumberFormat="1" applyFont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5" fillId="37" borderId="49" xfId="0" applyNumberFormat="1" applyFont="1" applyFill="1" applyBorder="1" applyAlignment="1">
      <alignment horizontal="center"/>
    </xf>
    <xf numFmtId="3" fontId="2" fillId="33" borderId="67" xfId="0" applyNumberFormat="1" applyFont="1" applyFill="1" applyBorder="1" applyAlignment="1">
      <alignment horizontal="center" vertical="center" wrapText="1"/>
    </xf>
    <xf numFmtId="3" fontId="0" fillId="0" borderId="6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75" xfId="0" applyNumberFormat="1" applyFont="1" applyBorder="1" applyAlignment="1">
      <alignment horizontal="center"/>
    </xf>
    <xf numFmtId="3" fontId="8" fillId="37" borderId="49" xfId="0" applyNumberFormat="1" applyFont="1" applyFill="1" applyBorder="1" applyAlignment="1">
      <alignment horizontal="center"/>
    </xf>
    <xf numFmtId="3" fontId="0" fillId="36" borderId="73" xfId="0" applyNumberFormat="1" applyFont="1" applyFill="1" applyBorder="1" applyAlignment="1">
      <alignment horizontal="center"/>
    </xf>
    <xf numFmtId="3" fontId="0" fillId="36" borderId="67" xfId="0" applyNumberFormat="1" applyFont="1" applyFill="1" applyBorder="1" applyAlignment="1">
      <alignment horizontal="center"/>
    </xf>
    <xf numFmtId="3" fontId="0" fillId="36" borderId="78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3" fontId="2" fillId="33" borderId="31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49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65" fontId="0" fillId="0" borderId="30" xfId="46" applyNumberFormat="1" applyFont="1" applyFill="1" applyBorder="1" applyAlignment="1" applyProtection="1">
      <alignment horizontal="center"/>
      <protection/>
    </xf>
    <xf numFmtId="3" fontId="2" fillId="33" borderId="38" xfId="0" applyNumberFormat="1" applyFont="1" applyFill="1" applyBorder="1" applyAlignment="1">
      <alignment horizontal="center" vertical="center" wrapText="1"/>
    </xf>
    <xf numFmtId="165" fontId="0" fillId="0" borderId="26" xfId="46" applyNumberFormat="1" applyFill="1" applyBorder="1" applyAlignment="1" applyProtection="1">
      <alignment vertical="center"/>
      <protection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860" t="s">
        <v>1</v>
      </c>
      <c r="B2" s="860"/>
      <c r="C2" s="860"/>
      <c r="D2" s="860"/>
    </row>
    <row r="3" spans="1:4" ht="12.75" customHeight="1">
      <c r="A3" s="2"/>
      <c r="B3" s="2"/>
      <c r="C3" s="2"/>
      <c r="D3" s="2"/>
    </row>
    <row r="4" spans="1:4" ht="12.75" customHeight="1">
      <c r="A4" s="3" t="s">
        <v>2</v>
      </c>
      <c r="B4" s="4"/>
      <c r="C4" s="4"/>
      <c r="D4" s="4"/>
    </row>
    <row r="5" spans="1:4" ht="12.75" customHeight="1">
      <c r="A5" s="861" t="s">
        <v>3</v>
      </c>
      <c r="B5" s="861"/>
      <c r="C5" s="861"/>
      <c r="D5" s="861"/>
    </row>
    <row r="6" spans="1:4" ht="12.75" customHeight="1">
      <c r="A6" s="5"/>
      <c r="B6" s="5"/>
      <c r="C6" s="5"/>
      <c r="D6" s="5"/>
    </row>
    <row r="7" spans="1:4" ht="12.75" customHeight="1">
      <c r="A7" s="5"/>
      <c r="B7" s="5"/>
      <c r="C7" s="5"/>
      <c r="D7" s="5"/>
    </row>
    <row r="9" spans="2:4" ht="12.75" customHeight="1">
      <c r="B9" s="6" t="s">
        <v>4</v>
      </c>
      <c r="C9" s="6" t="s">
        <v>4</v>
      </c>
      <c r="D9" s="6" t="s">
        <v>4</v>
      </c>
    </row>
    <row r="10" spans="1:4" ht="39" customHeight="1">
      <c r="A10" s="7" t="s">
        <v>5</v>
      </c>
      <c r="B10" s="8" t="s">
        <v>6</v>
      </c>
      <c r="C10" s="8" t="s">
        <v>7</v>
      </c>
      <c r="D10" s="8" t="s">
        <v>8</v>
      </c>
    </row>
    <row r="11" spans="1:4" ht="12.75" customHeight="1">
      <c r="A11" s="9" t="s">
        <v>9</v>
      </c>
      <c r="B11" s="10">
        <v>363899</v>
      </c>
      <c r="C11" s="10">
        <v>363899</v>
      </c>
      <c r="D11" s="10">
        <v>20838</v>
      </c>
    </row>
    <row r="12" spans="1:4" s="12" customFormat="1" ht="12.75" customHeight="1">
      <c r="A12" s="11" t="s">
        <v>10</v>
      </c>
      <c r="B12" s="10">
        <v>20367</v>
      </c>
      <c r="C12" s="10">
        <v>20367</v>
      </c>
      <c r="D12" s="10"/>
    </row>
    <row r="13" spans="1:4" ht="12.75" customHeight="1">
      <c r="A13" s="11" t="s">
        <v>11</v>
      </c>
      <c r="B13" s="13">
        <v>367159</v>
      </c>
      <c r="C13" s="13">
        <v>367159</v>
      </c>
      <c r="D13" s="13">
        <v>7348</v>
      </c>
    </row>
    <row r="14" spans="1:4" ht="12.75" customHeight="1">
      <c r="A14" s="14" t="s">
        <v>12</v>
      </c>
      <c r="B14" s="15">
        <f>B11+B12-B13</f>
        <v>17107</v>
      </c>
      <c r="C14" s="15">
        <f>C11+C12-C13</f>
        <v>17107</v>
      </c>
      <c r="D14" s="15">
        <f>D11+D12-D13</f>
        <v>13490</v>
      </c>
    </row>
    <row r="15" spans="2:4" ht="12.75" customHeight="1">
      <c r="B15" s="6"/>
      <c r="C15" s="6"/>
      <c r="D15" s="6"/>
    </row>
    <row r="16" spans="2:4" ht="12.75" customHeight="1">
      <c r="B16" s="6"/>
      <c r="C16" s="6"/>
      <c r="D16" s="6"/>
    </row>
    <row r="17" spans="2:4" ht="12.75" customHeight="1">
      <c r="B17" s="6"/>
      <c r="C17" s="6"/>
      <c r="D17" s="6"/>
    </row>
    <row r="18" spans="1:4" ht="12.75" customHeight="1">
      <c r="A18" s="11" t="s">
        <v>13</v>
      </c>
      <c r="B18" s="13">
        <v>6960</v>
      </c>
      <c r="C18" s="13">
        <v>6960</v>
      </c>
      <c r="D18" s="13">
        <v>7228</v>
      </c>
    </row>
    <row r="19" spans="1:4" ht="12.75" customHeight="1">
      <c r="A19" s="11" t="s">
        <v>14</v>
      </c>
      <c r="B19" s="13">
        <v>39633</v>
      </c>
      <c r="C19" s="13">
        <v>46851</v>
      </c>
      <c r="D19" s="16">
        <v>40774</v>
      </c>
    </row>
    <row r="20" spans="1:4" ht="12.75" customHeight="1">
      <c r="A20" s="11" t="s">
        <v>15</v>
      </c>
      <c r="B20" s="13">
        <v>11200</v>
      </c>
      <c r="C20" s="13">
        <v>11200</v>
      </c>
      <c r="D20" s="13">
        <v>7273</v>
      </c>
    </row>
    <row r="21" spans="1:4" ht="12.75" customHeight="1">
      <c r="A21" s="17" t="s">
        <v>16</v>
      </c>
      <c r="B21" s="15">
        <f>B18+B19-B20</f>
        <v>35393</v>
      </c>
      <c r="C21" s="15">
        <f>C18+C19-C20</f>
        <v>42611</v>
      </c>
      <c r="D21" s="15">
        <f>D18+D19-D20</f>
        <v>40729</v>
      </c>
    </row>
    <row r="22" spans="2:4" ht="12.75" customHeight="1">
      <c r="B22" s="6"/>
      <c r="C22" s="6"/>
      <c r="D22" s="6"/>
    </row>
    <row r="23" spans="2:4" ht="12.75" customHeight="1">
      <c r="B23" s="6"/>
      <c r="C23" s="6"/>
      <c r="D23" s="6"/>
    </row>
    <row r="24" spans="1:4" ht="12.75" customHeight="1" hidden="1">
      <c r="A24" s="18" t="s">
        <v>17</v>
      </c>
      <c r="B24" s="6"/>
      <c r="C24" s="6"/>
      <c r="D24" s="6"/>
    </row>
    <row r="25" spans="1:4" ht="12.75" customHeight="1" hidden="1">
      <c r="A25" s="12"/>
      <c r="B25" s="6"/>
      <c r="C25" s="6"/>
      <c r="D25" s="6"/>
    </row>
    <row r="26" spans="1:4" ht="12.75" customHeight="1" hidden="1">
      <c r="A26" s="19" t="s">
        <v>18</v>
      </c>
      <c r="B26" s="20">
        <v>46621</v>
      </c>
      <c r="C26" s="20">
        <v>46621</v>
      </c>
      <c r="D26" s="20">
        <v>46621</v>
      </c>
    </row>
    <row r="27" spans="1:4" ht="12.75" customHeight="1" hidden="1">
      <c r="A27" s="19" t="s">
        <v>19</v>
      </c>
      <c r="B27" s="20">
        <f>(B14+B21)*-1</f>
        <v>-52500</v>
      </c>
      <c r="C27" s="20">
        <f>(C14+C21)*-1</f>
        <v>-59718</v>
      </c>
      <c r="D27" s="20">
        <f>(D14+D21)*-1</f>
        <v>-54219</v>
      </c>
    </row>
    <row r="28" spans="1:4" ht="12.75" customHeight="1" hidden="1">
      <c r="A28" s="14" t="s">
        <v>20</v>
      </c>
      <c r="B28" s="15">
        <f>SUM(B26:B27)</f>
        <v>-5879</v>
      </c>
      <c r="C28" s="15">
        <f>SUM(C26:C27)</f>
        <v>-13097</v>
      </c>
      <c r="D28" s="15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I71"/>
  <sheetViews>
    <sheetView showGridLines="0" zoomScalePageLayoutView="0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46" sqref="A46"/>
      <selection pane="bottomRight" activeCell="C69" sqref="C69"/>
    </sheetView>
  </sheetViews>
  <sheetFormatPr defaultColWidth="11.7109375" defaultRowHeight="12.75" customHeight="1"/>
  <cols>
    <col min="1" max="2" width="3.8515625" style="56" customWidth="1"/>
    <col min="3" max="3" width="37.421875" style="56" customWidth="1"/>
    <col min="4" max="4" width="11.28125" style="56" customWidth="1"/>
    <col min="5" max="5" width="14.140625" style="56" customWidth="1"/>
    <col min="6" max="6" width="10.8515625" style="124" customWidth="1"/>
    <col min="7" max="7" width="14.7109375" style="124" customWidth="1"/>
    <col min="8" max="8" width="13.57421875" style="56" customWidth="1"/>
    <col min="9" max="16384" width="11.7109375" style="56" customWidth="1"/>
  </cols>
  <sheetData>
    <row r="1" spans="1:7" s="59" customFormat="1" ht="18" customHeight="1">
      <c r="A1" s="871" t="s">
        <v>559</v>
      </c>
      <c r="B1" s="871"/>
      <c r="C1" s="871"/>
      <c r="D1" s="871"/>
      <c r="E1" s="871"/>
      <c r="F1" s="871"/>
      <c r="G1" s="871"/>
    </row>
    <row r="2" spans="1:7" ht="12.75" customHeight="1">
      <c r="A2" s="899" t="s">
        <v>1027</v>
      </c>
      <c r="B2" s="900"/>
      <c r="C2" s="900"/>
      <c r="D2" s="900"/>
      <c r="E2" s="900"/>
      <c r="F2" s="900"/>
      <c r="G2" s="900"/>
    </row>
    <row r="3" spans="1:5" ht="6.75" customHeight="1">
      <c r="A3" s="62"/>
      <c r="B3" s="63"/>
      <c r="C3" s="63"/>
      <c r="D3" s="63"/>
      <c r="E3" s="63"/>
    </row>
    <row r="4" spans="1:5" ht="6.75" customHeight="1">
      <c r="A4" s="62"/>
      <c r="B4" s="63"/>
      <c r="C4" s="63"/>
      <c r="D4" s="63"/>
      <c r="E4" s="63"/>
    </row>
    <row r="5" spans="1:7" s="6" customFormat="1" ht="12.75" customHeight="1">
      <c r="A5" s="882" t="s">
        <v>2</v>
      </c>
      <c r="B5" s="882"/>
      <c r="C5" s="882"/>
      <c r="D5" s="882"/>
      <c r="E5" s="882"/>
      <c r="F5" s="882"/>
      <c r="G5" s="882"/>
    </row>
    <row r="6" spans="1:7" s="6" customFormat="1" ht="12.75" customHeight="1">
      <c r="A6" s="882" t="s">
        <v>560</v>
      </c>
      <c r="B6" s="882"/>
      <c r="C6" s="882"/>
      <c r="D6" s="882"/>
      <c r="E6" s="882"/>
      <c r="F6" s="882"/>
      <c r="G6" s="882"/>
    </row>
    <row r="7" spans="1:4" s="6" customFormat="1" ht="12.75" customHeight="1">
      <c r="A7" s="239"/>
      <c r="B7" s="239"/>
      <c r="C7" s="239"/>
      <c r="D7" s="239"/>
    </row>
    <row r="8" s="6" customFormat="1" ht="12.75" customHeight="1">
      <c r="A8" s="129"/>
    </row>
    <row r="9" spans="1:7" s="6" customFormat="1" ht="12.75" customHeight="1">
      <c r="A9" s="341"/>
      <c r="B9" s="342"/>
      <c r="C9" s="343"/>
      <c r="D9" s="344"/>
      <c r="E9" s="344"/>
      <c r="F9" s="901" t="s">
        <v>154</v>
      </c>
      <c r="G9" s="901"/>
    </row>
    <row r="10" spans="1:7" s="6" customFormat="1" ht="24.75" customHeight="1">
      <c r="A10" s="903" t="s">
        <v>155</v>
      </c>
      <c r="B10" s="903"/>
      <c r="C10" s="904" t="s">
        <v>561</v>
      </c>
      <c r="D10" s="896" t="s">
        <v>157</v>
      </c>
      <c r="E10" s="897" t="s">
        <v>247</v>
      </c>
      <c r="F10" s="897" t="s">
        <v>248</v>
      </c>
      <c r="G10" s="897" t="s">
        <v>562</v>
      </c>
    </row>
    <row r="11" spans="1:7" s="6" customFormat="1" ht="24.75" customHeight="1">
      <c r="A11" s="903"/>
      <c r="B11" s="903"/>
      <c r="C11" s="904"/>
      <c r="D11" s="896"/>
      <c r="E11" s="897"/>
      <c r="F11" s="897"/>
      <c r="G11" s="897"/>
    </row>
    <row r="12" spans="1:7" s="6" customFormat="1" ht="14.25" customHeight="1">
      <c r="A12" s="903"/>
      <c r="B12" s="903"/>
      <c r="C12" s="346" t="s">
        <v>563</v>
      </c>
      <c r="D12" s="188" t="s">
        <v>163</v>
      </c>
      <c r="E12" s="347" t="s">
        <v>164</v>
      </c>
      <c r="F12" s="347" t="s">
        <v>165</v>
      </c>
      <c r="G12" s="347" t="s">
        <v>165</v>
      </c>
    </row>
    <row r="13" spans="1:7" s="6" customFormat="1" ht="12.75" customHeight="1">
      <c r="A13" s="348" t="s">
        <v>38</v>
      </c>
      <c r="B13" s="349" t="s">
        <v>168</v>
      </c>
      <c r="C13" s="350" t="s">
        <v>564</v>
      </c>
      <c r="D13" s="351"/>
      <c r="E13" s="351">
        <v>900</v>
      </c>
      <c r="F13" s="351">
        <v>900</v>
      </c>
      <c r="G13" s="351">
        <v>900</v>
      </c>
    </row>
    <row r="14" spans="1:7" s="6" customFormat="1" ht="12.75" customHeight="1">
      <c r="A14" s="348" t="s">
        <v>40</v>
      </c>
      <c r="B14" s="210"/>
      <c r="C14" s="184" t="s">
        <v>565</v>
      </c>
      <c r="D14" s="184"/>
      <c r="E14" s="184">
        <v>500</v>
      </c>
      <c r="F14" s="184">
        <v>500</v>
      </c>
      <c r="G14" s="184">
        <v>500</v>
      </c>
    </row>
    <row r="15" spans="1:7" s="6" customFormat="1" ht="27" customHeight="1">
      <c r="A15" s="348" t="s">
        <v>47</v>
      </c>
      <c r="B15" s="210"/>
      <c r="C15" s="352" t="s">
        <v>566</v>
      </c>
      <c r="D15" s="184"/>
      <c r="E15" s="184">
        <v>400</v>
      </c>
      <c r="F15" s="184">
        <v>400</v>
      </c>
      <c r="G15" s="184">
        <v>400</v>
      </c>
    </row>
    <row r="16" spans="1:7" s="6" customFormat="1" ht="12.75" customHeight="1">
      <c r="A16" s="348" t="s">
        <v>49</v>
      </c>
      <c r="B16" s="205" t="s">
        <v>172</v>
      </c>
      <c r="C16" s="13" t="s">
        <v>561</v>
      </c>
      <c r="D16" s="13"/>
      <c r="E16" s="13">
        <f>SUM(E17:E31)</f>
        <v>69231</v>
      </c>
      <c r="F16" s="13">
        <f>SUM(F17:F31)</f>
        <v>174058</v>
      </c>
      <c r="G16" s="10">
        <f>SUM(G17:G31)</f>
        <v>186336</v>
      </c>
    </row>
    <row r="17" spans="1:7" s="6" customFormat="1" ht="42" customHeight="1">
      <c r="A17" s="348" t="s">
        <v>51</v>
      </c>
      <c r="B17" s="210"/>
      <c r="C17" s="352" t="s">
        <v>567</v>
      </c>
      <c r="D17" s="184"/>
      <c r="E17" s="184">
        <v>2274</v>
      </c>
      <c r="F17" s="184">
        <v>2274</v>
      </c>
      <c r="G17" s="81">
        <v>0</v>
      </c>
    </row>
    <row r="18" spans="1:7" s="6" customFormat="1" ht="44.25" customHeight="1">
      <c r="A18" s="348" t="s">
        <v>53</v>
      </c>
      <c r="B18" s="210"/>
      <c r="C18" s="352" t="s">
        <v>568</v>
      </c>
      <c r="D18" s="184"/>
      <c r="E18" s="184">
        <v>2020</v>
      </c>
      <c r="F18" s="184">
        <v>2020</v>
      </c>
      <c r="G18" s="81">
        <v>2020</v>
      </c>
    </row>
    <row r="19" spans="1:7" s="6" customFormat="1" ht="30" customHeight="1">
      <c r="A19" s="348" t="s">
        <v>55</v>
      </c>
      <c r="B19" s="210"/>
      <c r="C19" s="352" t="s">
        <v>569</v>
      </c>
      <c r="D19" s="184"/>
      <c r="E19" s="184">
        <v>34260</v>
      </c>
      <c r="F19" s="184">
        <v>34260</v>
      </c>
      <c r="G19" s="81">
        <v>34849</v>
      </c>
    </row>
    <row r="20" spans="1:7" s="355" customFormat="1" ht="12.75" customHeight="1">
      <c r="A20" s="348" t="s">
        <v>57</v>
      </c>
      <c r="B20" s="353"/>
      <c r="C20" s="354" t="s">
        <v>570</v>
      </c>
      <c r="D20" s="254"/>
      <c r="E20" s="254">
        <v>1382</v>
      </c>
      <c r="F20" s="254">
        <v>1382</v>
      </c>
      <c r="G20" s="81">
        <v>1382</v>
      </c>
    </row>
    <row r="21" spans="1:7" s="6" customFormat="1" ht="12.75" customHeight="1">
      <c r="A21" s="348" t="s">
        <v>86</v>
      </c>
      <c r="B21" s="210"/>
      <c r="C21" s="352" t="s">
        <v>571</v>
      </c>
      <c r="D21" s="184"/>
      <c r="E21" s="184">
        <v>1270</v>
      </c>
      <c r="F21" s="184">
        <v>1270</v>
      </c>
      <c r="G21" s="81">
        <v>1270</v>
      </c>
    </row>
    <row r="22" spans="1:7" s="6" customFormat="1" ht="22.5" customHeight="1">
      <c r="A22" s="348" t="s">
        <v>59</v>
      </c>
      <c r="B22" s="210"/>
      <c r="C22" s="352" t="s">
        <v>572</v>
      </c>
      <c r="D22" s="184"/>
      <c r="E22" s="184">
        <v>180</v>
      </c>
      <c r="F22" s="184">
        <v>180</v>
      </c>
      <c r="G22" s="81">
        <v>180</v>
      </c>
    </row>
    <row r="23" spans="1:7" s="6" customFormat="1" ht="31.5" customHeight="1">
      <c r="A23" s="348" t="s">
        <v>61</v>
      </c>
      <c r="B23" s="210"/>
      <c r="C23" s="352" t="s">
        <v>573</v>
      </c>
      <c r="D23" s="184"/>
      <c r="E23" s="184">
        <v>545</v>
      </c>
      <c r="F23" s="184">
        <v>545</v>
      </c>
      <c r="G23" s="81">
        <v>545</v>
      </c>
    </row>
    <row r="24" spans="1:7" s="355" customFormat="1" ht="26.25" customHeight="1">
      <c r="A24" s="348" t="s">
        <v>63</v>
      </c>
      <c r="B24" s="353"/>
      <c r="C24" s="354" t="s">
        <v>574</v>
      </c>
      <c r="D24" s="254"/>
      <c r="E24" s="254">
        <v>900</v>
      </c>
      <c r="F24" s="254">
        <v>900</v>
      </c>
      <c r="G24" s="81">
        <v>900</v>
      </c>
    </row>
    <row r="25" spans="1:7" s="6" customFormat="1" ht="12.75" customHeight="1">
      <c r="A25" s="348" t="s">
        <v>65</v>
      </c>
      <c r="B25" s="210"/>
      <c r="C25" s="184" t="s">
        <v>575</v>
      </c>
      <c r="D25" s="184"/>
      <c r="E25" s="184">
        <v>400</v>
      </c>
      <c r="F25" s="184">
        <v>400</v>
      </c>
      <c r="G25" s="81">
        <v>400</v>
      </c>
    </row>
    <row r="26" spans="1:7" s="6" customFormat="1" ht="29.25" customHeight="1">
      <c r="A26" s="348" t="s">
        <v>92</v>
      </c>
      <c r="B26" s="210"/>
      <c r="C26" s="352" t="s">
        <v>576</v>
      </c>
      <c r="D26" s="184"/>
      <c r="E26" s="184">
        <v>26000</v>
      </c>
      <c r="F26" s="184">
        <v>26000</v>
      </c>
      <c r="G26" s="81">
        <v>26500</v>
      </c>
    </row>
    <row r="27" spans="1:7" s="6" customFormat="1" ht="29.25" customHeight="1">
      <c r="A27" s="348" t="s">
        <v>66</v>
      </c>
      <c r="B27" s="210"/>
      <c r="C27" s="184" t="s">
        <v>577</v>
      </c>
      <c r="D27" s="184"/>
      <c r="E27" s="184"/>
      <c r="F27" s="254">
        <v>10000</v>
      </c>
      <c r="G27" s="81">
        <v>0</v>
      </c>
    </row>
    <row r="28" spans="1:7" s="6" customFormat="1" ht="29.25" customHeight="1">
      <c r="A28" s="348" t="s">
        <v>67</v>
      </c>
      <c r="B28" s="328"/>
      <c r="C28" s="329" t="s">
        <v>578</v>
      </c>
      <c r="D28" s="329"/>
      <c r="E28" s="329"/>
      <c r="F28" s="356">
        <v>580</v>
      </c>
      <c r="G28" s="296">
        <v>580</v>
      </c>
    </row>
    <row r="29" spans="1:7" s="6" customFormat="1" ht="29.25" customHeight="1">
      <c r="A29" s="348" t="s">
        <v>68</v>
      </c>
      <c r="B29" s="210"/>
      <c r="C29" s="184" t="s">
        <v>579</v>
      </c>
      <c r="D29" s="184"/>
      <c r="E29" s="184"/>
      <c r="F29" s="254">
        <v>94247</v>
      </c>
      <c r="G29" s="81">
        <v>115296</v>
      </c>
    </row>
    <row r="30" spans="1:7" s="6" customFormat="1" ht="29.25" customHeight="1">
      <c r="A30" s="348" t="s">
        <v>70</v>
      </c>
      <c r="B30" s="210"/>
      <c r="C30" s="184" t="s">
        <v>580</v>
      </c>
      <c r="D30" s="184"/>
      <c r="E30" s="184"/>
      <c r="F30" s="254"/>
      <c r="G30" s="81">
        <v>560</v>
      </c>
    </row>
    <row r="31" spans="1:7" s="6" customFormat="1" ht="29.25" customHeight="1">
      <c r="A31" s="348" t="s">
        <v>97</v>
      </c>
      <c r="B31" s="210"/>
      <c r="C31" s="184" t="s">
        <v>581</v>
      </c>
      <c r="D31" s="184"/>
      <c r="E31" s="184">
        <v>0</v>
      </c>
      <c r="F31" s="254">
        <v>0</v>
      </c>
      <c r="G31" s="81">
        <v>1854</v>
      </c>
    </row>
    <row r="32" spans="1:7" s="6" customFormat="1" ht="12.75" customHeight="1">
      <c r="A32" s="348" t="s">
        <v>99</v>
      </c>
      <c r="B32" s="357"/>
      <c r="C32" s="358" t="s">
        <v>25</v>
      </c>
      <c r="D32" s="358"/>
      <c r="E32" s="358">
        <f>SUM(E13+E16)</f>
        <v>70131</v>
      </c>
      <c r="F32" s="358">
        <f>SUM(F13+F16)</f>
        <v>174958</v>
      </c>
      <c r="G32" s="358">
        <f>SUM(G13+G16)</f>
        <v>187236</v>
      </c>
    </row>
    <row r="33" spans="1:3" s="6" customFormat="1" ht="12.75" customHeight="1">
      <c r="A33" s="359"/>
      <c r="B33" s="360"/>
      <c r="C33" s="360"/>
    </row>
    <row r="34" spans="1:8" s="6" customFormat="1" ht="12.75" customHeight="1">
      <c r="A34" s="906" t="s">
        <v>582</v>
      </c>
      <c r="B34" s="906"/>
      <c r="C34" s="906"/>
      <c r="D34" s="906"/>
      <c r="E34" s="906"/>
      <c r="F34" s="906"/>
      <c r="G34" s="906"/>
      <c r="H34" s="906"/>
    </row>
    <row r="35" spans="1:8" s="6" customFormat="1" ht="12.75" customHeight="1">
      <c r="A35" s="907" t="s">
        <v>1027</v>
      </c>
      <c r="B35" s="907"/>
      <c r="C35" s="907"/>
      <c r="D35" s="907"/>
      <c r="E35" s="907"/>
      <c r="F35" s="907"/>
      <c r="G35" s="907"/>
      <c r="H35" s="907"/>
    </row>
    <row r="36" spans="1:7" s="6" customFormat="1" ht="12.75" customHeight="1">
      <c r="A36" s="361"/>
      <c r="B36" s="361"/>
      <c r="C36" s="361"/>
      <c r="D36" s="361"/>
      <c r="E36" s="361"/>
      <c r="F36" s="361"/>
      <c r="G36" s="361"/>
    </row>
    <row r="37" spans="1:8" s="6" customFormat="1" ht="12.75" customHeight="1">
      <c r="A37" s="885" t="s">
        <v>2</v>
      </c>
      <c r="B37" s="885"/>
      <c r="C37" s="885"/>
      <c r="D37" s="885"/>
      <c r="E37" s="885"/>
      <c r="F37" s="885"/>
      <c r="G37" s="885"/>
      <c r="H37" s="885"/>
    </row>
    <row r="38" spans="1:8" s="6" customFormat="1" ht="12.75" customHeight="1">
      <c r="A38" s="885" t="s">
        <v>583</v>
      </c>
      <c r="B38" s="885"/>
      <c r="C38" s="885"/>
      <c r="D38" s="885"/>
      <c r="E38" s="885"/>
      <c r="F38" s="885"/>
      <c r="G38" s="885"/>
      <c r="H38" s="885"/>
    </row>
    <row r="39" spans="1:7" s="6" customFormat="1" ht="12.75" customHeight="1">
      <c r="A39" s="130"/>
      <c r="B39" s="130"/>
      <c r="C39" s="130"/>
      <c r="D39" s="130"/>
      <c r="E39" s="130"/>
      <c r="F39" s="130"/>
      <c r="G39" s="130"/>
    </row>
    <row r="40" spans="1:7" s="6" customFormat="1" ht="12.75" customHeight="1">
      <c r="A40"/>
      <c r="B40"/>
      <c r="C40"/>
      <c r="D40"/>
      <c r="E40"/>
      <c r="F40"/>
      <c r="G40"/>
    </row>
    <row r="41" spans="1:9" s="6" customFormat="1" ht="12.75" customHeight="1">
      <c r="A41"/>
      <c r="B41"/>
      <c r="C41"/>
      <c r="D41"/>
      <c r="E41"/>
      <c r="F41" s="174"/>
      <c r="G41" s="362" t="s">
        <v>154</v>
      </c>
      <c r="H41" s="363"/>
      <c r="I41" s="363"/>
    </row>
    <row r="42" spans="1:9" s="6" customFormat="1" ht="12.75" customHeight="1">
      <c r="A42" s="894" t="s">
        <v>155</v>
      </c>
      <c r="B42" s="894"/>
      <c r="C42" s="895" t="s">
        <v>584</v>
      </c>
      <c r="D42" s="896" t="s">
        <v>157</v>
      </c>
      <c r="E42" s="897" t="s">
        <v>247</v>
      </c>
      <c r="F42" s="898" t="s">
        <v>217</v>
      </c>
      <c r="G42" s="902" t="s">
        <v>248</v>
      </c>
      <c r="H42" s="893" t="s">
        <v>249</v>
      </c>
      <c r="I42" s="905"/>
    </row>
    <row r="43" spans="1:9" s="6" customFormat="1" ht="12.75" customHeight="1">
      <c r="A43" s="894"/>
      <c r="B43" s="894"/>
      <c r="C43" s="895"/>
      <c r="D43" s="896"/>
      <c r="E43" s="897"/>
      <c r="F43" s="898"/>
      <c r="G43" s="902"/>
      <c r="H43" s="893"/>
      <c r="I43" s="905"/>
    </row>
    <row r="44" spans="1:9" s="6" customFormat="1" ht="12.75" customHeight="1">
      <c r="A44" s="894"/>
      <c r="B44" s="894"/>
      <c r="C44" s="365" t="s">
        <v>162</v>
      </c>
      <c r="D44" s="366" t="s">
        <v>163</v>
      </c>
      <c r="E44" s="366" t="s">
        <v>164</v>
      </c>
      <c r="F44" s="367" t="s">
        <v>165</v>
      </c>
      <c r="G44" s="368" t="s">
        <v>166</v>
      </c>
      <c r="H44" s="367" t="s">
        <v>167</v>
      </c>
      <c r="I44" s="369"/>
    </row>
    <row r="45" spans="1:9" s="6" customFormat="1" ht="12.75" customHeight="1">
      <c r="A45" s="370" t="s">
        <v>38</v>
      </c>
      <c r="B45" s="371" t="s">
        <v>38</v>
      </c>
      <c r="C45" s="371" t="s">
        <v>585</v>
      </c>
      <c r="D45" s="152">
        <f>SUM(D46:D48)</f>
        <v>26058</v>
      </c>
      <c r="E45" s="152">
        <v>28780</v>
      </c>
      <c r="F45" s="161"/>
      <c r="G45" s="372">
        <v>26064</v>
      </c>
      <c r="H45" s="152">
        <v>26064</v>
      </c>
      <c r="I45" s="373"/>
    </row>
    <row r="46" spans="1:9" s="6" customFormat="1" ht="12.75" customHeight="1">
      <c r="A46" s="370" t="s">
        <v>40</v>
      </c>
      <c r="B46" s="374"/>
      <c r="C46" s="375" t="s">
        <v>586</v>
      </c>
      <c r="D46" s="376">
        <v>7000</v>
      </c>
      <c r="E46" s="376">
        <v>7000</v>
      </c>
      <c r="F46" s="186">
        <v>1</v>
      </c>
      <c r="G46" s="377">
        <v>7000</v>
      </c>
      <c r="H46" s="376">
        <v>7000</v>
      </c>
      <c r="I46" s="378"/>
    </row>
    <row r="47" spans="1:9" s="6" customFormat="1" ht="12.75" customHeight="1">
      <c r="A47" s="370" t="s">
        <v>47</v>
      </c>
      <c r="B47" s="374"/>
      <c r="C47" s="379" t="s">
        <v>587</v>
      </c>
      <c r="D47" s="161">
        <v>2615</v>
      </c>
      <c r="E47" s="161">
        <v>4140</v>
      </c>
      <c r="F47" s="186"/>
      <c r="G47" s="380">
        <v>1424</v>
      </c>
      <c r="H47" s="381">
        <v>1424</v>
      </c>
      <c r="I47" s="382"/>
    </row>
    <row r="48" spans="1:9" s="6" customFormat="1" ht="12.75" customHeight="1">
      <c r="A48" s="370" t="s">
        <v>49</v>
      </c>
      <c r="B48" s="374"/>
      <c r="C48" s="379" t="s">
        <v>588</v>
      </c>
      <c r="D48" s="161">
        <v>16443</v>
      </c>
      <c r="E48" s="161">
        <v>17640</v>
      </c>
      <c r="F48" s="186"/>
      <c r="G48" s="383">
        <v>17640</v>
      </c>
      <c r="H48" s="154">
        <v>17640</v>
      </c>
      <c r="I48" s="382"/>
    </row>
    <row r="49" spans="1:9" s="6" customFormat="1" ht="12.75" customHeight="1">
      <c r="A49" s="370" t="s">
        <v>51</v>
      </c>
      <c r="B49" s="374"/>
      <c r="C49" s="384" t="s">
        <v>233</v>
      </c>
      <c r="D49" s="152">
        <f>SUM(D52:D57)</f>
        <v>1050</v>
      </c>
      <c r="E49" s="152">
        <v>4000</v>
      </c>
      <c r="F49" s="186"/>
      <c r="G49" s="385">
        <v>4000</v>
      </c>
      <c r="H49" s="156">
        <f>SUM(H50)</f>
        <v>4300</v>
      </c>
      <c r="I49" s="373"/>
    </row>
    <row r="50" spans="1:9" s="6" customFormat="1" ht="12.75" customHeight="1">
      <c r="A50" s="370"/>
      <c r="B50" s="374"/>
      <c r="C50" s="386" t="s">
        <v>354</v>
      </c>
      <c r="D50" s="161">
        <v>800</v>
      </c>
      <c r="E50" s="161">
        <v>4000</v>
      </c>
      <c r="F50" s="186"/>
      <c r="G50" s="383">
        <v>4000</v>
      </c>
      <c r="H50" s="154">
        <v>4300</v>
      </c>
      <c r="I50" s="382"/>
    </row>
    <row r="52" spans="1:9" s="6" customFormat="1" ht="12.75" customHeight="1">
      <c r="A52" s="370" t="s">
        <v>53</v>
      </c>
      <c r="B52" s="374"/>
      <c r="C52" s="386" t="s">
        <v>354</v>
      </c>
      <c r="D52" s="161"/>
      <c r="E52" s="161"/>
      <c r="F52" s="186"/>
      <c r="G52" s="383"/>
      <c r="H52" s="161"/>
      <c r="I52" s="382"/>
    </row>
    <row r="53" spans="1:9" s="6" customFormat="1" ht="12.75" customHeight="1">
      <c r="A53" s="370" t="s">
        <v>55</v>
      </c>
      <c r="B53" s="374"/>
      <c r="C53" s="387" t="s">
        <v>589</v>
      </c>
      <c r="D53" s="161"/>
      <c r="E53" s="161"/>
      <c r="F53" s="186"/>
      <c r="G53" s="383"/>
      <c r="H53" s="161"/>
      <c r="I53" s="382"/>
    </row>
    <row r="54" spans="1:9" s="6" customFormat="1" ht="12.75" customHeight="1">
      <c r="A54" s="370" t="s">
        <v>57</v>
      </c>
      <c r="B54" s="374"/>
      <c r="C54" s="379" t="s">
        <v>590</v>
      </c>
      <c r="D54" s="161">
        <v>100</v>
      </c>
      <c r="E54" s="161"/>
      <c r="F54" s="186">
        <v>0</v>
      </c>
      <c r="G54" s="383"/>
      <c r="H54" s="161"/>
      <c r="I54" s="382"/>
    </row>
    <row r="55" spans="1:9" s="6" customFormat="1" ht="12.75" customHeight="1">
      <c r="A55" s="370" t="s">
        <v>86</v>
      </c>
      <c r="B55" s="374"/>
      <c r="C55" s="379" t="s">
        <v>591</v>
      </c>
      <c r="D55" s="161">
        <v>100</v>
      </c>
      <c r="E55" s="161"/>
      <c r="F55" s="186">
        <v>0</v>
      </c>
      <c r="G55" s="383"/>
      <c r="H55" s="161"/>
      <c r="I55" s="382"/>
    </row>
    <row r="56" spans="1:9" s="6" customFormat="1" ht="12.75" customHeight="1">
      <c r="A56" s="370" t="s">
        <v>59</v>
      </c>
      <c r="B56" s="374"/>
      <c r="C56" s="379" t="s">
        <v>592</v>
      </c>
      <c r="D56" s="161">
        <v>500</v>
      </c>
      <c r="E56" s="161"/>
      <c r="F56" s="186">
        <v>0</v>
      </c>
      <c r="G56" s="383"/>
      <c r="H56" s="161"/>
      <c r="I56" s="382"/>
    </row>
    <row r="57" spans="1:9" s="6" customFormat="1" ht="12.75" customHeight="1">
      <c r="A57" s="370" t="s">
        <v>61</v>
      </c>
      <c r="B57" s="374"/>
      <c r="C57" s="379" t="s">
        <v>593</v>
      </c>
      <c r="D57" s="161">
        <v>350</v>
      </c>
      <c r="E57" s="161"/>
      <c r="F57" s="186">
        <v>0</v>
      </c>
      <c r="G57" s="383"/>
      <c r="H57" s="161"/>
      <c r="I57" s="382"/>
    </row>
    <row r="58" spans="1:9" s="6" customFormat="1" ht="12.75" customHeight="1">
      <c r="A58" s="370" t="s">
        <v>63</v>
      </c>
      <c r="B58" s="388"/>
      <c r="C58" s="389" t="s">
        <v>25</v>
      </c>
      <c r="D58" s="15">
        <f>D45+D49</f>
        <v>27108</v>
      </c>
      <c r="E58" s="15">
        <f>E45+E49</f>
        <v>32780</v>
      </c>
      <c r="F58" s="186">
        <v>1.21</v>
      </c>
      <c r="G58" s="390">
        <f>G45+G49</f>
        <v>30064</v>
      </c>
      <c r="H58" s="15">
        <f>H45+H49</f>
        <v>30364</v>
      </c>
      <c r="I58" s="391"/>
    </row>
    <row r="59" spans="1:9" s="6" customFormat="1" ht="12.75" customHeight="1">
      <c r="A59" s="129"/>
      <c r="I59" s="392"/>
    </row>
    <row r="60" spans="1:9" s="6" customFormat="1" ht="12.75" customHeight="1">
      <c r="A60" s="129"/>
      <c r="I60" s="392"/>
    </row>
    <row r="61" spans="1:7" s="6" customFormat="1" ht="12.75" customHeight="1">
      <c r="A61" s="906" t="s">
        <v>594</v>
      </c>
      <c r="B61" s="906"/>
      <c r="C61" s="906"/>
      <c r="D61" s="906"/>
      <c r="E61" s="906"/>
      <c r="F61" s="906"/>
      <c r="G61" s="906"/>
    </row>
    <row r="62" spans="1:7" s="6" customFormat="1" ht="12.75" customHeight="1">
      <c r="A62" s="907" t="s">
        <v>1027</v>
      </c>
      <c r="B62" s="907"/>
      <c r="C62" s="907"/>
      <c r="D62" s="907"/>
      <c r="E62" s="907"/>
      <c r="F62" s="907"/>
      <c r="G62" s="907"/>
    </row>
    <row r="63" spans="1:4" s="6" customFormat="1" ht="12.75" customHeight="1">
      <c r="A63" s="129"/>
      <c r="C63" s="12" t="s">
        <v>595</v>
      </c>
      <c r="D63"/>
    </row>
    <row r="64" spans="1:4" s="6" customFormat="1" ht="12.75" customHeight="1">
      <c r="A64" s="129"/>
      <c r="C64"/>
      <c r="D64"/>
    </row>
    <row r="65" spans="1:4" s="6" customFormat="1" ht="12.75" customHeight="1">
      <c r="A65" s="129"/>
      <c r="C65"/>
      <c r="D65" s="174" t="s">
        <v>154</v>
      </c>
    </row>
    <row r="66" spans="1:4" s="6" customFormat="1" ht="12.75" customHeight="1">
      <c r="A66" s="129"/>
      <c r="C66" s="393" t="s">
        <v>24</v>
      </c>
      <c r="D66" s="393" t="s">
        <v>25</v>
      </c>
    </row>
    <row r="67" spans="1:4" s="6" customFormat="1" ht="12.75" customHeight="1">
      <c r="A67" s="129"/>
      <c r="C67" s="394" t="s">
        <v>596</v>
      </c>
      <c r="D67" s="394">
        <v>594</v>
      </c>
    </row>
    <row r="68" spans="1:4" s="6" customFormat="1" ht="12.75" customHeight="1">
      <c r="A68" s="129"/>
      <c r="C68" s="154" t="s">
        <v>27</v>
      </c>
      <c r="D68" s="154">
        <v>500</v>
      </c>
    </row>
    <row r="69" spans="1:4" s="6" customFormat="1" ht="12.75" customHeight="1">
      <c r="A69" s="129"/>
      <c r="C69" s="376" t="s">
        <v>28</v>
      </c>
      <c r="D69" s="376">
        <v>100</v>
      </c>
    </row>
    <row r="70" spans="1:4" s="6" customFormat="1" ht="12.75" customHeight="1">
      <c r="A70" s="129"/>
      <c r="C70" s="376" t="s">
        <v>597</v>
      </c>
      <c r="D70" s="376">
        <v>490</v>
      </c>
    </row>
    <row r="71" spans="1:4" s="6" customFormat="1" ht="12.75" customHeight="1">
      <c r="A71" s="129"/>
      <c r="C71" s="389" t="s">
        <v>29</v>
      </c>
      <c r="D71" s="389">
        <v>1684</v>
      </c>
    </row>
    <row r="65536" ht="12.75" customHeight="1"/>
  </sheetData>
  <sheetProtection selectLockedCells="1" selectUnlockedCells="1"/>
  <mergeCells count="25">
    <mergeCell ref="I42:I43"/>
    <mergeCell ref="A61:G61"/>
    <mergeCell ref="A62:G62"/>
    <mergeCell ref="G10:G11"/>
    <mergeCell ref="A34:H34"/>
    <mergeCell ref="A35:H35"/>
    <mergeCell ref="A37:H37"/>
    <mergeCell ref="A38:H38"/>
    <mergeCell ref="F10:F11"/>
    <mergeCell ref="G42:G43"/>
    <mergeCell ref="A10:B12"/>
    <mergeCell ref="C10:C11"/>
    <mergeCell ref="D10:D11"/>
    <mergeCell ref="E10:E11"/>
    <mergeCell ref="H42:H43"/>
    <mergeCell ref="A42:B44"/>
    <mergeCell ref="C42:C43"/>
    <mergeCell ref="D42:D43"/>
    <mergeCell ref="E42:E43"/>
    <mergeCell ref="F42:F43"/>
    <mergeCell ref="A1:G1"/>
    <mergeCell ref="A2:G2"/>
    <mergeCell ref="A5:G5"/>
    <mergeCell ref="A6:G6"/>
    <mergeCell ref="F9:G9"/>
  </mergeCells>
  <printOptions/>
  <pageMargins left="1.65" right="0.2298611111111111" top="0.1597222222222222" bottom="0.15" header="0.5118055555555555" footer="0.5118055555555555"/>
  <pageSetup firstPageNumber="1" useFirstPageNumber="1" horizontalDpi="300" verticalDpi="300" orientation="portrait" paperSize="9" scale="5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V32"/>
  <sheetViews>
    <sheetView zoomScalePageLayoutView="0" workbookViewId="0" topLeftCell="A1">
      <selection activeCell="Q34" sqref="Q34"/>
    </sheetView>
  </sheetViews>
  <sheetFormatPr defaultColWidth="11.7109375" defaultRowHeight="12.75" customHeight="1"/>
  <cols>
    <col min="1" max="1" width="27.140625" style="56" customWidth="1"/>
    <col min="2" max="2" width="7.57421875" style="56" customWidth="1"/>
    <col min="3" max="3" width="12.140625" style="56" customWidth="1"/>
    <col min="4" max="4" width="8.28125" style="56" customWidth="1"/>
    <col min="5" max="5" width="9.28125" style="56" customWidth="1"/>
    <col min="6" max="6" width="7.421875" style="124" customWidth="1"/>
    <col min="7" max="7" width="9.7109375" style="124" customWidth="1"/>
    <col min="8" max="8" width="9.7109375" style="56" customWidth="1"/>
    <col min="9" max="9" width="31.28125" style="56" customWidth="1"/>
    <col min="10" max="10" width="10.28125" style="56" customWidth="1"/>
    <col min="11" max="11" width="9.28125" style="56" customWidth="1"/>
    <col min="12" max="12" width="11.7109375" style="56" customWidth="1"/>
    <col min="13" max="13" width="12.57421875" style="56" customWidth="1"/>
    <col min="14" max="16384" width="11.7109375" style="56" customWidth="1"/>
  </cols>
  <sheetData>
    <row r="1" spans="1:16" s="59" customFormat="1" ht="18" customHeight="1">
      <c r="A1" s="870"/>
      <c r="B1" s="870"/>
      <c r="C1" s="870"/>
      <c r="D1" s="870"/>
      <c r="I1" s="909" t="s">
        <v>598</v>
      </c>
      <c r="J1" s="909"/>
      <c r="K1" s="909"/>
      <c r="L1" s="909"/>
      <c r="M1" s="909"/>
      <c r="N1" s="909"/>
      <c r="O1" s="909"/>
      <c r="P1" s="909"/>
    </row>
    <row r="2" spans="1:8" ht="12.75" customHeight="1">
      <c r="A2" s="883" t="s">
        <v>1027</v>
      </c>
      <c r="B2" s="883"/>
      <c r="C2" s="883"/>
      <c r="D2" s="883"/>
      <c r="E2" s="883"/>
      <c r="F2" s="883"/>
      <c r="G2" s="883"/>
      <c r="H2" s="883"/>
    </row>
    <row r="3" spans="1:5" ht="6.75" customHeight="1">
      <c r="A3" s="62"/>
      <c r="B3" s="63"/>
      <c r="C3" s="63"/>
      <c r="D3" s="63"/>
      <c r="E3" s="63"/>
    </row>
    <row r="4" spans="1:256" ht="12.75" customHeight="1">
      <c r="A4" s="886"/>
      <c r="B4" s="886"/>
      <c r="C4" s="886"/>
      <c r="D4" s="886"/>
      <c r="E4" s="886"/>
      <c r="F4" s="886"/>
      <c r="G4" s="886"/>
      <c r="H4" s="886"/>
      <c r="I4" s="886" t="s">
        <v>599</v>
      </c>
      <c r="J4" s="886"/>
      <c r="K4" s="886"/>
      <c r="L4" s="886"/>
      <c r="M4" s="886"/>
      <c r="N4" s="886"/>
      <c r="O4" s="886"/>
      <c r="P4" s="88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2"/>
      <c r="B5" s="12"/>
      <c r="C5" s="12"/>
      <c r="D5" s="12"/>
      <c r="E5"/>
      <c r="F5"/>
      <c r="G5"/>
      <c r="H5"/>
      <c r="I5" s="12"/>
      <c r="J5" s="12"/>
      <c r="K5" s="12"/>
      <c r="L5" s="12"/>
      <c r="M5" s="1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/>
      <c r="B6"/>
      <c r="C6"/>
      <c r="D6"/>
      <c r="E6"/>
      <c r="F6"/>
      <c r="G6" s="910" t="s">
        <v>154</v>
      </c>
      <c r="H6" s="910"/>
      <c r="I6"/>
      <c r="J6"/>
      <c r="K6"/>
      <c r="L6"/>
      <c r="M6"/>
      <c r="N6" s="911" t="s">
        <v>154</v>
      </c>
      <c r="O6" s="911"/>
      <c r="P6" s="911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95" t="s">
        <v>229</v>
      </c>
      <c r="B7" s="396" t="s">
        <v>600</v>
      </c>
      <c r="C7" s="397" t="s">
        <v>601</v>
      </c>
      <c r="D7" s="397" t="s">
        <v>602</v>
      </c>
      <c r="E7" s="397" t="s">
        <v>603</v>
      </c>
      <c r="F7" s="397" t="s">
        <v>604</v>
      </c>
      <c r="G7" s="397" t="s">
        <v>605</v>
      </c>
      <c r="H7" s="398" t="s">
        <v>606</v>
      </c>
      <c r="I7" s="395" t="s">
        <v>78</v>
      </c>
      <c r="J7" s="396" t="s">
        <v>600</v>
      </c>
      <c r="K7" s="396" t="s">
        <v>601</v>
      </c>
      <c r="L7" s="396" t="s">
        <v>602</v>
      </c>
      <c r="M7" s="396" t="s">
        <v>603</v>
      </c>
      <c r="N7" s="396" t="s">
        <v>604</v>
      </c>
      <c r="O7" s="396" t="s">
        <v>605</v>
      </c>
      <c r="P7" s="398" t="s">
        <v>25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99" t="s">
        <v>607</v>
      </c>
      <c r="B8" s="185">
        <v>18947</v>
      </c>
      <c r="C8" s="161">
        <v>24793</v>
      </c>
      <c r="D8" s="161">
        <v>50741</v>
      </c>
      <c r="E8" s="161">
        <v>62294</v>
      </c>
      <c r="F8" s="161">
        <v>5826</v>
      </c>
      <c r="G8" s="161">
        <v>40691</v>
      </c>
      <c r="H8" s="193">
        <f aca="true" t="shared" si="0" ref="H8:H18">SUM(B8:G8)</f>
        <v>203292</v>
      </c>
      <c r="I8" s="399" t="s">
        <v>608</v>
      </c>
      <c r="J8" s="193">
        <v>16241</v>
      </c>
      <c r="K8" s="193"/>
      <c r="L8" s="193"/>
      <c r="M8" s="193"/>
      <c r="N8" s="193"/>
      <c r="O8" s="193"/>
      <c r="P8" s="193">
        <f aca="true" t="shared" si="1" ref="P8:P19">SUM(J8:O8)</f>
        <v>16241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399" t="s">
        <v>609</v>
      </c>
      <c r="B9" s="185">
        <v>4291</v>
      </c>
      <c r="C9" s="161">
        <v>5268</v>
      </c>
      <c r="D9" s="161">
        <v>13449</v>
      </c>
      <c r="E9" s="161">
        <v>16862</v>
      </c>
      <c r="F9" s="161">
        <v>1591</v>
      </c>
      <c r="G9" s="161">
        <v>10527</v>
      </c>
      <c r="H9" s="193">
        <f t="shared" si="0"/>
        <v>51988</v>
      </c>
      <c r="I9" s="399" t="s">
        <v>78</v>
      </c>
      <c r="J9" s="193">
        <v>12000</v>
      </c>
      <c r="K9" s="193"/>
      <c r="L9" s="193"/>
      <c r="M9" s="193">
        <v>1423</v>
      </c>
      <c r="N9" s="193">
        <v>500</v>
      </c>
      <c r="O9" s="193"/>
      <c r="P9" s="193">
        <f t="shared" si="1"/>
        <v>13923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399" t="s">
        <v>610</v>
      </c>
      <c r="B10" s="185">
        <v>27716</v>
      </c>
      <c r="C10" s="20">
        <v>5390</v>
      </c>
      <c r="D10" s="20">
        <v>16003</v>
      </c>
      <c r="E10" s="20">
        <v>18501</v>
      </c>
      <c r="F10" s="20">
        <v>5585</v>
      </c>
      <c r="G10" s="20">
        <v>63608</v>
      </c>
      <c r="H10" s="193">
        <f t="shared" si="0"/>
        <v>136803</v>
      </c>
      <c r="I10" s="399" t="s">
        <v>611</v>
      </c>
      <c r="J10" s="400">
        <v>150739</v>
      </c>
      <c r="K10" s="193"/>
      <c r="L10" s="193">
        <v>635</v>
      </c>
      <c r="M10" s="193">
        <v>5270</v>
      </c>
      <c r="N10" s="193"/>
      <c r="O10" s="193">
        <v>21273</v>
      </c>
      <c r="P10" s="193">
        <f t="shared" si="1"/>
        <v>177917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399" t="s">
        <v>612</v>
      </c>
      <c r="B11" s="193"/>
      <c r="C11" s="401"/>
      <c r="D11" s="401"/>
      <c r="E11" s="401"/>
      <c r="F11" s="401"/>
      <c r="G11" s="401"/>
      <c r="H11" s="193">
        <f t="shared" si="0"/>
        <v>0</v>
      </c>
      <c r="I11" s="399" t="s">
        <v>187</v>
      </c>
      <c r="J11" s="193">
        <v>6831</v>
      </c>
      <c r="K11" s="193"/>
      <c r="L11" s="193"/>
      <c r="M11" s="193">
        <v>430</v>
      </c>
      <c r="N11" s="193"/>
      <c r="O11" s="193">
        <v>4235</v>
      </c>
      <c r="P11" s="193">
        <f t="shared" si="1"/>
        <v>11496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399" t="s">
        <v>209</v>
      </c>
      <c r="B12" s="193">
        <v>1163</v>
      </c>
      <c r="C12" s="193"/>
      <c r="D12" s="193"/>
      <c r="E12" s="193"/>
      <c r="F12" s="193"/>
      <c r="G12" s="193"/>
      <c r="H12" s="193">
        <f t="shared" si="0"/>
        <v>1163</v>
      </c>
      <c r="I12" s="399" t="s">
        <v>613</v>
      </c>
      <c r="J12" s="193"/>
      <c r="K12" s="193"/>
      <c r="L12" s="193"/>
      <c r="M12" s="193"/>
      <c r="N12" s="193"/>
      <c r="O12" s="193"/>
      <c r="P12" s="193">
        <f t="shared" si="1"/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399" t="s">
        <v>614</v>
      </c>
      <c r="B13" s="193">
        <v>28940</v>
      </c>
      <c r="C13" s="193">
        <v>1424</v>
      </c>
      <c r="D13" s="193"/>
      <c r="E13" s="193"/>
      <c r="F13" s="193"/>
      <c r="G13" s="193"/>
      <c r="H13" s="193">
        <f t="shared" si="0"/>
        <v>30364</v>
      </c>
      <c r="I13" s="399" t="s">
        <v>615</v>
      </c>
      <c r="J13" s="193">
        <v>6786</v>
      </c>
      <c r="K13" s="193"/>
      <c r="L13" s="193"/>
      <c r="M13" s="193">
        <v>0</v>
      </c>
      <c r="N13" s="193"/>
      <c r="O13" s="193"/>
      <c r="P13" s="193">
        <f t="shared" si="1"/>
        <v>6786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99" t="s">
        <v>127</v>
      </c>
      <c r="B14" s="193"/>
      <c r="C14" s="193"/>
      <c r="D14" s="193"/>
      <c r="E14" s="193"/>
      <c r="F14" s="193"/>
      <c r="G14" s="193"/>
      <c r="H14" s="193">
        <f t="shared" si="0"/>
        <v>0</v>
      </c>
      <c r="I14" s="399" t="s">
        <v>616</v>
      </c>
      <c r="J14" s="193">
        <v>2397</v>
      </c>
      <c r="K14" s="193"/>
      <c r="L14" s="193">
        <v>877</v>
      </c>
      <c r="M14" s="193"/>
      <c r="N14" s="193"/>
      <c r="O14" s="193"/>
      <c r="P14" s="193">
        <f t="shared" si="1"/>
        <v>3274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399" t="s">
        <v>617</v>
      </c>
      <c r="B15" s="193">
        <v>7205</v>
      </c>
      <c r="C15" s="193"/>
      <c r="D15" s="193"/>
      <c r="E15" s="193"/>
      <c r="F15" s="193"/>
      <c r="G15" s="193"/>
      <c r="H15" s="193">
        <f t="shared" si="0"/>
        <v>7205</v>
      </c>
      <c r="I15" s="399" t="s">
        <v>223</v>
      </c>
      <c r="J15" s="402">
        <v>167038</v>
      </c>
      <c r="K15" s="193"/>
      <c r="L15" s="403"/>
      <c r="M15" s="403"/>
      <c r="N15" s="403"/>
      <c r="O15" s="403"/>
      <c r="P15" s="193">
        <f t="shared" si="1"/>
        <v>167038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399" t="s">
        <v>618</v>
      </c>
      <c r="B16" s="193"/>
      <c r="C16" s="193"/>
      <c r="D16" s="193"/>
      <c r="E16" s="193"/>
      <c r="F16" s="193"/>
      <c r="G16" s="193"/>
      <c r="H16" s="193">
        <f t="shared" si="0"/>
        <v>0</v>
      </c>
      <c r="I16" s="399" t="s">
        <v>619</v>
      </c>
      <c r="J16" s="402"/>
      <c r="K16" s="193"/>
      <c r="L16" s="403"/>
      <c r="M16" s="403"/>
      <c r="N16" s="403"/>
      <c r="O16" s="403"/>
      <c r="P16" s="193">
        <f t="shared" si="1"/>
        <v>0</v>
      </c>
      <c r="Q16">
        <f>R42+R43</f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399" t="s">
        <v>620</v>
      </c>
      <c r="B17" s="193"/>
      <c r="C17" s="193"/>
      <c r="D17" s="193"/>
      <c r="E17" s="193"/>
      <c r="F17" s="193"/>
      <c r="G17" s="193"/>
      <c r="H17" s="193">
        <f t="shared" si="0"/>
        <v>0</v>
      </c>
      <c r="I17" s="399" t="s">
        <v>621</v>
      </c>
      <c r="J17" s="402"/>
      <c r="K17" s="193">
        <v>34140</v>
      </c>
      <c r="L17" s="193"/>
      <c r="M17" s="193"/>
      <c r="N17" s="193"/>
      <c r="O17" s="193"/>
      <c r="P17" s="193">
        <f t="shared" si="1"/>
        <v>34140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399" t="s">
        <v>150</v>
      </c>
      <c r="B18" s="193"/>
      <c r="C18" s="193"/>
      <c r="D18" s="193"/>
      <c r="E18" s="193"/>
      <c r="F18" s="193"/>
      <c r="G18" s="193"/>
      <c r="H18" s="193">
        <f t="shared" si="0"/>
        <v>0</v>
      </c>
      <c r="I18" s="399" t="s">
        <v>622</v>
      </c>
      <c r="J18" s="193"/>
      <c r="K18" s="193"/>
      <c r="L18" s="193"/>
      <c r="M18" s="193"/>
      <c r="N18" s="193"/>
      <c r="O18" s="193"/>
      <c r="P18" s="193">
        <f t="shared" si="1"/>
        <v>0</v>
      </c>
      <c r="Q18" s="17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404" t="s">
        <v>606</v>
      </c>
      <c r="B19" s="405">
        <f aca="true" t="shared" si="2" ref="B19:G19">SUM(B8:B18)</f>
        <v>88262</v>
      </c>
      <c r="C19" s="405">
        <f t="shared" si="2"/>
        <v>36875</v>
      </c>
      <c r="D19" s="405">
        <f t="shared" si="2"/>
        <v>80193</v>
      </c>
      <c r="E19" s="405">
        <f t="shared" si="2"/>
        <v>97657</v>
      </c>
      <c r="F19" s="405">
        <f t="shared" si="2"/>
        <v>13002</v>
      </c>
      <c r="G19" s="405">
        <f t="shared" si="2"/>
        <v>114826</v>
      </c>
      <c r="H19" s="405">
        <f>SUM(H8:H18)-H17</f>
        <v>430815</v>
      </c>
      <c r="I19" s="404" t="s">
        <v>606</v>
      </c>
      <c r="J19" s="405">
        <f aca="true" t="shared" si="3" ref="J19:O19">SUM(J8:J18)</f>
        <v>362032</v>
      </c>
      <c r="K19" s="405">
        <f t="shared" si="3"/>
        <v>34140</v>
      </c>
      <c r="L19" s="405">
        <f t="shared" si="3"/>
        <v>1512</v>
      </c>
      <c r="M19" s="405">
        <f t="shared" si="3"/>
        <v>7123</v>
      </c>
      <c r="N19" s="405">
        <f t="shared" si="3"/>
        <v>500</v>
      </c>
      <c r="O19" s="405">
        <f t="shared" si="3"/>
        <v>25508</v>
      </c>
      <c r="P19" s="405">
        <f t="shared" si="1"/>
        <v>430815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908"/>
      <c r="B20" s="908"/>
      <c r="C20" s="908"/>
      <c r="D20" s="908"/>
      <c r="E20" s="908"/>
      <c r="F20" s="908"/>
      <c r="G20" s="908"/>
      <c r="H20" s="908"/>
      <c r="I20" s="908"/>
      <c r="J20" s="908"/>
      <c r="K20" s="908"/>
      <c r="L20" s="908"/>
      <c r="M20" s="908"/>
      <c r="N20" s="908"/>
      <c r="O20" s="908"/>
      <c r="P20" s="908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395" t="s">
        <v>15</v>
      </c>
      <c r="B21" s="389"/>
      <c r="C21" s="389"/>
      <c r="D21" s="389"/>
      <c r="E21" s="389"/>
      <c r="F21" s="389"/>
      <c r="G21" s="389"/>
      <c r="H21" s="389"/>
      <c r="I21" s="395" t="s">
        <v>13</v>
      </c>
      <c r="J21" s="389"/>
      <c r="K21" s="389"/>
      <c r="L21" s="389"/>
      <c r="M21" s="389"/>
      <c r="N21" s="389"/>
      <c r="O21" s="389"/>
      <c r="P21" s="38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399" t="s">
        <v>564</v>
      </c>
      <c r="B22" s="193"/>
      <c r="C22" s="193"/>
      <c r="D22" s="193"/>
      <c r="E22" s="193"/>
      <c r="F22" s="193"/>
      <c r="G22" s="193"/>
      <c r="H22" s="193">
        <f aca="true" t="shared" si="4" ref="H22:H30">SUM(B22:G22)</f>
        <v>0</v>
      </c>
      <c r="I22" s="406" t="s">
        <v>623</v>
      </c>
      <c r="J22" s="193">
        <v>17532</v>
      </c>
      <c r="K22" s="193"/>
      <c r="L22" s="193"/>
      <c r="M22" s="193"/>
      <c r="N22" s="193"/>
      <c r="O22" s="193"/>
      <c r="P22" s="193">
        <f aca="true" t="shared" si="5" ref="P22:P30">SUM(J22:O22)</f>
        <v>17532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399" t="s">
        <v>381</v>
      </c>
      <c r="B23" s="193">
        <v>183926</v>
      </c>
      <c r="C23" s="193"/>
      <c r="D23" s="193">
        <v>1270</v>
      </c>
      <c r="E23" s="193">
        <v>1080</v>
      </c>
      <c r="F23" s="193">
        <v>560</v>
      </c>
      <c r="G23" s="193">
        <v>400</v>
      </c>
      <c r="H23" s="193">
        <f t="shared" si="4"/>
        <v>187236</v>
      </c>
      <c r="I23" s="399" t="s">
        <v>624</v>
      </c>
      <c r="J23" s="193"/>
      <c r="K23" s="193"/>
      <c r="L23" s="193"/>
      <c r="M23" s="193"/>
      <c r="N23" s="193"/>
      <c r="O23" s="193"/>
      <c r="P23" s="193">
        <f t="shared" si="5"/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399" t="s">
        <v>625</v>
      </c>
      <c r="B24" s="193"/>
      <c r="C24" s="193"/>
      <c r="D24" s="193"/>
      <c r="E24" s="193"/>
      <c r="F24" s="193"/>
      <c r="G24" s="193"/>
      <c r="H24" s="193">
        <f t="shared" si="4"/>
        <v>0</v>
      </c>
      <c r="I24" s="399" t="s">
        <v>626</v>
      </c>
      <c r="J24" s="193"/>
      <c r="K24" s="193"/>
      <c r="L24" s="193"/>
      <c r="M24" s="193"/>
      <c r="N24" s="193"/>
      <c r="O24" s="193"/>
      <c r="P24" s="193">
        <f t="shared" si="5"/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399" t="s">
        <v>627</v>
      </c>
      <c r="B25" s="193"/>
      <c r="C25" s="193"/>
      <c r="D25" s="193"/>
      <c r="E25" s="193"/>
      <c r="F25" s="193"/>
      <c r="G25" s="193"/>
      <c r="H25" s="193">
        <f t="shared" si="4"/>
        <v>0</v>
      </c>
      <c r="I25" s="399" t="s">
        <v>628</v>
      </c>
      <c r="J25" s="193">
        <v>48194</v>
      </c>
      <c r="K25" s="193"/>
      <c r="L25" s="193"/>
      <c r="M25" s="193"/>
      <c r="N25" s="193"/>
      <c r="O25" s="193"/>
      <c r="P25" s="193">
        <f t="shared" si="5"/>
        <v>48194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399" t="s">
        <v>629</v>
      </c>
      <c r="B26" s="193"/>
      <c r="C26" s="193"/>
      <c r="D26" s="193"/>
      <c r="E26" s="193"/>
      <c r="F26" s="193"/>
      <c r="G26" s="193"/>
      <c r="H26" s="193">
        <f t="shared" si="4"/>
        <v>0</v>
      </c>
      <c r="I26" s="399" t="s">
        <v>630</v>
      </c>
      <c r="J26" s="193">
        <v>90000</v>
      </c>
      <c r="K26" s="407"/>
      <c r="L26" s="407"/>
      <c r="M26" s="407"/>
      <c r="N26" s="407"/>
      <c r="O26" s="407"/>
      <c r="P26" s="193">
        <f t="shared" si="5"/>
        <v>90000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>
      <c r="A27" s="399" t="s">
        <v>631</v>
      </c>
      <c r="B27" s="193"/>
      <c r="C27" s="193"/>
      <c r="D27" s="193"/>
      <c r="E27" s="193"/>
      <c r="F27" s="193"/>
      <c r="G27" s="193"/>
      <c r="H27" s="193">
        <f t="shared" si="4"/>
        <v>0</v>
      </c>
      <c r="I27" s="399" t="s">
        <v>632</v>
      </c>
      <c r="J27" s="193"/>
      <c r="K27" s="193"/>
      <c r="L27" s="193"/>
      <c r="M27" s="193"/>
      <c r="N27" s="193"/>
      <c r="O27" s="193"/>
      <c r="P27" s="193">
        <f t="shared" si="5"/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>
      <c r="A28" s="399" t="s">
        <v>633</v>
      </c>
      <c r="B28" s="193"/>
      <c r="C28" s="193"/>
      <c r="D28" s="193"/>
      <c r="E28" s="193"/>
      <c r="F28" s="193"/>
      <c r="G28" s="193"/>
      <c r="H28" s="193">
        <f t="shared" si="4"/>
        <v>0</v>
      </c>
      <c r="I28" s="399" t="s">
        <v>608</v>
      </c>
      <c r="J28" s="193">
        <v>85592</v>
      </c>
      <c r="K28" s="193"/>
      <c r="L28" s="193">
        <v>187</v>
      </c>
      <c r="M28" s="193">
        <v>87</v>
      </c>
      <c r="N28" s="193">
        <v>129</v>
      </c>
      <c r="O28" s="193"/>
      <c r="P28" s="193">
        <f t="shared" si="5"/>
        <v>85995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399" t="s">
        <v>634</v>
      </c>
      <c r="B29" s="193"/>
      <c r="C29" s="193"/>
      <c r="D29" s="193"/>
      <c r="E29" s="193"/>
      <c r="F29" s="193"/>
      <c r="G29" s="193"/>
      <c r="H29" s="193">
        <f t="shared" si="4"/>
        <v>0</v>
      </c>
      <c r="I29" s="399" t="s">
        <v>635</v>
      </c>
      <c r="J29" s="193"/>
      <c r="K29" s="193"/>
      <c r="L29" s="193"/>
      <c r="M29" s="193"/>
      <c r="N29" s="193"/>
      <c r="O29" s="193"/>
      <c r="P29" s="193">
        <f t="shared" si="5"/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customHeight="1">
      <c r="A30" s="399" t="s">
        <v>16</v>
      </c>
      <c r="B30" s="193">
        <v>54485</v>
      </c>
      <c r="C30" s="193"/>
      <c r="D30" s="193"/>
      <c r="E30" s="193"/>
      <c r="F30" s="193"/>
      <c r="G30" s="193"/>
      <c r="H30" s="193">
        <f t="shared" si="4"/>
        <v>54485</v>
      </c>
      <c r="I30" s="399" t="s">
        <v>636</v>
      </c>
      <c r="J30" s="193"/>
      <c r="K30" s="193"/>
      <c r="L30" s="193"/>
      <c r="M30" s="193"/>
      <c r="N30" s="193"/>
      <c r="O30" s="193"/>
      <c r="P30" s="193">
        <f t="shared" si="5"/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6.5" customHeight="1">
      <c r="A31" s="404" t="s">
        <v>606</v>
      </c>
      <c r="B31" s="405">
        <f aca="true" t="shared" si="6" ref="B31:H31">SUM(B22:B30)</f>
        <v>238411</v>
      </c>
      <c r="C31" s="405">
        <f t="shared" si="6"/>
        <v>0</v>
      </c>
      <c r="D31" s="405">
        <f t="shared" si="6"/>
        <v>1270</v>
      </c>
      <c r="E31" s="405">
        <f t="shared" si="6"/>
        <v>1080</v>
      </c>
      <c r="F31" s="405">
        <f t="shared" si="6"/>
        <v>560</v>
      </c>
      <c r="G31" s="405">
        <f t="shared" si="6"/>
        <v>400</v>
      </c>
      <c r="H31" s="405">
        <f t="shared" si="6"/>
        <v>241721</v>
      </c>
      <c r="I31" s="404" t="s">
        <v>606</v>
      </c>
      <c r="J31" s="405">
        <f aca="true" t="shared" si="7" ref="J31:P31">SUM(J22:J30)</f>
        <v>241318</v>
      </c>
      <c r="K31" s="405">
        <f t="shared" si="7"/>
        <v>0</v>
      </c>
      <c r="L31" s="405">
        <f t="shared" si="7"/>
        <v>187</v>
      </c>
      <c r="M31" s="405">
        <f t="shared" si="7"/>
        <v>87</v>
      </c>
      <c r="N31" s="405">
        <f t="shared" si="7"/>
        <v>129</v>
      </c>
      <c r="O31" s="405">
        <f t="shared" si="7"/>
        <v>0</v>
      </c>
      <c r="P31" s="405">
        <f t="shared" si="7"/>
        <v>241721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395" t="s">
        <v>637</v>
      </c>
      <c r="B32" s="408">
        <f aca="true" t="shared" si="8" ref="B32:H32">SUM(B19+B31)</f>
        <v>326673</v>
      </c>
      <c r="C32" s="408">
        <f t="shared" si="8"/>
        <v>36875</v>
      </c>
      <c r="D32" s="408">
        <f t="shared" si="8"/>
        <v>81463</v>
      </c>
      <c r="E32" s="408">
        <f t="shared" si="8"/>
        <v>98737</v>
      </c>
      <c r="F32" s="408">
        <f t="shared" si="8"/>
        <v>13562</v>
      </c>
      <c r="G32" s="408">
        <f t="shared" si="8"/>
        <v>115226</v>
      </c>
      <c r="H32" s="408">
        <f t="shared" si="8"/>
        <v>672536</v>
      </c>
      <c r="I32" s="395" t="s">
        <v>638</v>
      </c>
      <c r="J32" s="408">
        <f aca="true" t="shared" si="9" ref="J32:P32">SUM(J19+J31)</f>
        <v>603350</v>
      </c>
      <c r="K32" s="408">
        <f t="shared" si="9"/>
        <v>34140</v>
      </c>
      <c r="L32" s="408">
        <f t="shared" si="9"/>
        <v>1699</v>
      </c>
      <c r="M32" s="408">
        <f t="shared" si="9"/>
        <v>7210</v>
      </c>
      <c r="N32" s="408">
        <f t="shared" si="9"/>
        <v>629</v>
      </c>
      <c r="O32" s="408">
        <f t="shared" si="9"/>
        <v>25508</v>
      </c>
      <c r="P32" s="408">
        <f t="shared" si="9"/>
        <v>672536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ht="18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9">
    <mergeCell ref="A20:H20"/>
    <mergeCell ref="I20:P20"/>
    <mergeCell ref="A2:H2"/>
    <mergeCell ref="A1:D1"/>
    <mergeCell ref="I1:P1"/>
    <mergeCell ref="A4:H4"/>
    <mergeCell ref="I4:P4"/>
    <mergeCell ref="G6:H6"/>
    <mergeCell ref="N6:P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2"/>
  <sheetViews>
    <sheetView showGridLines="0" zoomScalePageLayoutView="0" workbookViewId="0" topLeftCell="A1">
      <selection activeCell="A2" sqref="A2:D2"/>
    </sheetView>
  </sheetViews>
  <sheetFormatPr defaultColWidth="11.7109375" defaultRowHeight="12.75" customHeight="1"/>
  <cols>
    <col min="1" max="1" width="6.421875" style="56" customWidth="1"/>
    <col min="2" max="2" width="23.7109375" style="56" customWidth="1"/>
    <col min="3" max="3" width="22.00390625" style="56" customWidth="1"/>
    <col min="4" max="5" width="10.7109375" style="56" customWidth="1"/>
    <col min="6" max="6" width="7.421875" style="124" customWidth="1"/>
    <col min="7" max="16384" width="11.7109375" style="56" customWidth="1"/>
  </cols>
  <sheetData>
    <row r="1" spans="1:6" s="59" customFormat="1" ht="18" customHeight="1">
      <c r="A1" s="912" t="s">
        <v>639</v>
      </c>
      <c r="B1" s="912"/>
      <c r="C1" s="912"/>
      <c r="D1" s="912"/>
      <c r="E1" s="912"/>
      <c r="F1" s="912"/>
    </row>
    <row r="2" spans="1:4" ht="12.75" customHeight="1">
      <c r="A2" s="900" t="s">
        <v>1027</v>
      </c>
      <c r="B2" s="900"/>
      <c r="C2" s="900"/>
      <c r="D2" s="900"/>
    </row>
    <row r="3" spans="1:5" ht="6.75" customHeight="1">
      <c r="A3" s="62"/>
      <c r="B3" s="63"/>
      <c r="C3" s="63"/>
      <c r="D3" s="63"/>
      <c r="E3" s="63"/>
    </row>
    <row r="4" spans="1:256" ht="29.25" customHeight="1">
      <c r="A4"/>
      <c r="B4" s="913" t="s">
        <v>640</v>
      </c>
      <c r="C4" s="913"/>
      <c r="D4" s="913"/>
      <c r="E4" s="913"/>
      <c r="F4" s="9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409"/>
      <c r="C5" s="409"/>
      <c r="D5" s="409"/>
      <c r="E5" s="409"/>
      <c r="F5" s="40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409"/>
      <c r="C6" s="409"/>
      <c r="D6" s="409"/>
      <c r="E6" s="409"/>
      <c r="F6" s="40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41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5" customHeight="1">
      <c r="A8" s="914" t="s">
        <v>33</v>
      </c>
      <c r="B8" s="411" t="s">
        <v>24</v>
      </c>
      <c r="C8" s="412" t="s">
        <v>641</v>
      </c>
      <c r="D8" s="345" t="s">
        <v>642</v>
      </c>
      <c r="E8" s="345" t="s">
        <v>643</v>
      </c>
      <c r="F8" s="345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914"/>
      <c r="B9" s="411" t="s">
        <v>162</v>
      </c>
      <c r="C9" s="412" t="s">
        <v>163</v>
      </c>
      <c r="D9" s="345" t="s">
        <v>164</v>
      </c>
      <c r="E9" s="345" t="s">
        <v>165</v>
      </c>
      <c r="F9" s="345" t="s">
        <v>166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370" t="s">
        <v>38</v>
      </c>
      <c r="B10" s="413" t="s">
        <v>644</v>
      </c>
      <c r="C10" s="414">
        <v>5</v>
      </c>
      <c r="D10" s="414">
        <v>1</v>
      </c>
      <c r="E10" s="414"/>
      <c r="F10" s="414">
        <f>SUM(C10:E10)</f>
        <v>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370" t="s">
        <v>40</v>
      </c>
      <c r="B11" s="415" t="s">
        <v>645</v>
      </c>
      <c r="C11" s="414"/>
      <c r="D11" s="414"/>
      <c r="E11" s="414"/>
      <c r="F11" s="414">
        <f>SUM(C11:E11)</f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370" t="s">
        <v>47</v>
      </c>
      <c r="B12" s="415" t="s">
        <v>278</v>
      </c>
      <c r="C12" s="414"/>
      <c r="D12" s="414"/>
      <c r="E12" s="414"/>
      <c r="F12" s="414">
        <f>SUM(C12:E12)</f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370" t="s">
        <v>49</v>
      </c>
      <c r="B13" s="415" t="s">
        <v>279</v>
      </c>
      <c r="C13" s="414"/>
      <c r="D13" s="414"/>
      <c r="E13" s="414"/>
      <c r="F13" s="414">
        <f>SUM(C13:E13)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370" t="s">
        <v>51</v>
      </c>
      <c r="B14" s="415" t="s">
        <v>646</v>
      </c>
      <c r="C14" s="414"/>
      <c r="D14" s="414"/>
      <c r="E14" s="414"/>
      <c r="F14" s="414">
        <f>SUM(C14:E14)</f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370" t="s">
        <v>53</v>
      </c>
      <c r="B15" s="416" t="s">
        <v>302</v>
      </c>
      <c r="C15" s="417">
        <f>SUM(C10:C14)</f>
        <v>5</v>
      </c>
      <c r="D15" s="417">
        <f>SUM(D10:D14)</f>
        <v>1</v>
      </c>
      <c r="E15" s="417">
        <f>SUM(E10:E14)</f>
        <v>0</v>
      </c>
      <c r="F15" s="417">
        <f>SUM(F10:F14)</f>
        <v>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370" t="s">
        <v>55</v>
      </c>
      <c r="B16" s="415" t="s">
        <v>303</v>
      </c>
      <c r="C16" s="414">
        <v>15</v>
      </c>
      <c r="D16" s="414">
        <v>1</v>
      </c>
      <c r="E16" s="414"/>
      <c r="F16" s="414">
        <f>SUM(C16:E16)</f>
        <v>16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370" t="s">
        <v>57</v>
      </c>
      <c r="B17" s="415" t="s">
        <v>647</v>
      </c>
      <c r="C17" s="414">
        <v>23</v>
      </c>
      <c r="D17" s="414"/>
      <c r="E17" s="414"/>
      <c r="F17" s="414">
        <f>SUM(C17:E17)</f>
        <v>23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370" t="s">
        <v>86</v>
      </c>
      <c r="B18" s="415" t="s">
        <v>603</v>
      </c>
      <c r="C18" s="414">
        <v>23</v>
      </c>
      <c r="D18" s="414"/>
      <c r="E18" s="414"/>
      <c r="F18" s="414">
        <v>23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370" t="s">
        <v>59</v>
      </c>
      <c r="B19" s="415" t="s">
        <v>648</v>
      </c>
      <c r="C19" s="414">
        <v>1</v>
      </c>
      <c r="D19" s="414">
        <v>2</v>
      </c>
      <c r="E19" s="414"/>
      <c r="F19" s="414">
        <f>SUM(C19:E19)</f>
        <v>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 s="370" t="s">
        <v>61</v>
      </c>
      <c r="B20" s="416" t="s">
        <v>606</v>
      </c>
      <c r="C20" s="417">
        <f>SUM(C15:C19)</f>
        <v>67</v>
      </c>
      <c r="D20" s="417">
        <f>SUM(D15:D19)</f>
        <v>4</v>
      </c>
      <c r="E20" s="417">
        <f>SUM(E15:E19)</f>
        <v>0</v>
      </c>
      <c r="F20" s="417">
        <f>SUM(F15:F19)</f>
        <v>71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 s="370" t="s">
        <v>63</v>
      </c>
      <c r="B21" s="415" t="s">
        <v>649</v>
      </c>
      <c r="C21" s="417">
        <v>15</v>
      </c>
      <c r="D21" s="417"/>
      <c r="E21" s="417"/>
      <c r="F21" s="417">
        <f>SUM(C21:E21)</f>
        <v>15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>
      <c r="A22" s="370" t="s">
        <v>65</v>
      </c>
      <c r="B22" s="418" t="s">
        <v>650</v>
      </c>
      <c r="C22" s="364">
        <f>SUM(C20:C21)</f>
        <v>82</v>
      </c>
      <c r="D22" s="364">
        <f>SUM(D20:D21)</f>
        <v>4</v>
      </c>
      <c r="E22" s="364">
        <f>SUM(E20:E21)</f>
        <v>0</v>
      </c>
      <c r="F22" s="364">
        <f>SUM(F20:F21)</f>
        <v>86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 selectLockedCells="1" selectUnlockedCells="1"/>
  <mergeCells count="4">
    <mergeCell ref="A1:F1"/>
    <mergeCell ref="A2:D2"/>
    <mergeCell ref="B4:F4"/>
    <mergeCell ref="A8:A9"/>
  </mergeCells>
  <printOptions/>
  <pageMargins left="1.2902777777777779" right="0.2298611111111111" top="0.3902777777777778" bottom="0.15" header="0.5118055555555555" footer="0.5118055555555555"/>
  <pageSetup firstPageNumber="1" useFirstPageNumber="1"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IV32"/>
  <sheetViews>
    <sheetView showGridLines="0" zoomScalePageLayoutView="0" workbookViewId="0" topLeftCell="A1">
      <pane xSplit="1" ySplit="7" topLeftCell="G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0" sqref="M20"/>
    </sheetView>
  </sheetViews>
  <sheetFormatPr defaultColWidth="11.7109375" defaultRowHeight="12.75" customHeight="1"/>
  <cols>
    <col min="1" max="1" width="21.7109375" style="56" customWidth="1"/>
    <col min="2" max="5" width="10.7109375" style="56" customWidth="1"/>
    <col min="6" max="6" width="10.7109375" style="124" customWidth="1"/>
    <col min="7" max="25" width="10.7109375" style="56" customWidth="1"/>
    <col min="26" max="16384" width="11.7109375" style="56" customWidth="1"/>
  </cols>
  <sheetData>
    <row r="1" spans="9:14" s="59" customFormat="1" ht="18" customHeight="1">
      <c r="I1" s="915" t="s">
        <v>651</v>
      </c>
      <c r="J1" s="915"/>
      <c r="K1" s="915"/>
      <c r="L1" s="915"/>
      <c r="M1" s="915"/>
      <c r="N1" s="915"/>
    </row>
    <row r="2" spans="1:4" ht="12.75" customHeight="1">
      <c r="A2" s="900" t="s">
        <v>1027</v>
      </c>
      <c r="B2" s="900"/>
      <c r="C2" s="900"/>
      <c r="D2" s="900"/>
    </row>
    <row r="3" spans="1:5" ht="6.75" customHeight="1">
      <c r="A3" s="62"/>
      <c r="B3" s="63"/>
      <c r="C3" s="63"/>
      <c r="D3" s="63"/>
      <c r="E3" s="63"/>
    </row>
    <row r="4" spans="1:256" ht="12.75" customHeight="1">
      <c r="A4" s="916" t="s">
        <v>652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916"/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/>
      <c r="M6" s="917" t="s">
        <v>154</v>
      </c>
      <c r="N6" s="91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420" t="s">
        <v>24</v>
      </c>
      <c r="B7" s="421" t="s">
        <v>653</v>
      </c>
      <c r="C7" s="421" t="s">
        <v>654</v>
      </c>
      <c r="D7" s="421" t="s">
        <v>655</v>
      </c>
      <c r="E7" s="421" t="s">
        <v>656</v>
      </c>
      <c r="F7" s="421" t="s">
        <v>657</v>
      </c>
      <c r="G7" s="421" t="s">
        <v>658</v>
      </c>
      <c r="H7" s="421" t="s">
        <v>659</v>
      </c>
      <c r="I7" s="421" t="s">
        <v>660</v>
      </c>
      <c r="J7" s="421" t="s">
        <v>661</v>
      </c>
      <c r="K7" s="421" t="s">
        <v>662</v>
      </c>
      <c r="L7" s="421" t="s">
        <v>663</v>
      </c>
      <c r="M7" s="421" t="s">
        <v>664</v>
      </c>
      <c r="N7" s="421" t="s">
        <v>665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416" t="s">
        <v>156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>
        <f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415" t="s">
        <v>280</v>
      </c>
      <c r="B9" s="422">
        <v>2552</v>
      </c>
      <c r="C9" s="422">
        <f>B9</f>
        <v>2552</v>
      </c>
      <c r="D9" s="422">
        <f>C9</f>
        <v>2552</v>
      </c>
      <c r="E9" s="422">
        <f>D9</f>
        <v>2552</v>
      </c>
      <c r="F9" s="422">
        <f>E9</f>
        <v>2552</v>
      </c>
      <c r="G9" s="422">
        <f>F9</f>
        <v>2552</v>
      </c>
      <c r="H9" s="422">
        <v>5004</v>
      </c>
      <c r="I9" s="422">
        <v>5004</v>
      </c>
      <c r="J9" s="422">
        <f>I9</f>
        <v>5004</v>
      </c>
      <c r="K9" s="422">
        <f>J9</f>
        <v>5004</v>
      </c>
      <c r="L9" s="422">
        <f>K9</f>
        <v>5004</v>
      </c>
      <c r="M9" s="422">
        <v>5004</v>
      </c>
      <c r="N9" s="422">
        <f>SUM(B9:M9)</f>
        <v>45336</v>
      </c>
      <c r="O9"/>
      <c r="P9" s="17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415" t="s">
        <v>666</v>
      </c>
      <c r="B10" s="422"/>
      <c r="C10" s="422"/>
      <c r="D10" s="422">
        <v>71889</v>
      </c>
      <c r="E10" s="422"/>
      <c r="F10" s="422"/>
      <c r="G10" s="422"/>
      <c r="H10" s="422"/>
      <c r="I10" s="422"/>
      <c r="J10" s="422"/>
      <c r="K10" s="422">
        <v>78850</v>
      </c>
      <c r="L10" s="422"/>
      <c r="M10" s="422"/>
      <c r="N10" s="422">
        <v>150739</v>
      </c>
      <c r="O10"/>
      <c r="P10" s="17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415" t="s">
        <v>667</v>
      </c>
      <c r="B11" s="422">
        <v>3154</v>
      </c>
      <c r="C11" s="422">
        <f aca="true" t="shared" si="0" ref="C11:G12">B11</f>
        <v>3154</v>
      </c>
      <c r="D11" s="422">
        <f t="shared" si="0"/>
        <v>3154</v>
      </c>
      <c r="E11" s="422">
        <f t="shared" si="0"/>
        <v>3154</v>
      </c>
      <c r="F11" s="422">
        <f t="shared" si="0"/>
        <v>3154</v>
      </c>
      <c r="G11" s="422">
        <f t="shared" si="0"/>
        <v>3154</v>
      </c>
      <c r="H11" s="422">
        <v>4292</v>
      </c>
      <c r="I11" s="422">
        <f aca="true" t="shared" si="1" ref="I11:L12">H11</f>
        <v>4292</v>
      </c>
      <c r="J11" s="422">
        <f t="shared" si="1"/>
        <v>4292</v>
      </c>
      <c r="K11" s="422">
        <f t="shared" si="1"/>
        <v>4292</v>
      </c>
      <c r="L11" s="422">
        <f t="shared" si="1"/>
        <v>4292</v>
      </c>
      <c r="M11" s="422">
        <v>4291</v>
      </c>
      <c r="N11" s="422">
        <f>SUM(B11:M11)</f>
        <v>44675</v>
      </c>
      <c r="O11" s="423"/>
      <c r="P11" s="174"/>
      <c r="Q11" s="42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415" t="s">
        <v>223</v>
      </c>
      <c r="B12" s="422">
        <v>13825</v>
      </c>
      <c r="C12" s="422">
        <f t="shared" si="0"/>
        <v>13825</v>
      </c>
      <c r="D12" s="422">
        <f t="shared" si="0"/>
        <v>13825</v>
      </c>
      <c r="E12" s="422">
        <f t="shared" si="0"/>
        <v>13825</v>
      </c>
      <c r="F12" s="422">
        <f t="shared" si="0"/>
        <v>13825</v>
      </c>
      <c r="G12" s="422">
        <f t="shared" si="0"/>
        <v>13825</v>
      </c>
      <c r="H12" s="422">
        <v>14014</v>
      </c>
      <c r="I12" s="422">
        <f t="shared" si="1"/>
        <v>14014</v>
      </c>
      <c r="J12" s="422">
        <f t="shared" si="1"/>
        <v>14014</v>
      </c>
      <c r="K12" s="422">
        <f t="shared" si="1"/>
        <v>14014</v>
      </c>
      <c r="L12" s="422">
        <f t="shared" si="1"/>
        <v>14014</v>
      </c>
      <c r="M12" s="422">
        <v>14018</v>
      </c>
      <c r="N12" s="422">
        <f>SUM(B12:M12)</f>
        <v>167038</v>
      </c>
      <c r="O12" s="425"/>
      <c r="P12" s="17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415" t="s">
        <v>13</v>
      </c>
      <c r="B13" s="422"/>
      <c r="C13" s="422">
        <f>B13</f>
        <v>0</v>
      </c>
      <c r="D13" s="422">
        <f>C13</f>
        <v>0</v>
      </c>
      <c r="E13" s="422">
        <v>2178</v>
      </c>
      <c r="F13" s="422">
        <v>9532</v>
      </c>
      <c r="G13" s="422">
        <v>2178</v>
      </c>
      <c r="H13" s="422">
        <v>8639</v>
      </c>
      <c r="I13" s="422">
        <v>8640</v>
      </c>
      <c r="J13" s="422">
        <v>8640</v>
      </c>
      <c r="K13" s="422">
        <v>8640</v>
      </c>
      <c r="L13" s="422">
        <v>8640</v>
      </c>
      <c r="M13" s="422">
        <v>8640</v>
      </c>
      <c r="N13" s="422">
        <v>65726</v>
      </c>
      <c r="O13"/>
      <c r="P13" s="174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415" t="s">
        <v>668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>
        <v>40000</v>
      </c>
      <c r="M14" s="422">
        <v>50000</v>
      </c>
      <c r="N14" s="422">
        <v>90000</v>
      </c>
      <c r="O14"/>
      <c r="P14" s="17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415" t="s">
        <v>193</v>
      </c>
      <c r="B15" s="422">
        <v>5622</v>
      </c>
      <c r="C15" s="422"/>
      <c r="D15" s="422"/>
      <c r="E15" s="422">
        <v>427</v>
      </c>
      <c r="F15" s="422">
        <v>372</v>
      </c>
      <c r="G15" s="422">
        <v>364</v>
      </c>
      <c r="H15" s="422"/>
      <c r="I15" s="422"/>
      <c r="J15" s="422"/>
      <c r="K15" s="422"/>
      <c r="L15" s="422"/>
      <c r="M15" s="422"/>
      <c r="N15" s="422">
        <v>6786</v>
      </c>
      <c r="O15"/>
      <c r="P15" s="17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415" t="s">
        <v>224</v>
      </c>
      <c r="B16" s="422">
        <v>102236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>
        <v>102236</v>
      </c>
      <c r="O16" s="423"/>
      <c r="P16" s="17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426" t="s">
        <v>669</v>
      </c>
      <c r="B17" s="408">
        <f aca="true" t="shared" si="2" ref="B17:N17">SUM(B8:B16)</f>
        <v>127389</v>
      </c>
      <c r="C17" s="408">
        <f t="shared" si="2"/>
        <v>19531</v>
      </c>
      <c r="D17" s="408">
        <f t="shared" si="2"/>
        <v>91420</v>
      </c>
      <c r="E17" s="408">
        <f t="shared" si="2"/>
        <v>22136</v>
      </c>
      <c r="F17" s="408">
        <f t="shared" si="2"/>
        <v>29435</v>
      </c>
      <c r="G17" s="408">
        <f t="shared" si="2"/>
        <v>22073</v>
      </c>
      <c r="H17" s="408">
        <f t="shared" si="2"/>
        <v>31949</v>
      </c>
      <c r="I17" s="408">
        <f t="shared" si="2"/>
        <v>31950</v>
      </c>
      <c r="J17" s="408">
        <f t="shared" si="2"/>
        <v>31950</v>
      </c>
      <c r="K17" s="408">
        <f t="shared" si="2"/>
        <v>110800</v>
      </c>
      <c r="L17" s="408">
        <f t="shared" si="2"/>
        <v>71950</v>
      </c>
      <c r="M17" s="408">
        <f t="shared" si="2"/>
        <v>81953</v>
      </c>
      <c r="N17" s="408">
        <f t="shared" si="2"/>
        <v>672536</v>
      </c>
      <c r="O17" s="12"/>
      <c r="P17" s="17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416" t="s">
        <v>119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/>
      <c r="P18" s="17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415" t="s">
        <v>670</v>
      </c>
      <c r="B19" s="422">
        <v>32208</v>
      </c>
      <c r="C19" s="422">
        <f aca="true" t="shared" si="3" ref="C19:F20">B19</f>
        <v>32208</v>
      </c>
      <c r="D19" s="422">
        <f t="shared" si="3"/>
        <v>32208</v>
      </c>
      <c r="E19" s="422">
        <f t="shared" si="3"/>
        <v>32208</v>
      </c>
      <c r="F19" s="422">
        <f t="shared" si="3"/>
        <v>32208</v>
      </c>
      <c r="G19" s="422">
        <v>33446</v>
      </c>
      <c r="H19" s="422">
        <f>G19</f>
        <v>33446</v>
      </c>
      <c r="I19" s="422">
        <f>H19</f>
        <v>33446</v>
      </c>
      <c r="J19" s="422">
        <f>I19</f>
        <v>33446</v>
      </c>
      <c r="K19" s="422">
        <f>J19</f>
        <v>33446</v>
      </c>
      <c r="L19" s="422">
        <v>32207</v>
      </c>
      <c r="M19" s="422">
        <v>31606</v>
      </c>
      <c r="N19" s="193">
        <f>SUM(B19:M19)</f>
        <v>392083</v>
      </c>
      <c r="O19" s="425"/>
      <c r="P19" s="174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.75" customHeight="1">
      <c r="A20" s="415" t="s">
        <v>671</v>
      </c>
      <c r="B20" s="422">
        <v>2398</v>
      </c>
      <c r="C20" s="422">
        <f t="shared" si="3"/>
        <v>2398</v>
      </c>
      <c r="D20" s="422">
        <f t="shared" si="3"/>
        <v>2398</v>
      </c>
      <c r="E20" s="422">
        <f t="shared" si="3"/>
        <v>2398</v>
      </c>
      <c r="F20" s="422">
        <f t="shared" si="3"/>
        <v>2398</v>
      </c>
      <c r="G20" s="422">
        <f>F20</f>
        <v>2398</v>
      </c>
      <c r="H20" s="422">
        <v>1996</v>
      </c>
      <c r="I20" s="422">
        <f>H20</f>
        <v>1996</v>
      </c>
      <c r="J20" s="422">
        <f>I20</f>
        <v>1996</v>
      </c>
      <c r="K20" s="422">
        <f>J20</f>
        <v>1996</v>
      </c>
      <c r="L20" s="422">
        <f>K20</f>
        <v>1996</v>
      </c>
      <c r="M20" s="422">
        <v>1996</v>
      </c>
      <c r="N20" s="193">
        <f>SUM(B20:M20)</f>
        <v>26364</v>
      </c>
      <c r="O20"/>
      <c r="P20" s="17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.75" customHeight="1">
      <c r="A21" s="415" t="s">
        <v>672</v>
      </c>
      <c r="B21" s="422"/>
      <c r="C21" s="422"/>
      <c r="D21" s="422"/>
      <c r="E21" s="422">
        <v>444</v>
      </c>
      <c r="F21" s="422">
        <v>444</v>
      </c>
      <c r="G21" s="422">
        <v>444</v>
      </c>
      <c r="H21" s="422">
        <v>444</v>
      </c>
      <c r="I21" s="422">
        <v>444</v>
      </c>
      <c r="J21" s="422">
        <v>444</v>
      </c>
      <c r="K21" s="422">
        <v>444</v>
      </c>
      <c r="L21" s="422">
        <v>444</v>
      </c>
      <c r="M21" s="422">
        <v>448</v>
      </c>
      <c r="N21" s="193">
        <v>4000</v>
      </c>
      <c r="O21"/>
      <c r="P21" s="17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.75" customHeight="1">
      <c r="A22" s="415" t="s">
        <v>617</v>
      </c>
      <c r="B22" s="422">
        <v>583</v>
      </c>
      <c r="C22" s="422">
        <v>583</v>
      </c>
      <c r="D22" s="422">
        <v>583</v>
      </c>
      <c r="E22" s="422">
        <v>583</v>
      </c>
      <c r="F22" s="422">
        <v>583</v>
      </c>
      <c r="G22" s="422">
        <v>583</v>
      </c>
      <c r="H22" s="422">
        <v>618</v>
      </c>
      <c r="I22" s="422">
        <v>618</v>
      </c>
      <c r="J22" s="422">
        <v>618</v>
      </c>
      <c r="K22" s="422">
        <v>618</v>
      </c>
      <c r="L22" s="422">
        <v>618</v>
      </c>
      <c r="M22" s="422">
        <v>617</v>
      </c>
      <c r="N22" s="193">
        <f>SUM(B22:M22)</f>
        <v>7205</v>
      </c>
      <c r="O22"/>
      <c r="P22" s="17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415" t="s">
        <v>350</v>
      </c>
      <c r="B23" s="422">
        <v>2771</v>
      </c>
      <c r="C23" s="422">
        <v>2771</v>
      </c>
      <c r="D23" s="422">
        <f>C23</f>
        <v>2771</v>
      </c>
      <c r="E23" s="422">
        <f>D23</f>
        <v>2771</v>
      </c>
      <c r="F23" s="422">
        <f>E23</f>
        <v>2771</v>
      </c>
      <c r="G23" s="422">
        <f>F23</f>
        <v>2771</v>
      </c>
      <c r="H23" s="422">
        <v>2771</v>
      </c>
      <c r="I23" s="422">
        <v>28128</v>
      </c>
      <c r="J23" s="422">
        <f>I23</f>
        <v>28128</v>
      </c>
      <c r="K23" s="422">
        <f>J23</f>
        <v>28128</v>
      </c>
      <c r="L23" s="422">
        <v>29968</v>
      </c>
      <c r="M23" s="422">
        <v>53487</v>
      </c>
      <c r="N23" s="193">
        <f>SUM(B23:M23)</f>
        <v>187236</v>
      </c>
      <c r="O23"/>
      <c r="P23" s="17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8.25" customHeight="1">
      <c r="A24" s="415" t="s">
        <v>209</v>
      </c>
      <c r="B24" s="422"/>
      <c r="C24" s="422"/>
      <c r="D24" s="422"/>
      <c r="E24" s="422">
        <v>427</v>
      </c>
      <c r="F24" s="422">
        <v>372</v>
      </c>
      <c r="G24" s="422">
        <v>364</v>
      </c>
      <c r="H24" s="422"/>
      <c r="I24" s="422"/>
      <c r="J24" s="422"/>
      <c r="K24" s="422"/>
      <c r="L24" s="422"/>
      <c r="M24" s="422"/>
      <c r="N24" s="193">
        <v>1163</v>
      </c>
      <c r="O24"/>
      <c r="P24" s="17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415" t="s">
        <v>150</v>
      </c>
      <c r="B25" s="422">
        <v>54485</v>
      </c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193">
        <v>54485</v>
      </c>
      <c r="O25"/>
      <c r="P25" s="174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>
      <c r="A26" s="426" t="s">
        <v>673</v>
      </c>
      <c r="B26" s="408">
        <f aca="true" t="shared" si="4" ref="B26:M26">SUM(B19:B23)</f>
        <v>37960</v>
      </c>
      <c r="C26" s="408">
        <f t="shared" si="4"/>
        <v>37960</v>
      </c>
      <c r="D26" s="408">
        <f t="shared" si="4"/>
        <v>37960</v>
      </c>
      <c r="E26" s="408">
        <f t="shared" si="4"/>
        <v>38404</v>
      </c>
      <c r="F26" s="408">
        <f t="shared" si="4"/>
        <v>38404</v>
      </c>
      <c r="G26" s="408">
        <f t="shared" si="4"/>
        <v>39642</v>
      </c>
      <c r="H26" s="408">
        <f t="shared" si="4"/>
        <v>39275</v>
      </c>
      <c r="I26" s="408">
        <f t="shared" si="4"/>
        <v>64632</v>
      </c>
      <c r="J26" s="408">
        <f t="shared" si="4"/>
        <v>64632</v>
      </c>
      <c r="K26" s="408">
        <f t="shared" si="4"/>
        <v>64632</v>
      </c>
      <c r="L26" s="408">
        <f t="shared" si="4"/>
        <v>65233</v>
      </c>
      <c r="M26" s="408">
        <f t="shared" si="4"/>
        <v>88154</v>
      </c>
      <c r="N26" s="408">
        <f>SUM(N19:N25)</f>
        <v>672536</v>
      </c>
      <c r="O26" s="12"/>
      <c r="P26" s="174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427" t="s">
        <v>674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416" t="s">
        <v>675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>
        <f>SUM(N26:N27)</f>
        <v>672536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 s="174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2" ht="12.75" customHeight="1">
      <c r="N32" s="56">
        <f>N17-N28</f>
        <v>0</v>
      </c>
    </row>
  </sheetData>
  <sheetProtection selectLockedCells="1" selectUnlockedCells="1"/>
  <mergeCells count="4">
    <mergeCell ref="I1:N1"/>
    <mergeCell ref="A2:D2"/>
    <mergeCell ref="A4:N5"/>
    <mergeCell ref="M6:N6"/>
  </mergeCells>
  <printOptions/>
  <pageMargins left="0.5597222222222222" right="0.2298611111111111" top="0.5201388888888889" bottom="0.15" header="0.5118055555555555" footer="0.5118055555555555"/>
  <pageSetup firstPageNumber="1" useFirstPageNumber="1" horizontalDpi="300" verticalDpi="300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4"/>
  <sheetViews>
    <sheetView showGridLines="0"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2" sqref="A2:D2"/>
    </sheetView>
  </sheetViews>
  <sheetFormatPr defaultColWidth="11.7109375" defaultRowHeight="12.75" customHeight="1"/>
  <cols>
    <col min="1" max="1" width="41.7109375" style="56" customWidth="1"/>
    <col min="2" max="2" width="7.7109375" style="56" customWidth="1"/>
    <col min="3" max="3" width="11.7109375" style="124" customWidth="1"/>
    <col min="4" max="4" width="11.140625" style="56" customWidth="1"/>
    <col min="5" max="5" width="7.00390625" style="124" customWidth="1"/>
    <col min="6" max="6" width="13.8515625" style="124" customWidth="1"/>
    <col min="7" max="7" width="15.140625" style="56" customWidth="1"/>
    <col min="8" max="16384" width="11.7109375" style="56" customWidth="1"/>
  </cols>
  <sheetData>
    <row r="1" spans="1:7" s="59" customFormat="1" ht="18" customHeight="1">
      <c r="A1" s="912" t="s">
        <v>676</v>
      </c>
      <c r="B1" s="912"/>
      <c r="C1" s="912"/>
      <c r="D1" s="912"/>
      <c r="E1" s="912"/>
      <c r="F1" s="912"/>
      <c r="G1" s="912"/>
    </row>
    <row r="2" spans="1:4" ht="12.75" customHeight="1">
      <c r="A2" s="900" t="s">
        <v>1027</v>
      </c>
      <c r="B2" s="900"/>
      <c r="C2" s="900"/>
      <c r="D2" s="900"/>
    </row>
    <row r="3" spans="1:5" ht="6.75" customHeight="1">
      <c r="A3" s="62"/>
      <c r="B3" s="63"/>
      <c r="C3" s="429"/>
      <c r="D3" s="63"/>
      <c r="E3" s="429"/>
    </row>
    <row r="4" spans="2:5" s="228" customFormat="1" ht="7.5" customHeight="1">
      <c r="B4" s="860"/>
      <c r="C4" s="860"/>
      <c r="E4" s="227"/>
    </row>
    <row r="5" spans="1:5" s="228" customFormat="1" ht="18" customHeight="1">
      <c r="A5" s="430" t="s">
        <v>677</v>
      </c>
      <c r="C5" s="431"/>
      <c r="D5" s="432"/>
      <c r="E5" s="227"/>
    </row>
    <row r="6" spans="1:7" ht="23.25" customHeight="1">
      <c r="A6"/>
      <c r="B6" s="127"/>
      <c r="C6" s="127"/>
      <c r="D6" s="4">
        <v>2015</v>
      </c>
      <c r="E6" s="433"/>
      <c r="F6" s="434" t="s">
        <v>678</v>
      </c>
      <c r="G6" s="435" t="s">
        <v>679</v>
      </c>
    </row>
    <row r="7" spans="1:7" ht="12.75" customHeight="1">
      <c r="A7" s="436" t="s">
        <v>680</v>
      </c>
      <c r="B7" s="437"/>
      <c r="C7" s="437"/>
      <c r="D7" s="438">
        <v>197450371</v>
      </c>
      <c r="E7" s="439"/>
      <c r="F7" s="438">
        <v>161867311</v>
      </c>
      <c r="G7" s="440">
        <v>165434270</v>
      </c>
    </row>
    <row r="8" spans="1:7" ht="33" customHeight="1">
      <c r="A8" s="441" t="s">
        <v>681</v>
      </c>
      <c r="B8" s="442" t="s">
        <v>682</v>
      </c>
      <c r="C8" s="443" t="s">
        <v>683</v>
      </c>
      <c r="D8" s="441" t="s">
        <v>684</v>
      </c>
      <c r="E8" s="443" t="s">
        <v>683</v>
      </c>
      <c r="F8" s="441"/>
      <c r="G8" s="444" t="s">
        <v>684</v>
      </c>
    </row>
    <row r="9" spans="1:7" ht="12.75" customHeight="1">
      <c r="A9" s="152" t="s">
        <v>685</v>
      </c>
      <c r="B9" s="445"/>
      <c r="C9" s="445"/>
      <c r="D9" s="267"/>
      <c r="E9" s="445"/>
      <c r="F9" s="267">
        <f>F12+F24</f>
        <v>60743790</v>
      </c>
      <c r="G9" s="446"/>
    </row>
    <row r="10" spans="1:7" ht="12.75" customHeight="1">
      <c r="A10" s="445" t="s">
        <v>686</v>
      </c>
      <c r="B10" s="445"/>
      <c r="C10" s="445"/>
      <c r="D10" s="161"/>
      <c r="E10" s="445"/>
      <c r="F10" s="161"/>
      <c r="G10" s="447"/>
    </row>
    <row r="11" spans="1:7" ht="12.75" customHeight="1">
      <c r="A11" s="445" t="s">
        <v>687</v>
      </c>
      <c r="B11" s="445" t="s">
        <v>688</v>
      </c>
      <c r="C11" s="448">
        <v>15.64</v>
      </c>
      <c r="D11" s="13">
        <v>71631200</v>
      </c>
      <c r="E11" s="448"/>
      <c r="F11" s="449">
        <v>60743790</v>
      </c>
      <c r="G11" s="446"/>
    </row>
    <row r="12" spans="1:7" ht="30.75" customHeight="1">
      <c r="A12" s="450" t="s">
        <v>689</v>
      </c>
      <c r="B12" s="445" t="s">
        <v>688</v>
      </c>
      <c r="C12" s="451">
        <v>35583060</v>
      </c>
      <c r="D12" s="446">
        <v>60743790</v>
      </c>
      <c r="E12" s="452"/>
      <c r="F12" s="453">
        <v>60743790</v>
      </c>
      <c r="G12" s="453">
        <v>61349474</v>
      </c>
    </row>
    <row r="13" spans="1:7" ht="21" customHeight="1">
      <c r="A13" s="450" t="s">
        <v>690</v>
      </c>
      <c r="B13" s="445" t="s">
        <v>688</v>
      </c>
      <c r="C13" s="451">
        <v>0</v>
      </c>
      <c r="D13" s="13">
        <v>14774500</v>
      </c>
      <c r="E13" s="451"/>
      <c r="F13" s="454">
        <v>14774500</v>
      </c>
      <c r="G13" s="454">
        <f>SUM(G15:G22)</f>
        <v>13966078</v>
      </c>
    </row>
    <row r="14" spans="1:7" ht="12.75" customHeight="1">
      <c r="A14" s="445" t="s">
        <v>691</v>
      </c>
      <c r="B14" s="445" t="s">
        <v>688</v>
      </c>
      <c r="C14" s="451">
        <v>0</v>
      </c>
      <c r="D14" s="20"/>
      <c r="E14" s="451"/>
      <c r="F14" s="162">
        <v>0</v>
      </c>
      <c r="G14" s="162">
        <v>0</v>
      </c>
    </row>
    <row r="15" spans="1:7" ht="12.75" customHeight="1">
      <c r="A15" s="445" t="s">
        <v>692</v>
      </c>
      <c r="B15" s="445" t="s">
        <v>688</v>
      </c>
      <c r="C15" s="451">
        <v>0</v>
      </c>
      <c r="D15" s="20">
        <v>4007040</v>
      </c>
      <c r="E15" s="451"/>
      <c r="F15" s="162">
        <v>4007040</v>
      </c>
      <c r="G15" s="162">
        <v>4007310</v>
      </c>
    </row>
    <row r="16" spans="1:7" ht="12.75" customHeight="1">
      <c r="A16" s="445" t="s">
        <v>693</v>
      </c>
      <c r="B16" s="445" t="s">
        <v>688</v>
      </c>
      <c r="C16" s="451">
        <v>0</v>
      </c>
      <c r="D16" s="20"/>
      <c r="E16" s="451"/>
      <c r="F16" s="162">
        <v>0</v>
      </c>
      <c r="G16" s="162">
        <v>0</v>
      </c>
    </row>
    <row r="17" spans="1:7" ht="12.75" customHeight="1">
      <c r="A17" s="445" t="s">
        <v>694</v>
      </c>
      <c r="B17" s="445" t="s">
        <v>688</v>
      </c>
      <c r="C17" s="451">
        <v>0</v>
      </c>
      <c r="D17" s="20">
        <v>7040000</v>
      </c>
      <c r="E17" s="451"/>
      <c r="F17" s="162">
        <v>7040000</v>
      </c>
      <c r="G17" s="162">
        <v>6230400</v>
      </c>
    </row>
    <row r="18" spans="1:7" ht="30.75" customHeight="1">
      <c r="A18" s="164" t="s">
        <v>695</v>
      </c>
      <c r="B18" s="445" t="s">
        <v>688</v>
      </c>
      <c r="C18" s="451">
        <v>0</v>
      </c>
      <c r="D18" s="20"/>
      <c r="E18" s="451"/>
      <c r="F18" s="162">
        <v>0</v>
      </c>
      <c r="G18" s="162">
        <v>0</v>
      </c>
    </row>
    <row r="19" spans="1:7" ht="12.75" customHeight="1">
      <c r="A19" s="445" t="s">
        <v>696</v>
      </c>
      <c r="B19" s="445" t="s">
        <v>688</v>
      </c>
      <c r="C19" s="451">
        <v>0</v>
      </c>
      <c r="D19" s="20">
        <v>100000</v>
      </c>
      <c r="E19" s="451"/>
      <c r="F19" s="162">
        <v>100000</v>
      </c>
      <c r="G19" s="162">
        <v>100000</v>
      </c>
    </row>
    <row r="20" spans="1:7" ht="12.75" customHeight="1">
      <c r="A20" s="445" t="s">
        <v>697</v>
      </c>
      <c r="B20" s="445" t="s">
        <v>688</v>
      </c>
      <c r="C20" s="451">
        <v>0</v>
      </c>
      <c r="D20" s="20"/>
      <c r="E20" s="451"/>
      <c r="F20" s="162">
        <v>0</v>
      </c>
      <c r="G20" s="162">
        <v>0</v>
      </c>
    </row>
    <row r="21" spans="1:7" ht="12.75" customHeight="1">
      <c r="A21" s="445" t="s">
        <v>698</v>
      </c>
      <c r="B21" s="445" t="s">
        <v>688</v>
      </c>
      <c r="C21" s="451">
        <v>0</v>
      </c>
      <c r="D21" s="20">
        <v>3627460</v>
      </c>
      <c r="E21" s="451"/>
      <c r="F21" s="162">
        <v>3627460</v>
      </c>
      <c r="G21" s="162">
        <v>3628368</v>
      </c>
    </row>
    <row r="22" spans="1:7" ht="12.75" customHeight="1">
      <c r="A22" s="445" t="s">
        <v>699</v>
      </c>
      <c r="B22" s="445" t="s">
        <v>688</v>
      </c>
      <c r="C22" s="451">
        <v>0</v>
      </c>
      <c r="D22" s="20"/>
      <c r="E22" s="451"/>
      <c r="F22" s="162">
        <v>0</v>
      </c>
      <c r="G22" s="162">
        <v>0</v>
      </c>
    </row>
    <row r="23" spans="1:7" ht="12.75" customHeight="1">
      <c r="A23" s="450" t="s">
        <v>700</v>
      </c>
      <c r="B23" s="445" t="s">
        <v>688</v>
      </c>
      <c r="C23" s="451">
        <v>0</v>
      </c>
      <c r="D23" s="10">
        <v>9576900</v>
      </c>
      <c r="E23" s="455"/>
      <c r="F23" s="449">
        <v>9576900</v>
      </c>
      <c r="G23" s="449"/>
    </row>
    <row r="24" spans="1:7" ht="30.75" customHeight="1">
      <c r="A24" s="164" t="s">
        <v>701</v>
      </c>
      <c r="B24" s="445" t="s">
        <v>688</v>
      </c>
      <c r="C24" s="451">
        <v>0</v>
      </c>
      <c r="D24" s="162"/>
      <c r="E24" s="452"/>
      <c r="F24" s="456">
        <v>0</v>
      </c>
      <c r="G24" s="456">
        <v>4753350</v>
      </c>
    </row>
    <row r="25" spans="1:7" ht="12.75" customHeight="1">
      <c r="A25" s="164" t="s">
        <v>702</v>
      </c>
      <c r="B25" s="445" t="s">
        <v>688</v>
      </c>
      <c r="C25" s="451"/>
      <c r="D25" s="162">
        <v>344250</v>
      </c>
      <c r="E25" s="452"/>
      <c r="F25" s="456">
        <v>344250</v>
      </c>
      <c r="G25" s="456"/>
    </row>
    <row r="26" spans="1:7" ht="21" customHeight="1">
      <c r="A26" s="164" t="s">
        <v>703</v>
      </c>
      <c r="B26" s="445"/>
      <c r="C26" s="451"/>
      <c r="D26" s="162"/>
      <c r="E26" s="452"/>
      <c r="F26" s="456">
        <v>0</v>
      </c>
      <c r="G26" s="456"/>
    </row>
    <row r="27" spans="1:7" ht="12.75" customHeight="1">
      <c r="A27" s="450" t="s">
        <v>704</v>
      </c>
      <c r="B27" s="457"/>
      <c r="C27" s="455"/>
      <c r="D27" s="10"/>
      <c r="E27" s="458"/>
      <c r="F27" s="456">
        <v>35583060</v>
      </c>
      <c r="G27" s="456"/>
    </row>
    <row r="28" spans="1:7" ht="21" customHeight="1">
      <c r="A28" s="164" t="s">
        <v>705</v>
      </c>
      <c r="B28" s="445"/>
      <c r="C28" s="451"/>
      <c r="D28" s="162"/>
      <c r="E28" s="452"/>
      <c r="F28" s="456">
        <v>60743790</v>
      </c>
      <c r="G28" s="456">
        <v>61349474</v>
      </c>
    </row>
    <row r="29" spans="1:7" ht="30.75" customHeight="1">
      <c r="A29" s="164" t="s">
        <v>706</v>
      </c>
      <c r="B29" s="445" t="s">
        <v>707</v>
      </c>
      <c r="C29" s="451">
        <v>0</v>
      </c>
      <c r="D29" s="20"/>
      <c r="E29" s="451">
        <v>355</v>
      </c>
      <c r="F29" s="459">
        <v>35500</v>
      </c>
      <c r="G29" s="459">
        <v>0</v>
      </c>
    </row>
    <row r="30" spans="1:7" ht="12.75" customHeight="1">
      <c r="A30" s="445"/>
      <c r="B30" s="445"/>
      <c r="C30" s="451"/>
      <c r="D30" s="13"/>
      <c r="E30" s="451"/>
      <c r="F30" s="13"/>
      <c r="G30" s="13"/>
    </row>
    <row r="31" spans="1:7" ht="15.75" customHeight="1">
      <c r="A31" s="460" t="s">
        <v>708</v>
      </c>
      <c r="B31" s="127"/>
      <c r="C31" s="127"/>
      <c r="D31"/>
      <c r="E31" s="127"/>
      <c r="F31"/>
      <c r="G31" s="461"/>
    </row>
    <row r="32" spans="1:7" ht="24.75" customHeight="1">
      <c r="A32" s="441" t="s">
        <v>681</v>
      </c>
      <c r="B32" s="442" t="s">
        <v>682</v>
      </c>
      <c r="C32" s="443" t="s">
        <v>683</v>
      </c>
      <c r="D32" s="441" t="s">
        <v>684</v>
      </c>
      <c r="E32" s="443" t="s">
        <v>683</v>
      </c>
      <c r="F32" s="441" t="s">
        <v>684</v>
      </c>
      <c r="G32" s="444" t="s">
        <v>684</v>
      </c>
    </row>
    <row r="33" spans="1:7" ht="31.5" customHeight="1">
      <c r="A33" s="442" t="s">
        <v>709</v>
      </c>
      <c r="B33" s="445"/>
      <c r="C33" s="445"/>
      <c r="D33" s="462"/>
      <c r="E33" s="445"/>
      <c r="F33" s="462"/>
      <c r="G33" s="463">
        <v>60873386</v>
      </c>
    </row>
    <row r="34" spans="1:7" ht="12.75" customHeight="1">
      <c r="A34" s="464" t="s">
        <v>710</v>
      </c>
      <c r="B34" s="445"/>
      <c r="C34" s="445"/>
      <c r="D34" s="161"/>
      <c r="E34" s="445"/>
      <c r="F34" s="376"/>
      <c r="G34" s="465"/>
    </row>
    <row r="35" spans="1:7" ht="12.75" customHeight="1">
      <c r="A35" s="450" t="s">
        <v>711</v>
      </c>
      <c r="B35" s="445"/>
      <c r="C35" s="445"/>
      <c r="D35" s="161"/>
      <c r="E35" s="445"/>
      <c r="F35" s="376"/>
      <c r="G35" s="465"/>
    </row>
    <row r="36" spans="1:7" ht="12.75" customHeight="1">
      <c r="A36" s="445" t="s">
        <v>712</v>
      </c>
      <c r="B36" s="445" t="s">
        <v>688</v>
      </c>
      <c r="C36" s="466">
        <v>10.4</v>
      </c>
      <c r="D36" s="20"/>
      <c r="E36" s="466">
        <v>9.2</v>
      </c>
      <c r="F36" s="162">
        <v>25465600</v>
      </c>
      <c r="G36" s="162">
        <v>27816533</v>
      </c>
    </row>
    <row r="37" spans="1:7" ht="21" customHeight="1">
      <c r="A37" s="164" t="s">
        <v>713</v>
      </c>
      <c r="B37" s="445" t="s">
        <v>688</v>
      </c>
      <c r="C37" s="451">
        <v>0</v>
      </c>
      <c r="D37" s="20"/>
      <c r="E37" s="451"/>
      <c r="F37" s="162"/>
      <c r="G37" s="162">
        <v>0</v>
      </c>
    </row>
    <row r="38" spans="1:7" ht="12.75" customHeight="1">
      <c r="A38" s="445" t="s">
        <v>714</v>
      </c>
      <c r="B38" s="445" t="s">
        <v>688</v>
      </c>
      <c r="C38" s="451">
        <v>117</v>
      </c>
      <c r="D38" s="20"/>
      <c r="E38" s="451">
        <v>102</v>
      </c>
      <c r="F38" s="162"/>
      <c r="G38" s="162">
        <v>0</v>
      </c>
    </row>
    <row r="39" spans="1:7" ht="12.75" customHeight="1">
      <c r="A39" s="445" t="s">
        <v>715</v>
      </c>
      <c r="B39" s="445" t="s">
        <v>688</v>
      </c>
      <c r="C39" s="448">
        <v>0.94</v>
      </c>
      <c r="D39" s="20"/>
      <c r="E39" s="448">
        <v>0.94</v>
      </c>
      <c r="F39" s="162"/>
      <c r="G39" s="162">
        <v>0</v>
      </c>
    </row>
    <row r="40" spans="1:7" ht="12.75" customHeight="1">
      <c r="A40" s="445" t="s">
        <v>716</v>
      </c>
      <c r="B40" s="445" t="s">
        <v>688</v>
      </c>
      <c r="C40" s="451">
        <v>2</v>
      </c>
      <c r="D40" s="20"/>
      <c r="E40" s="451">
        <v>2</v>
      </c>
      <c r="F40" s="162"/>
      <c r="G40" s="162">
        <v>0</v>
      </c>
    </row>
    <row r="41" spans="1:7" ht="12.75" customHeight="1">
      <c r="A41" s="445" t="s">
        <v>717</v>
      </c>
      <c r="B41" s="445" t="s">
        <v>718</v>
      </c>
      <c r="C41" s="451">
        <v>34</v>
      </c>
      <c r="D41" s="20"/>
      <c r="E41" s="451">
        <v>34</v>
      </c>
      <c r="F41" s="162"/>
      <c r="G41" s="162">
        <v>0</v>
      </c>
    </row>
    <row r="42" spans="1:7" ht="21" customHeight="1">
      <c r="A42" s="164" t="s">
        <v>719</v>
      </c>
      <c r="B42" s="445" t="s">
        <v>688</v>
      </c>
      <c r="C42" s="466">
        <v>0</v>
      </c>
      <c r="D42" s="20"/>
      <c r="E42" s="451">
        <v>0</v>
      </c>
      <c r="F42" s="162"/>
      <c r="G42" s="162">
        <v>0</v>
      </c>
    </row>
    <row r="43" spans="1:7" ht="12.75" customHeight="1">
      <c r="A43" s="445" t="s">
        <v>720</v>
      </c>
      <c r="B43" s="445" t="s">
        <v>688</v>
      </c>
      <c r="C43" s="466">
        <v>7</v>
      </c>
      <c r="D43" s="20"/>
      <c r="E43" s="451">
        <v>7</v>
      </c>
      <c r="F43" s="162">
        <v>8400000</v>
      </c>
      <c r="G43" s="162">
        <v>8400000</v>
      </c>
    </row>
    <row r="44" spans="1:7" ht="12.75" customHeight="1">
      <c r="A44" s="445" t="s">
        <v>721</v>
      </c>
      <c r="B44" s="445" t="s">
        <v>688</v>
      </c>
      <c r="C44" s="466">
        <v>1</v>
      </c>
      <c r="D44" s="20"/>
      <c r="E44" s="451">
        <v>1</v>
      </c>
      <c r="F44" s="162"/>
      <c r="G44" s="162">
        <v>0</v>
      </c>
    </row>
    <row r="45" spans="1:7" ht="12.75" customHeight="1">
      <c r="A45" s="445" t="s">
        <v>722</v>
      </c>
      <c r="B45" s="445" t="s">
        <v>688</v>
      </c>
      <c r="C45" s="466">
        <v>5</v>
      </c>
      <c r="D45" s="20"/>
      <c r="E45" s="451">
        <v>5</v>
      </c>
      <c r="F45" s="162"/>
      <c r="G45" s="162">
        <v>0</v>
      </c>
    </row>
    <row r="46" spans="1:7" ht="12.75" customHeight="1">
      <c r="A46" s="445" t="s">
        <v>723</v>
      </c>
      <c r="B46" s="445" t="s">
        <v>688</v>
      </c>
      <c r="C46" s="466">
        <v>1</v>
      </c>
      <c r="D46" s="20"/>
      <c r="E46" s="451">
        <v>1</v>
      </c>
      <c r="F46" s="162"/>
      <c r="G46" s="162">
        <v>0</v>
      </c>
    </row>
    <row r="47" spans="1:7" ht="12.75" customHeight="1">
      <c r="A47" s="445" t="s">
        <v>724</v>
      </c>
      <c r="B47" s="445" t="s">
        <v>688</v>
      </c>
      <c r="C47" s="466">
        <v>0</v>
      </c>
      <c r="D47" s="20"/>
      <c r="E47" s="451">
        <v>0</v>
      </c>
      <c r="F47" s="162"/>
      <c r="G47" s="162">
        <v>0</v>
      </c>
    </row>
    <row r="48" spans="1:7" ht="12.75" customHeight="1">
      <c r="A48" s="450" t="s">
        <v>725</v>
      </c>
      <c r="B48" s="445"/>
      <c r="C48" s="445"/>
      <c r="D48" s="20"/>
      <c r="E48" s="451"/>
      <c r="F48" s="162"/>
      <c r="G48" s="162"/>
    </row>
    <row r="49" spans="1:7" ht="12.75" customHeight="1">
      <c r="A49" s="445" t="s">
        <v>726</v>
      </c>
      <c r="B49" s="445" t="s">
        <v>688</v>
      </c>
      <c r="C49" s="466">
        <v>10.3</v>
      </c>
      <c r="D49" s="20"/>
      <c r="E49" s="466">
        <v>9.2</v>
      </c>
      <c r="F49" s="162">
        <v>12732800</v>
      </c>
      <c r="G49" s="162">
        <v>13774533</v>
      </c>
    </row>
    <row r="50" spans="1:7" ht="12.75" customHeight="1">
      <c r="A50" s="445" t="s">
        <v>727</v>
      </c>
      <c r="B50" s="445" t="s">
        <v>688</v>
      </c>
      <c r="C50" s="451">
        <v>0</v>
      </c>
      <c r="D50" s="20"/>
      <c r="E50" s="451">
        <v>0</v>
      </c>
      <c r="F50" s="162"/>
      <c r="G50" s="162">
        <v>0</v>
      </c>
    </row>
    <row r="51" spans="1:7" ht="12.75" customHeight="1">
      <c r="A51" s="445" t="s">
        <v>728</v>
      </c>
      <c r="B51" s="445" t="s">
        <v>688</v>
      </c>
      <c r="C51" s="451">
        <v>115</v>
      </c>
      <c r="D51" s="20"/>
      <c r="E51" s="451">
        <v>102</v>
      </c>
      <c r="F51" s="162"/>
      <c r="G51" s="162">
        <v>0</v>
      </c>
    </row>
    <row r="52" spans="1:7" ht="12.75" customHeight="1">
      <c r="A52" s="445" t="s">
        <v>729</v>
      </c>
      <c r="B52" s="445" t="s">
        <v>688</v>
      </c>
      <c r="C52" s="448">
        <v>0.94</v>
      </c>
      <c r="D52" s="20"/>
      <c r="E52" s="448">
        <v>0.94</v>
      </c>
      <c r="F52" s="162"/>
      <c r="G52" s="162">
        <v>0</v>
      </c>
    </row>
    <row r="53" spans="1:7" ht="12.75" customHeight="1">
      <c r="A53" s="445" t="s">
        <v>730</v>
      </c>
      <c r="B53" s="445" t="s">
        <v>688</v>
      </c>
      <c r="C53" s="451">
        <v>2</v>
      </c>
      <c r="D53" s="20"/>
      <c r="E53" s="451">
        <v>2</v>
      </c>
      <c r="F53" s="162"/>
      <c r="G53" s="162">
        <v>0</v>
      </c>
    </row>
    <row r="54" spans="1:7" ht="12.75" customHeight="1">
      <c r="A54" s="445" t="s">
        <v>731</v>
      </c>
      <c r="B54" s="445" t="s">
        <v>718</v>
      </c>
      <c r="C54" s="451">
        <v>34</v>
      </c>
      <c r="D54" s="20"/>
      <c r="E54" s="451">
        <v>34</v>
      </c>
      <c r="F54" s="162"/>
      <c r="G54" s="162">
        <v>0</v>
      </c>
    </row>
    <row r="55" spans="1:7" ht="21" customHeight="1">
      <c r="A55" s="164" t="s">
        <v>732</v>
      </c>
      <c r="B55" s="445" t="s">
        <v>688</v>
      </c>
      <c r="C55" s="466">
        <v>0</v>
      </c>
      <c r="D55" s="20"/>
      <c r="E55" s="451">
        <v>0</v>
      </c>
      <c r="F55" s="162"/>
      <c r="G55" s="162">
        <v>0</v>
      </c>
    </row>
    <row r="56" spans="1:7" ht="30.75" customHeight="1">
      <c r="A56" s="164" t="s">
        <v>733</v>
      </c>
      <c r="B56" s="445" t="s">
        <v>688</v>
      </c>
      <c r="C56" s="466">
        <v>10.3</v>
      </c>
      <c r="D56" s="20"/>
      <c r="E56" s="466">
        <v>9.2</v>
      </c>
      <c r="F56" s="162">
        <v>322000</v>
      </c>
      <c r="G56" s="162">
        <v>354320</v>
      </c>
    </row>
    <row r="57" spans="1:7" ht="12.75" customHeight="1">
      <c r="A57" s="445" t="s">
        <v>734</v>
      </c>
      <c r="B57" s="445" t="s">
        <v>688</v>
      </c>
      <c r="C57" s="466">
        <v>7</v>
      </c>
      <c r="D57" s="20"/>
      <c r="E57" s="451">
        <v>7</v>
      </c>
      <c r="F57" s="162">
        <v>4200000</v>
      </c>
      <c r="G57" s="162">
        <v>4200000</v>
      </c>
    </row>
    <row r="58" spans="1:7" ht="12.75" customHeight="1">
      <c r="A58" s="445" t="s">
        <v>735</v>
      </c>
      <c r="B58" s="445" t="s">
        <v>688</v>
      </c>
      <c r="C58" s="466">
        <v>1</v>
      </c>
      <c r="D58" s="20"/>
      <c r="E58" s="451">
        <v>1</v>
      </c>
      <c r="F58" s="162"/>
      <c r="G58" s="162">
        <v>0</v>
      </c>
    </row>
    <row r="59" spans="1:7" ht="12.75" customHeight="1">
      <c r="A59" s="445" t="s">
        <v>736</v>
      </c>
      <c r="B59" s="445" t="s">
        <v>688</v>
      </c>
      <c r="C59" s="466">
        <v>5</v>
      </c>
      <c r="D59" s="20"/>
      <c r="E59" s="451">
        <v>5</v>
      </c>
      <c r="F59" s="162"/>
      <c r="G59" s="162">
        <v>0</v>
      </c>
    </row>
    <row r="60" spans="1:7" ht="12.75" customHeight="1">
      <c r="A60" s="445" t="s">
        <v>737</v>
      </c>
      <c r="B60" s="445" t="s">
        <v>688</v>
      </c>
      <c r="C60" s="466">
        <v>1</v>
      </c>
      <c r="D60" s="20"/>
      <c r="E60" s="451">
        <v>1</v>
      </c>
      <c r="F60" s="162"/>
      <c r="G60" s="162">
        <v>0</v>
      </c>
    </row>
    <row r="61" spans="1:7" ht="12.75" customHeight="1">
      <c r="A61" s="445" t="s">
        <v>738</v>
      </c>
      <c r="B61" s="445" t="s">
        <v>688</v>
      </c>
      <c r="C61" s="466">
        <v>0</v>
      </c>
      <c r="D61" s="20"/>
      <c r="E61" s="451">
        <v>0</v>
      </c>
      <c r="F61" s="162"/>
      <c r="G61" s="162">
        <v>0</v>
      </c>
    </row>
    <row r="62" spans="1:7" ht="12.75" customHeight="1">
      <c r="A62" s="464" t="s">
        <v>739</v>
      </c>
      <c r="B62" s="445"/>
      <c r="C62" s="445"/>
      <c r="D62" s="161"/>
      <c r="E62" s="445"/>
      <c r="F62" s="376"/>
      <c r="G62" s="376"/>
    </row>
    <row r="63" spans="1:7" ht="12.75" customHeight="1">
      <c r="A63" s="450" t="s">
        <v>711</v>
      </c>
      <c r="B63" s="445"/>
      <c r="C63" s="445"/>
      <c r="D63" s="161"/>
      <c r="E63" s="445"/>
      <c r="F63" s="376"/>
      <c r="G63" s="376"/>
    </row>
    <row r="64" spans="1:7" ht="21" customHeight="1">
      <c r="A64" s="164" t="s">
        <v>740</v>
      </c>
      <c r="B64" s="445" t="s">
        <v>688</v>
      </c>
      <c r="C64" s="451">
        <v>0</v>
      </c>
      <c r="D64" s="20"/>
      <c r="E64" s="451"/>
      <c r="F64" s="162"/>
      <c r="G64" s="162">
        <v>0</v>
      </c>
    </row>
    <row r="65" spans="1:7" ht="12.75" customHeight="1">
      <c r="A65" s="445" t="s">
        <v>741</v>
      </c>
      <c r="B65" s="445" t="s">
        <v>688</v>
      </c>
      <c r="C65" s="451">
        <v>0</v>
      </c>
      <c r="D65" s="20"/>
      <c r="E65" s="451"/>
      <c r="F65" s="162"/>
      <c r="G65" s="162">
        <v>0</v>
      </c>
    </row>
    <row r="66" spans="1:7" ht="12.75" customHeight="1">
      <c r="A66" s="445" t="s">
        <v>742</v>
      </c>
      <c r="B66" s="445" t="s">
        <v>688</v>
      </c>
      <c r="C66" s="451">
        <v>0</v>
      </c>
      <c r="D66" s="20"/>
      <c r="E66" s="451"/>
      <c r="F66" s="162"/>
      <c r="G66" s="162">
        <v>0</v>
      </c>
    </row>
    <row r="67" spans="1:7" ht="12.75" customHeight="1">
      <c r="A67" s="445" t="s">
        <v>743</v>
      </c>
      <c r="B67" s="445" t="s">
        <v>688</v>
      </c>
      <c r="C67" s="451">
        <v>0</v>
      </c>
      <c r="D67" s="20"/>
      <c r="E67" s="451"/>
      <c r="F67" s="162"/>
      <c r="G67" s="162">
        <v>0</v>
      </c>
    </row>
    <row r="68" spans="1:7" ht="12.75" customHeight="1">
      <c r="A68" s="445" t="s">
        <v>744</v>
      </c>
      <c r="B68" s="445" t="s">
        <v>688</v>
      </c>
      <c r="C68" s="451">
        <v>0</v>
      </c>
      <c r="D68" s="20"/>
      <c r="E68" s="451"/>
      <c r="F68" s="162"/>
      <c r="G68" s="162">
        <v>0</v>
      </c>
    </row>
    <row r="69" spans="1:7" ht="12.75" customHeight="1">
      <c r="A69" s="445" t="s">
        <v>745</v>
      </c>
      <c r="B69" s="445" t="s">
        <v>688</v>
      </c>
      <c r="C69" s="451">
        <v>0</v>
      </c>
      <c r="D69" s="20"/>
      <c r="E69" s="451"/>
      <c r="F69" s="162"/>
      <c r="G69" s="162">
        <v>0</v>
      </c>
    </row>
    <row r="70" spans="1:7" ht="12.75" customHeight="1">
      <c r="A70" s="445" t="s">
        <v>746</v>
      </c>
      <c r="B70" s="445" t="s">
        <v>688</v>
      </c>
      <c r="C70" s="451">
        <v>0</v>
      </c>
      <c r="D70" s="20"/>
      <c r="E70" s="451"/>
      <c r="F70" s="162"/>
      <c r="G70" s="162">
        <v>0</v>
      </c>
    </row>
    <row r="71" spans="1:7" ht="12.75" customHeight="1">
      <c r="A71" s="445" t="s">
        <v>747</v>
      </c>
      <c r="B71" s="445" t="s">
        <v>688</v>
      </c>
      <c r="C71" s="451">
        <v>113</v>
      </c>
      <c r="D71" s="20"/>
      <c r="E71" s="451">
        <v>100</v>
      </c>
      <c r="F71" s="162">
        <v>4666667</v>
      </c>
      <c r="G71" s="162">
        <v>4218667</v>
      </c>
    </row>
    <row r="72" spans="1:7" ht="30.75" customHeight="1">
      <c r="A72" s="164" t="s">
        <v>748</v>
      </c>
      <c r="B72" s="445" t="s">
        <v>688</v>
      </c>
      <c r="C72" s="451">
        <v>110</v>
      </c>
      <c r="D72" s="20"/>
      <c r="E72" s="451">
        <v>98</v>
      </c>
      <c r="F72" s="162"/>
      <c r="G72" s="162">
        <v>0</v>
      </c>
    </row>
    <row r="73" spans="1:7" ht="12.75" customHeight="1">
      <c r="A73" s="445" t="s">
        <v>749</v>
      </c>
      <c r="B73" s="445" t="s">
        <v>688</v>
      </c>
      <c r="C73" s="451">
        <v>0</v>
      </c>
      <c r="D73" s="20"/>
      <c r="E73" s="451"/>
      <c r="F73" s="162"/>
      <c r="G73" s="162">
        <v>0</v>
      </c>
    </row>
    <row r="74" spans="1:7" ht="12.75" customHeight="1">
      <c r="A74" s="445" t="s">
        <v>750</v>
      </c>
      <c r="B74" s="445" t="s">
        <v>688</v>
      </c>
      <c r="C74" s="451">
        <v>2</v>
      </c>
      <c r="D74" s="20"/>
      <c r="E74" s="451">
        <v>2</v>
      </c>
      <c r="F74" s="162"/>
      <c r="G74" s="162">
        <v>0</v>
      </c>
    </row>
    <row r="75" spans="1:7" ht="12.75" customHeight="1">
      <c r="A75" s="445" t="s">
        <v>751</v>
      </c>
      <c r="B75" s="445" t="s">
        <v>688</v>
      </c>
      <c r="C75" s="451">
        <v>1</v>
      </c>
      <c r="D75" s="20"/>
      <c r="E75" s="451">
        <v>0</v>
      </c>
      <c r="F75" s="162"/>
      <c r="G75" s="162">
        <v>0</v>
      </c>
    </row>
    <row r="76" spans="1:7" ht="12.75" customHeight="1">
      <c r="A76" s="445" t="s">
        <v>752</v>
      </c>
      <c r="B76" s="445" t="s">
        <v>688</v>
      </c>
      <c r="C76" s="451">
        <v>0</v>
      </c>
      <c r="D76" s="20"/>
      <c r="E76" s="451">
        <v>0</v>
      </c>
      <c r="F76" s="162"/>
      <c r="G76" s="162">
        <v>0</v>
      </c>
    </row>
    <row r="77" spans="1:7" ht="12.75" customHeight="1">
      <c r="A77" s="445" t="s">
        <v>753</v>
      </c>
      <c r="B77" s="445" t="s">
        <v>688</v>
      </c>
      <c r="C77" s="451">
        <v>0</v>
      </c>
      <c r="D77" s="20"/>
      <c r="E77" s="451">
        <v>0</v>
      </c>
      <c r="F77" s="162"/>
      <c r="G77" s="162">
        <v>0</v>
      </c>
    </row>
    <row r="78" spans="1:7" ht="12.75" customHeight="1">
      <c r="A78" s="450" t="s">
        <v>725</v>
      </c>
      <c r="B78" s="445"/>
      <c r="C78" s="445"/>
      <c r="D78" s="161"/>
      <c r="E78" s="445"/>
      <c r="F78" s="376"/>
      <c r="G78" s="376"/>
    </row>
    <row r="79" spans="1:7" ht="12.75" customHeight="1">
      <c r="A79" s="445" t="s">
        <v>754</v>
      </c>
      <c r="B79" s="445" t="s">
        <v>688</v>
      </c>
      <c r="C79" s="451">
        <v>0</v>
      </c>
      <c r="D79" s="20"/>
      <c r="E79" s="451">
        <v>0</v>
      </c>
      <c r="F79" s="162"/>
      <c r="G79" s="162">
        <v>0</v>
      </c>
    </row>
    <row r="80" spans="1:7" ht="12.75" customHeight="1">
      <c r="A80" s="445" t="s">
        <v>755</v>
      </c>
      <c r="B80" s="445" t="s">
        <v>688</v>
      </c>
      <c r="C80" s="451">
        <v>0</v>
      </c>
      <c r="D80" s="20"/>
      <c r="E80" s="451">
        <v>0</v>
      </c>
      <c r="F80" s="162"/>
      <c r="G80" s="162">
        <v>0</v>
      </c>
    </row>
    <row r="81" spans="1:7" ht="12.75" customHeight="1">
      <c r="A81" s="445" t="s">
        <v>756</v>
      </c>
      <c r="B81" s="445" t="s">
        <v>688</v>
      </c>
      <c r="C81" s="451">
        <v>0</v>
      </c>
      <c r="D81" s="20"/>
      <c r="E81" s="451">
        <v>0</v>
      </c>
      <c r="F81" s="162"/>
      <c r="G81" s="162">
        <v>0</v>
      </c>
    </row>
    <row r="82" spans="1:7" ht="12.75" customHeight="1">
      <c r="A82" s="445" t="s">
        <v>757</v>
      </c>
      <c r="B82" s="445" t="s">
        <v>688</v>
      </c>
      <c r="C82" s="451">
        <v>0</v>
      </c>
      <c r="D82" s="20"/>
      <c r="E82" s="451">
        <v>0</v>
      </c>
      <c r="F82" s="162"/>
      <c r="G82" s="162">
        <v>0</v>
      </c>
    </row>
    <row r="83" spans="1:7" ht="12.75" customHeight="1">
      <c r="A83" s="445" t="s">
        <v>758</v>
      </c>
      <c r="B83" s="445" t="s">
        <v>688</v>
      </c>
      <c r="C83" s="451">
        <v>0</v>
      </c>
      <c r="D83" s="20"/>
      <c r="E83" s="451">
        <v>0</v>
      </c>
      <c r="F83" s="162"/>
      <c r="G83" s="162">
        <v>0</v>
      </c>
    </row>
    <row r="84" spans="1:7" ht="12.75" customHeight="1">
      <c r="A84" s="445" t="s">
        <v>759</v>
      </c>
      <c r="B84" s="445" t="s">
        <v>688</v>
      </c>
      <c r="C84" s="451">
        <v>0</v>
      </c>
      <c r="D84" s="20"/>
      <c r="E84" s="451">
        <v>0</v>
      </c>
      <c r="F84" s="162"/>
      <c r="G84" s="162">
        <v>0</v>
      </c>
    </row>
    <row r="85" spans="1:7" ht="12.75" customHeight="1">
      <c r="A85" s="445" t="s">
        <v>760</v>
      </c>
      <c r="B85" s="445" t="s">
        <v>688</v>
      </c>
      <c r="C85" s="451">
        <v>0</v>
      </c>
      <c r="D85" s="20"/>
      <c r="E85" s="451">
        <v>0</v>
      </c>
      <c r="F85" s="162"/>
      <c r="G85" s="162">
        <v>0</v>
      </c>
    </row>
    <row r="86" spans="1:7" ht="12.75" customHeight="1">
      <c r="A86" s="445" t="s">
        <v>761</v>
      </c>
      <c r="B86" s="445" t="s">
        <v>688</v>
      </c>
      <c r="C86" s="451">
        <v>113</v>
      </c>
      <c r="D86" s="20"/>
      <c r="E86" s="451">
        <v>100</v>
      </c>
      <c r="F86" s="162">
        <v>2333333</v>
      </c>
      <c r="G86" s="162">
        <v>2109333</v>
      </c>
    </row>
    <row r="87" spans="1:7" ht="12.75" customHeight="1">
      <c r="A87" s="445" t="s">
        <v>762</v>
      </c>
      <c r="B87" s="445" t="s">
        <v>688</v>
      </c>
      <c r="C87" s="451">
        <v>111</v>
      </c>
      <c r="D87" s="20"/>
      <c r="E87" s="451">
        <v>98</v>
      </c>
      <c r="F87" s="162"/>
      <c r="G87" s="162">
        <v>0</v>
      </c>
    </row>
    <row r="88" spans="1:7" ht="12.75" customHeight="1">
      <c r="A88" s="445" t="s">
        <v>763</v>
      </c>
      <c r="B88" s="445" t="s">
        <v>688</v>
      </c>
      <c r="C88" s="451">
        <v>0</v>
      </c>
      <c r="D88" s="20"/>
      <c r="E88" s="451">
        <v>0</v>
      </c>
      <c r="F88" s="162"/>
      <c r="G88" s="162">
        <v>0</v>
      </c>
    </row>
    <row r="89" spans="1:7" ht="41.25" customHeight="1">
      <c r="A89" s="164" t="s">
        <v>764</v>
      </c>
      <c r="B89" s="445" t="s">
        <v>688</v>
      </c>
      <c r="C89" s="451">
        <v>2</v>
      </c>
      <c r="D89" s="20"/>
      <c r="E89" s="451">
        <v>2</v>
      </c>
      <c r="F89" s="162"/>
      <c r="G89" s="162">
        <v>0</v>
      </c>
    </row>
    <row r="90" spans="1:7" ht="41.25" customHeight="1">
      <c r="A90" s="164" t="s">
        <v>765</v>
      </c>
      <c r="B90" s="445" t="s">
        <v>688</v>
      </c>
      <c r="C90" s="451">
        <v>0</v>
      </c>
      <c r="D90" s="20"/>
      <c r="E90" s="451">
        <v>0</v>
      </c>
      <c r="F90" s="20"/>
      <c r="G90" s="20">
        <v>0</v>
      </c>
    </row>
    <row r="91" spans="1:7" ht="12.75" customHeight="1">
      <c r="A91" s="445" t="s">
        <v>766</v>
      </c>
      <c r="B91" s="445" t="s">
        <v>688</v>
      </c>
      <c r="C91" s="451">
        <v>0</v>
      </c>
      <c r="D91" s="20"/>
      <c r="E91" s="451">
        <v>0</v>
      </c>
      <c r="F91" s="20"/>
      <c r="G91" s="20">
        <v>0</v>
      </c>
    </row>
    <row r="92" spans="1:7" ht="12.75" customHeight="1">
      <c r="A92" s="445" t="s">
        <v>767</v>
      </c>
      <c r="B92" s="445" t="s">
        <v>688</v>
      </c>
      <c r="C92" s="451">
        <v>0</v>
      </c>
      <c r="D92" s="20">
        <v>0</v>
      </c>
      <c r="E92" s="451">
        <v>0</v>
      </c>
      <c r="F92" s="20"/>
      <c r="G92" s="20">
        <v>0</v>
      </c>
    </row>
    <row r="93" spans="1:7" ht="12.75" customHeight="1">
      <c r="A93" s="445" t="s">
        <v>768</v>
      </c>
      <c r="B93" s="445"/>
      <c r="C93" s="445"/>
      <c r="D93" s="161"/>
      <c r="E93" s="445">
        <v>0</v>
      </c>
      <c r="F93" s="161"/>
      <c r="G93" s="161"/>
    </row>
    <row r="94" spans="1:7" ht="12.75" customHeight="1">
      <c r="A94" s="445" t="s">
        <v>769</v>
      </c>
      <c r="B94" s="445" t="s">
        <v>688</v>
      </c>
      <c r="C94" s="451">
        <v>0</v>
      </c>
      <c r="D94" s="20">
        <v>0</v>
      </c>
      <c r="E94" s="451">
        <v>0</v>
      </c>
      <c r="F94" s="20"/>
      <c r="G94" s="20">
        <v>0</v>
      </c>
    </row>
    <row r="95" spans="1:7" ht="12.75" customHeight="1">
      <c r="A95" s="445" t="s">
        <v>770</v>
      </c>
      <c r="B95" s="445" t="s">
        <v>688</v>
      </c>
      <c r="C95" s="451">
        <v>0</v>
      </c>
      <c r="D95" s="20">
        <v>0</v>
      </c>
      <c r="E95" s="451">
        <v>0</v>
      </c>
      <c r="F95" s="20"/>
      <c r="G95" s="20">
        <v>0</v>
      </c>
    </row>
    <row r="96" spans="1:7" ht="12.75" customHeight="1">
      <c r="A96" s="20" t="s">
        <v>771</v>
      </c>
      <c r="B96" s="451"/>
      <c r="C96" s="20"/>
      <c r="D96" s="20"/>
      <c r="E96" s="451"/>
      <c r="F96" s="20"/>
      <c r="G96" s="20"/>
    </row>
    <row r="97" spans="1:7" ht="12.75" customHeight="1">
      <c r="A97" s="20" t="s">
        <v>772</v>
      </c>
      <c r="B97" s="451"/>
      <c r="C97" s="20"/>
      <c r="D97" s="20"/>
      <c r="E97" s="451">
        <v>1</v>
      </c>
      <c r="F97" s="20">
        <v>352000</v>
      </c>
      <c r="G97" s="20"/>
    </row>
    <row r="98" spans="1:7" ht="15.75" customHeight="1">
      <c r="A98" s="460" t="s">
        <v>773</v>
      </c>
      <c r="B98" s="467"/>
      <c r="C98" s="467"/>
      <c r="D98" s="468"/>
      <c r="E98" s="467"/>
      <c r="F98" s="468"/>
      <c r="G98" s="469"/>
    </row>
    <row r="99" spans="1:7" ht="21" customHeight="1">
      <c r="A99" s="441" t="s">
        <v>681</v>
      </c>
      <c r="B99" s="442" t="s">
        <v>682</v>
      </c>
      <c r="C99" s="443" t="s">
        <v>683</v>
      </c>
      <c r="D99" s="441" t="s">
        <v>684</v>
      </c>
      <c r="E99" s="443" t="s">
        <v>683</v>
      </c>
      <c r="F99" s="441" t="s">
        <v>684</v>
      </c>
      <c r="G99" s="444" t="s">
        <v>684</v>
      </c>
    </row>
    <row r="100" spans="1:7" ht="30.75" customHeight="1">
      <c r="A100" s="450" t="s">
        <v>774</v>
      </c>
      <c r="B100" s="445"/>
      <c r="C100" s="445"/>
      <c r="D100" s="13"/>
      <c r="E100" s="445"/>
      <c r="F100" s="13"/>
      <c r="G100" s="13">
        <f>SUM(G101:G124)</f>
        <v>38458060</v>
      </c>
    </row>
    <row r="101" spans="1:7" ht="21" customHeight="1">
      <c r="A101" s="450" t="s">
        <v>775</v>
      </c>
      <c r="B101" s="445" t="s">
        <v>688</v>
      </c>
      <c r="C101" s="451">
        <v>0</v>
      </c>
      <c r="D101" s="20"/>
      <c r="E101" s="451">
        <v>0</v>
      </c>
      <c r="F101" s="20">
        <v>2818560</v>
      </c>
      <c r="G101" s="20"/>
    </row>
    <row r="102" spans="1:7" ht="12.75" customHeight="1">
      <c r="A102" s="445" t="s">
        <v>776</v>
      </c>
      <c r="B102" s="445" t="s">
        <v>688</v>
      </c>
      <c r="C102" s="451">
        <v>0</v>
      </c>
      <c r="D102" s="20"/>
      <c r="E102" s="451"/>
      <c r="F102" s="10"/>
      <c r="G102" s="10">
        <v>3064475</v>
      </c>
    </row>
    <row r="103" spans="1:7" ht="12.75" customHeight="1">
      <c r="A103" s="445" t="s">
        <v>777</v>
      </c>
      <c r="B103" s="445"/>
      <c r="C103" s="445"/>
      <c r="D103" s="20"/>
      <c r="E103" s="445"/>
      <c r="F103" s="161"/>
      <c r="G103" s="161"/>
    </row>
    <row r="104" spans="1:7" ht="12.75" customHeight="1">
      <c r="A104" s="445" t="s">
        <v>778</v>
      </c>
      <c r="B104" s="445"/>
      <c r="C104" s="445"/>
      <c r="D104" s="161"/>
      <c r="E104" s="445"/>
      <c r="F104" s="161"/>
      <c r="G104" s="161"/>
    </row>
    <row r="105" spans="1:7" ht="12.75" customHeight="1">
      <c r="A105" s="445" t="s">
        <v>779</v>
      </c>
      <c r="B105" s="445" t="s">
        <v>688</v>
      </c>
      <c r="C105" s="470">
        <v>2.4122</v>
      </c>
      <c r="D105" s="20"/>
      <c r="E105" s="470">
        <v>2.4158</v>
      </c>
      <c r="F105" s="20">
        <v>4771205</v>
      </c>
      <c r="G105" s="20">
        <v>4764095</v>
      </c>
    </row>
    <row r="106" spans="1:7" ht="12.75" customHeight="1">
      <c r="A106" s="445" t="s">
        <v>780</v>
      </c>
      <c r="B106" s="445" t="s">
        <v>688</v>
      </c>
      <c r="C106" s="470">
        <v>0</v>
      </c>
      <c r="D106" s="20"/>
      <c r="E106" s="470"/>
      <c r="F106" s="20"/>
      <c r="G106" s="20">
        <v>0</v>
      </c>
    </row>
    <row r="107" spans="1:7" ht="12.75" customHeight="1">
      <c r="A107" s="445" t="s">
        <v>781</v>
      </c>
      <c r="B107" s="445" t="s">
        <v>688</v>
      </c>
      <c r="C107" s="470">
        <v>0</v>
      </c>
      <c r="D107" s="20"/>
      <c r="E107" s="470"/>
      <c r="F107" s="20"/>
      <c r="G107" s="20">
        <v>0</v>
      </c>
    </row>
    <row r="108" spans="1:7" ht="12.75" customHeight="1">
      <c r="A108" s="445" t="s">
        <v>782</v>
      </c>
      <c r="B108" s="445" t="s">
        <v>688</v>
      </c>
      <c r="C108" s="451">
        <v>12001</v>
      </c>
      <c r="D108" s="20"/>
      <c r="E108" s="451">
        <v>12079</v>
      </c>
      <c r="F108" s="20">
        <v>3623700</v>
      </c>
      <c r="G108" s="20">
        <v>3618300</v>
      </c>
    </row>
    <row r="109" spans="1:7" ht="12.75" customHeight="1">
      <c r="A109" s="445" t="s">
        <v>783</v>
      </c>
      <c r="B109" s="445"/>
      <c r="C109" s="445"/>
      <c r="D109" s="20"/>
      <c r="E109" s="445"/>
      <c r="F109" s="20"/>
      <c r="G109" s="20"/>
    </row>
    <row r="110" spans="1:7" ht="12.75" customHeight="1">
      <c r="A110" s="445" t="s">
        <v>784</v>
      </c>
      <c r="B110" s="445" t="s">
        <v>688</v>
      </c>
      <c r="C110" s="470">
        <v>2.4002</v>
      </c>
      <c r="D110" s="20"/>
      <c r="E110" s="470">
        <v>2.4158</v>
      </c>
      <c r="F110" s="20">
        <v>4771205</v>
      </c>
      <c r="G110" s="20">
        <v>4764095</v>
      </c>
    </row>
    <row r="111" spans="1:7" ht="12.75" customHeight="1">
      <c r="A111" s="445" t="s">
        <v>785</v>
      </c>
      <c r="B111" s="445" t="s">
        <v>688</v>
      </c>
      <c r="C111" s="470">
        <v>0</v>
      </c>
      <c r="D111" s="20"/>
      <c r="E111" s="470"/>
      <c r="F111" s="20"/>
      <c r="G111" s="20">
        <v>0</v>
      </c>
    </row>
    <row r="112" spans="1:7" ht="12.75" customHeight="1">
      <c r="A112" s="445" t="s">
        <v>786</v>
      </c>
      <c r="B112" s="445" t="s">
        <v>688</v>
      </c>
      <c r="C112" s="470">
        <v>0</v>
      </c>
      <c r="D112" s="20"/>
      <c r="E112" s="470"/>
      <c r="F112" s="20"/>
      <c r="G112" s="20">
        <v>0</v>
      </c>
    </row>
    <row r="113" spans="1:7" ht="12.75" customHeight="1">
      <c r="A113" s="445" t="s">
        <v>787</v>
      </c>
      <c r="B113" s="445" t="s">
        <v>688</v>
      </c>
      <c r="C113" s="451">
        <v>2283</v>
      </c>
      <c r="D113" s="20"/>
      <c r="E113" s="451">
        <v>2232</v>
      </c>
      <c r="F113" s="20">
        <v>2678400</v>
      </c>
      <c r="G113" s="20">
        <v>2739600</v>
      </c>
    </row>
    <row r="114" spans="1:7" ht="12.75" customHeight="1">
      <c r="A114" s="450" t="s">
        <v>788</v>
      </c>
      <c r="B114" s="445"/>
      <c r="C114" s="445"/>
      <c r="D114" s="161"/>
      <c r="E114" s="445"/>
      <c r="F114" s="161"/>
      <c r="G114" s="161"/>
    </row>
    <row r="115" spans="1:7" ht="12.75" customHeight="1">
      <c r="A115" s="450" t="s">
        <v>789</v>
      </c>
      <c r="B115" s="445"/>
      <c r="C115" s="445"/>
      <c r="D115" s="161"/>
      <c r="E115" s="445"/>
      <c r="F115" s="161"/>
      <c r="G115" s="161"/>
    </row>
    <row r="116" spans="1:7" ht="12.75" customHeight="1">
      <c r="A116" s="445" t="s">
        <v>790</v>
      </c>
      <c r="B116" s="445" t="s">
        <v>688</v>
      </c>
      <c r="C116" s="451">
        <v>9</v>
      </c>
      <c r="D116" s="20"/>
      <c r="E116" s="451">
        <v>10</v>
      </c>
      <c r="F116" s="20">
        <v>4941000</v>
      </c>
      <c r="G116" s="20">
        <v>4446900</v>
      </c>
    </row>
    <row r="117" spans="1:7" ht="12.75" customHeight="1">
      <c r="A117" s="445" t="s">
        <v>791</v>
      </c>
      <c r="B117" s="445" t="s">
        <v>688</v>
      </c>
      <c r="C117" s="451">
        <v>0</v>
      </c>
      <c r="D117" s="20"/>
      <c r="E117" s="451"/>
      <c r="F117" s="20"/>
      <c r="G117" s="20">
        <v>0</v>
      </c>
    </row>
    <row r="118" spans="1:7" ht="12.75" customHeight="1">
      <c r="A118" s="445" t="s">
        <v>792</v>
      </c>
      <c r="B118" s="445" t="s">
        <v>688</v>
      </c>
      <c r="C118" s="451">
        <v>0</v>
      </c>
      <c r="D118" s="20"/>
      <c r="E118" s="451"/>
      <c r="F118" s="20"/>
      <c r="G118" s="20">
        <v>0</v>
      </c>
    </row>
    <row r="119" spans="1:7" ht="12.75" customHeight="1">
      <c r="A119" s="445" t="s">
        <v>793</v>
      </c>
      <c r="B119" s="445" t="s">
        <v>688</v>
      </c>
      <c r="C119" s="451">
        <v>0</v>
      </c>
      <c r="D119" s="20"/>
      <c r="E119" s="451"/>
      <c r="F119" s="20"/>
      <c r="G119" s="20">
        <v>0</v>
      </c>
    </row>
    <row r="120" spans="1:7" ht="12.75" customHeight="1">
      <c r="A120" s="445" t="s">
        <v>794</v>
      </c>
      <c r="B120" s="445" t="s">
        <v>688</v>
      </c>
      <c r="C120" s="451">
        <v>0</v>
      </c>
      <c r="D120" s="20"/>
      <c r="E120" s="451"/>
      <c r="F120" s="20"/>
      <c r="G120" s="20">
        <v>0</v>
      </c>
    </row>
    <row r="121" spans="1:7" ht="12.75" customHeight="1">
      <c r="A121" s="450" t="s">
        <v>795</v>
      </c>
      <c r="B121" s="445"/>
      <c r="C121" s="445"/>
      <c r="D121" s="161"/>
      <c r="E121" s="445"/>
      <c r="F121" s="161"/>
      <c r="G121" s="161"/>
    </row>
    <row r="122" spans="1:7" ht="12.75" customHeight="1">
      <c r="A122" s="445" t="s">
        <v>796</v>
      </c>
      <c r="B122" s="445" t="s">
        <v>688</v>
      </c>
      <c r="C122" s="448">
        <v>5.52</v>
      </c>
      <c r="D122" s="20"/>
      <c r="E122" s="448">
        <v>8.36</v>
      </c>
      <c r="F122" s="20">
        <v>13643520</v>
      </c>
      <c r="G122" s="20">
        <v>9008640</v>
      </c>
    </row>
    <row r="123" spans="1:7" ht="12.75" customHeight="1">
      <c r="A123" s="445" t="s">
        <v>797</v>
      </c>
      <c r="B123" s="445" t="s">
        <v>688</v>
      </c>
      <c r="C123" s="451">
        <v>0</v>
      </c>
      <c r="D123" s="20"/>
      <c r="E123" s="451"/>
      <c r="F123" s="13">
        <v>5368031</v>
      </c>
      <c r="G123" s="13">
        <v>6051955</v>
      </c>
    </row>
    <row r="124" spans="1:7" ht="21" customHeight="1">
      <c r="A124" s="450" t="s">
        <v>798</v>
      </c>
      <c r="B124" s="445"/>
      <c r="C124" s="445"/>
      <c r="D124" s="161"/>
      <c r="E124" s="445"/>
      <c r="F124" s="152">
        <v>4043580</v>
      </c>
      <c r="G124" s="161"/>
    </row>
    <row r="65536" ht="12.75" customHeight="1"/>
  </sheetData>
  <sheetProtection selectLockedCells="1" selectUnlockedCells="1"/>
  <mergeCells count="3">
    <mergeCell ref="A1:G1"/>
    <mergeCell ref="A2:D2"/>
    <mergeCell ref="B4:C4"/>
  </mergeCells>
  <printOptions/>
  <pageMargins left="0.6597222222222222" right="0.2298611111111111" top="0.32013888888888886" bottom="0.15" header="0.5118055555555555" footer="0.5118055555555555"/>
  <pageSetup firstPageNumber="1" useFirstPageNumber="1" horizontalDpi="300" verticalDpi="300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C7">
      <selection activeCell="G29" sqref="G29"/>
    </sheetView>
  </sheetViews>
  <sheetFormatPr defaultColWidth="9.140625" defaultRowHeight="12.75"/>
  <cols>
    <col min="1" max="1" width="7.28125" style="0" customWidth="1"/>
    <col min="2" max="2" width="17.140625" style="0" customWidth="1"/>
    <col min="3" max="3" width="29.57421875" style="0" customWidth="1"/>
    <col min="4" max="4" width="18.7109375" style="0" customWidth="1"/>
    <col min="5" max="5" width="11.00390625" style="0" customWidth="1"/>
  </cols>
  <sheetData>
    <row r="1" spans="2:16" ht="15.75" customHeight="1"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</row>
    <row r="2" spans="1:16" ht="15.75" customHeight="1">
      <c r="A2" s="924"/>
      <c r="B2" s="924"/>
      <c r="C2" s="924"/>
      <c r="D2" s="924"/>
      <c r="E2" s="924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</row>
    <row r="3" spans="2:6" ht="18" customHeight="1">
      <c r="B3" s="925" t="s">
        <v>1030</v>
      </c>
      <c r="C3" s="925"/>
      <c r="D3" s="925"/>
      <c r="E3" s="925"/>
      <c r="F3" s="925"/>
    </row>
    <row r="4" ht="18" customHeight="1">
      <c r="F4" s="839"/>
    </row>
    <row r="5" spans="2:16" ht="14.25" customHeight="1">
      <c r="B5" s="926" t="s">
        <v>986</v>
      </c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</row>
    <row r="6" spans="2:16" ht="12.75"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926"/>
      <c r="P6" s="926"/>
    </row>
    <row r="8" spans="14:16" ht="12.75">
      <c r="N8" s="927" t="s">
        <v>154</v>
      </c>
      <c r="O8" s="927"/>
      <c r="P8" s="927"/>
    </row>
    <row r="9" spans="1:16" ht="14.25" customHeight="1">
      <c r="A9" s="928" t="s">
        <v>33</v>
      </c>
      <c r="B9" s="929" t="s">
        <v>987</v>
      </c>
      <c r="C9" s="921" t="s">
        <v>988</v>
      </c>
      <c r="D9" s="929" t="s">
        <v>989</v>
      </c>
      <c r="E9" s="921" t="s">
        <v>990</v>
      </c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</row>
    <row r="10" spans="1:16" ht="12.75">
      <c r="A10" s="928"/>
      <c r="B10" s="929"/>
      <c r="C10" s="921"/>
      <c r="D10" s="929"/>
      <c r="E10" s="921"/>
      <c r="F10" s="797" t="s">
        <v>991</v>
      </c>
      <c r="G10" s="797">
        <v>2016</v>
      </c>
      <c r="H10" s="797">
        <v>2017</v>
      </c>
      <c r="I10" s="797">
        <v>2018</v>
      </c>
      <c r="J10" s="797">
        <v>2019</v>
      </c>
      <c r="K10" s="797">
        <v>2020</v>
      </c>
      <c r="L10" s="797">
        <v>2021</v>
      </c>
      <c r="M10" s="797">
        <v>2022</v>
      </c>
      <c r="N10" s="797">
        <v>2023</v>
      </c>
      <c r="O10" s="797">
        <v>2024</v>
      </c>
      <c r="P10" s="797">
        <v>2025</v>
      </c>
    </row>
    <row r="11" spans="1:16" ht="12.75">
      <c r="A11" s="928"/>
      <c r="B11" s="798" t="s">
        <v>162</v>
      </c>
      <c r="C11" s="799" t="s">
        <v>163</v>
      </c>
      <c r="D11" s="798" t="s">
        <v>164</v>
      </c>
      <c r="E11" s="799" t="s">
        <v>165</v>
      </c>
      <c r="F11" s="799" t="s">
        <v>166</v>
      </c>
      <c r="G11" s="799" t="s">
        <v>167</v>
      </c>
      <c r="H11" s="799" t="s">
        <v>336</v>
      </c>
      <c r="I11" s="799" t="s">
        <v>847</v>
      </c>
      <c r="J11" s="799" t="s">
        <v>992</v>
      </c>
      <c r="K11" s="799" t="s">
        <v>993</v>
      </c>
      <c r="L11" s="799" t="s">
        <v>994</v>
      </c>
      <c r="M11" s="799" t="s">
        <v>995</v>
      </c>
      <c r="N11" s="799" t="s">
        <v>996</v>
      </c>
      <c r="O11" s="799" t="s">
        <v>997</v>
      </c>
      <c r="P11" s="799" t="s">
        <v>998</v>
      </c>
    </row>
    <row r="12" spans="1:16" ht="12.75">
      <c r="A12" s="125" t="s">
        <v>38</v>
      </c>
      <c r="B12" s="800" t="s">
        <v>999</v>
      </c>
      <c r="C12" s="801" t="s">
        <v>1000</v>
      </c>
      <c r="D12" s="801">
        <v>90000</v>
      </c>
      <c r="E12" s="801" t="s">
        <v>1001</v>
      </c>
      <c r="F12" s="801">
        <v>384</v>
      </c>
      <c r="G12" s="801">
        <v>12041</v>
      </c>
      <c r="H12" s="801">
        <v>11713</v>
      </c>
      <c r="I12" s="801">
        <v>11394</v>
      </c>
      <c r="J12" s="801">
        <v>11075</v>
      </c>
      <c r="K12" s="801">
        <v>10761</v>
      </c>
      <c r="L12" s="801">
        <v>10436</v>
      </c>
      <c r="M12" s="801">
        <v>10117</v>
      </c>
      <c r="N12" s="801">
        <v>9797</v>
      </c>
      <c r="O12" s="801">
        <v>9480</v>
      </c>
      <c r="P12" s="801">
        <v>9226</v>
      </c>
    </row>
    <row r="15" ht="12.75">
      <c r="B15" t="s">
        <v>1002</v>
      </c>
    </row>
    <row r="16" spans="1:16" ht="14.25" customHeight="1">
      <c r="A16" s="920" t="s">
        <v>33</v>
      </c>
      <c r="B16" s="921" t="s">
        <v>216</v>
      </c>
      <c r="C16" s="921"/>
      <c r="D16" s="921"/>
      <c r="E16" s="921"/>
      <c r="F16" s="922" t="s">
        <v>1002</v>
      </c>
      <c r="G16" s="922"/>
      <c r="H16" s="922"/>
      <c r="I16" s="922"/>
      <c r="J16" s="922"/>
      <c r="K16" s="922"/>
      <c r="L16" s="922"/>
      <c r="M16" s="922"/>
      <c r="N16" s="922"/>
      <c r="O16" s="922"/>
      <c r="P16" s="922"/>
    </row>
    <row r="17" spans="1:16" ht="12.75">
      <c r="A17" s="920"/>
      <c r="B17" s="921"/>
      <c r="C17" s="921"/>
      <c r="D17" s="921"/>
      <c r="E17" s="921"/>
      <c r="F17" s="797" t="s">
        <v>799</v>
      </c>
      <c r="G17" s="797" t="s">
        <v>800</v>
      </c>
      <c r="H17" s="797">
        <v>2017</v>
      </c>
      <c r="I17" s="797" t="s">
        <v>801</v>
      </c>
      <c r="J17" s="797">
        <v>2019</v>
      </c>
      <c r="K17" s="797">
        <v>2020</v>
      </c>
      <c r="L17" s="797">
        <v>2021</v>
      </c>
      <c r="M17" s="797">
        <v>2022</v>
      </c>
      <c r="N17" s="797">
        <v>2023</v>
      </c>
      <c r="O17" s="797">
        <v>2024</v>
      </c>
      <c r="P17" s="797">
        <v>2025</v>
      </c>
    </row>
    <row r="18" spans="1:16" ht="14.25" customHeight="1">
      <c r="A18" s="920"/>
      <c r="B18" s="914" t="s">
        <v>162</v>
      </c>
      <c r="C18" s="914"/>
      <c r="D18" s="914"/>
      <c r="E18" s="914"/>
      <c r="F18" s="411" t="s">
        <v>164</v>
      </c>
      <c r="G18" s="411" t="s">
        <v>165</v>
      </c>
      <c r="H18" s="411" t="s">
        <v>166</v>
      </c>
      <c r="I18" s="411" t="s">
        <v>167</v>
      </c>
      <c r="J18" s="411" t="s">
        <v>336</v>
      </c>
      <c r="K18" s="411" t="s">
        <v>847</v>
      </c>
      <c r="L18" s="411" t="s">
        <v>992</v>
      </c>
      <c r="M18" s="411" t="s">
        <v>993</v>
      </c>
      <c r="N18" s="411" t="s">
        <v>994</v>
      </c>
      <c r="O18" s="411" t="s">
        <v>995</v>
      </c>
      <c r="P18" s="411" t="s">
        <v>996</v>
      </c>
    </row>
    <row r="19" spans="1:16" ht="14.25" customHeight="1">
      <c r="A19" s="471" t="s">
        <v>38</v>
      </c>
      <c r="B19" s="923" t="s">
        <v>39</v>
      </c>
      <c r="C19" s="923"/>
      <c r="D19" s="923"/>
      <c r="E19" s="923"/>
      <c r="F19" s="472">
        <v>150739</v>
      </c>
      <c r="G19" s="472">
        <v>135000</v>
      </c>
      <c r="H19" s="472">
        <v>135000</v>
      </c>
      <c r="I19" s="472">
        <v>135000</v>
      </c>
      <c r="J19" s="472">
        <v>135000</v>
      </c>
      <c r="K19" s="472">
        <v>135000</v>
      </c>
      <c r="L19" s="472">
        <v>135000</v>
      </c>
      <c r="M19" s="472">
        <v>135000</v>
      </c>
      <c r="N19" s="472">
        <v>135000</v>
      </c>
      <c r="O19" s="472">
        <v>135000</v>
      </c>
      <c r="P19" s="472">
        <v>135000</v>
      </c>
    </row>
    <row r="20" spans="1:16" ht="14.25" customHeight="1">
      <c r="A20" s="471" t="s">
        <v>40</v>
      </c>
      <c r="B20" s="919" t="s">
        <v>802</v>
      </c>
      <c r="C20" s="919"/>
      <c r="D20" s="919"/>
      <c r="E20" s="919"/>
      <c r="F20" s="375">
        <v>1050</v>
      </c>
      <c r="G20" s="375">
        <v>900</v>
      </c>
      <c r="H20" s="375">
        <v>900</v>
      </c>
      <c r="I20" s="375">
        <v>1000</v>
      </c>
      <c r="J20" s="375">
        <v>1000</v>
      </c>
      <c r="K20" s="375">
        <v>1000</v>
      </c>
      <c r="L20" s="375">
        <v>1000</v>
      </c>
      <c r="M20" s="375">
        <v>1000</v>
      </c>
      <c r="N20" s="375">
        <v>1000</v>
      </c>
      <c r="O20" s="375">
        <v>1000</v>
      </c>
      <c r="P20" s="375">
        <v>1000</v>
      </c>
    </row>
    <row r="21" spans="1:16" ht="14.25" customHeight="1">
      <c r="A21" s="471" t="s">
        <v>47</v>
      </c>
      <c r="B21" s="919" t="s">
        <v>803</v>
      </c>
      <c r="C21" s="919"/>
      <c r="D21" s="919"/>
      <c r="E21" s="919"/>
      <c r="F21" s="375">
        <v>1000</v>
      </c>
      <c r="G21" s="375">
        <v>1000</v>
      </c>
      <c r="H21" s="375">
        <v>1000</v>
      </c>
      <c r="I21" s="375">
        <v>1000</v>
      </c>
      <c r="J21" s="375">
        <v>1000</v>
      </c>
      <c r="K21" s="375">
        <v>1000</v>
      </c>
      <c r="L21" s="375">
        <v>1000</v>
      </c>
      <c r="M21" s="375">
        <v>1000</v>
      </c>
      <c r="N21" s="375">
        <v>1000</v>
      </c>
      <c r="O21" s="375">
        <v>1000</v>
      </c>
      <c r="P21" s="375">
        <v>1000</v>
      </c>
    </row>
    <row r="22" spans="1:16" ht="26.25" customHeight="1">
      <c r="A22" s="471" t="s">
        <v>49</v>
      </c>
      <c r="B22" s="919" t="s">
        <v>804</v>
      </c>
      <c r="C22" s="919"/>
      <c r="D22" s="919"/>
      <c r="E22" s="919"/>
      <c r="F22" s="375">
        <v>17532</v>
      </c>
      <c r="G22" s="375">
        <v>15000</v>
      </c>
      <c r="H22" s="375">
        <v>15000</v>
      </c>
      <c r="I22" s="375">
        <v>15000</v>
      </c>
      <c r="J22" s="375">
        <v>15000</v>
      </c>
      <c r="K22" s="375">
        <v>15000</v>
      </c>
      <c r="L22" s="375">
        <v>15000</v>
      </c>
      <c r="M22" s="375">
        <v>15000</v>
      </c>
      <c r="N22" s="375">
        <v>15000</v>
      </c>
      <c r="O22" s="375">
        <v>15000</v>
      </c>
      <c r="P22" s="375">
        <v>15000</v>
      </c>
    </row>
    <row r="23" spans="1:16" ht="14.25" customHeight="1">
      <c r="A23" s="471" t="s">
        <v>51</v>
      </c>
      <c r="B23" s="919" t="s">
        <v>805</v>
      </c>
      <c r="C23" s="919"/>
      <c r="D23" s="919"/>
      <c r="E23" s="919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</row>
    <row r="24" spans="1:16" ht="14.25" customHeight="1">
      <c r="A24" s="471" t="s">
        <v>53</v>
      </c>
      <c r="B24" s="919" t="s">
        <v>806</v>
      </c>
      <c r="C24" s="919"/>
      <c r="D24" s="919"/>
      <c r="E24" s="919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</row>
    <row r="25" spans="1:16" ht="14.25" customHeight="1">
      <c r="A25" s="471" t="s">
        <v>55</v>
      </c>
      <c r="B25" s="919" t="s">
        <v>807</v>
      </c>
      <c r="C25" s="919"/>
      <c r="D25" s="919"/>
      <c r="E25" s="919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</row>
    <row r="26" spans="1:16" ht="14.25" customHeight="1">
      <c r="A26" s="471" t="s">
        <v>57</v>
      </c>
      <c r="B26" s="918" t="s">
        <v>808</v>
      </c>
      <c r="C26" s="918"/>
      <c r="D26" s="918"/>
      <c r="E26" s="918"/>
      <c r="F26" s="384">
        <f aca="true" t="shared" si="0" ref="F26:P26">SUM(F19:F25)</f>
        <v>170321</v>
      </c>
      <c r="G26" s="384">
        <f t="shared" si="0"/>
        <v>151900</v>
      </c>
      <c r="H26" s="384">
        <f t="shared" si="0"/>
        <v>151900</v>
      </c>
      <c r="I26" s="384">
        <f t="shared" si="0"/>
        <v>152000</v>
      </c>
      <c r="J26" s="384">
        <f t="shared" si="0"/>
        <v>152000</v>
      </c>
      <c r="K26" s="384">
        <f t="shared" si="0"/>
        <v>152000</v>
      </c>
      <c r="L26" s="384">
        <f t="shared" si="0"/>
        <v>152000</v>
      </c>
      <c r="M26" s="384">
        <f t="shared" si="0"/>
        <v>152000</v>
      </c>
      <c r="N26" s="384">
        <f t="shared" si="0"/>
        <v>152000</v>
      </c>
      <c r="O26" s="384">
        <f t="shared" si="0"/>
        <v>152000</v>
      </c>
      <c r="P26" s="384">
        <f t="shared" si="0"/>
        <v>152000</v>
      </c>
    </row>
    <row r="27" spans="1:16" ht="14.25" customHeight="1">
      <c r="A27" s="471" t="s">
        <v>86</v>
      </c>
      <c r="B27" s="918" t="s">
        <v>809</v>
      </c>
      <c r="C27" s="918"/>
      <c r="D27" s="918"/>
      <c r="E27" s="918"/>
      <c r="F27" s="473">
        <f aca="true" t="shared" si="1" ref="F27:P27">F26/2</f>
        <v>85160.5</v>
      </c>
      <c r="G27" s="473">
        <f t="shared" si="1"/>
        <v>75950</v>
      </c>
      <c r="H27" s="473">
        <f t="shared" si="1"/>
        <v>75950</v>
      </c>
      <c r="I27" s="473">
        <f t="shared" si="1"/>
        <v>76000</v>
      </c>
      <c r="J27" s="473">
        <f t="shared" si="1"/>
        <v>76000</v>
      </c>
      <c r="K27" s="473">
        <f t="shared" si="1"/>
        <v>76000</v>
      </c>
      <c r="L27" s="473">
        <f t="shared" si="1"/>
        <v>76000</v>
      </c>
      <c r="M27" s="473">
        <f t="shared" si="1"/>
        <v>76000</v>
      </c>
      <c r="N27" s="473">
        <f t="shared" si="1"/>
        <v>76000</v>
      </c>
      <c r="O27" s="473">
        <f t="shared" si="1"/>
        <v>76000</v>
      </c>
      <c r="P27" s="473">
        <f t="shared" si="1"/>
        <v>76000</v>
      </c>
    </row>
  </sheetData>
  <sheetProtection/>
  <mergeCells count="23">
    <mergeCell ref="A2:E2"/>
    <mergeCell ref="B3:F3"/>
    <mergeCell ref="B5:P6"/>
    <mergeCell ref="N8:P8"/>
    <mergeCell ref="A9:A11"/>
    <mergeCell ref="B9:B10"/>
    <mergeCell ref="C9:C10"/>
    <mergeCell ref="D9:D10"/>
    <mergeCell ref="E9:E10"/>
    <mergeCell ref="F9:P9"/>
    <mergeCell ref="A16:A18"/>
    <mergeCell ref="B16:E17"/>
    <mergeCell ref="F16:P16"/>
    <mergeCell ref="B18:E18"/>
    <mergeCell ref="B19:E19"/>
    <mergeCell ref="B20:E20"/>
    <mergeCell ref="B27:E27"/>
    <mergeCell ref="B21:E21"/>
    <mergeCell ref="B22:E22"/>
    <mergeCell ref="B23:E23"/>
    <mergeCell ref="B24:E24"/>
    <mergeCell ref="B25:E25"/>
    <mergeCell ref="B26:E2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IV48"/>
  <sheetViews>
    <sheetView zoomScalePageLayoutView="0" workbookViewId="0" topLeftCell="A1">
      <selection activeCell="A2" sqref="A2:D2"/>
    </sheetView>
  </sheetViews>
  <sheetFormatPr defaultColWidth="11.7109375" defaultRowHeight="12.75" customHeight="1"/>
  <cols>
    <col min="1" max="1" width="7.57421875" style="123" customWidth="1"/>
    <col min="2" max="2" width="36.8515625" style="56" customWidth="1"/>
    <col min="3" max="3" width="15.00390625" style="56" customWidth="1"/>
    <col min="4" max="4" width="13.00390625" style="56" customWidth="1"/>
    <col min="5" max="5" width="15.7109375" style="56" customWidth="1"/>
    <col min="6" max="6" width="7.421875" style="124" customWidth="1"/>
    <col min="7" max="16384" width="11.7109375" style="56" customWidth="1"/>
  </cols>
  <sheetData>
    <row r="1" spans="1:5" s="59" customFormat="1" ht="25.5" customHeight="1">
      <c r="A1" s="912" t="s">
        <v>810</v>
      </c>
      <c r="B1" s="912"/>
      <c r="C1" s="912"/>
      <c r="D1" s="912"/>
      <c r="E1" s="912"/>
    </row>
    <row r="2" spans="1:4" ht="12.75" customHeight="1">
      <c r="A2" s="883" t="s">
        <v>1027</v>
      </c>
      <c r="B2" s="883"/>
      <c r="C2" s="883"/>
      <c r="D2" s="883"/>
    </row>
    <row r="3" spans="1:4" ht="12.75" customHeight="1">
      <c r="A3" s="102"/>
      <c r="B3" s="63"/>
      <c r="C3" s="63"/>
      <c r="D3" s="63"/>
    </row>
    <row r="4" spans="1:4" ht="12.75" customHeight="1">
      <c r="A4" s="102"/>
      <c r="B4" s="63"/>
      <c r="C4" s="63"/>
      <c r="D4" s="63"/>
    </row>
    <row r="5" spans="1:256" ht="12.75" customHeight="1">
      <c r="A5" s="474"/>
      <c r="B5" s="886" t="s">
        <v>73</v>
      </c>
      <c r="C5" s="886"/>
      <c r="D5" s="886"/>
      <c r="E5" s="886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474"/>
      <c r="B6" s="886" t="s">
        <v>811</v>
      </c>
      <c r="C6" s="886"/>
      <c r="D6" s="886"/>
      <c r="E6" s="886"/>
      <c r="F6" s="23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474"/>
      <c r="B7"/>
      <c r="C7"/>
      <c r="D7" s="931"/>
      <c r="E7" s="931"/>
      <c r="F7" s="23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474"/>
      <c r="B8"/>
      <c r="C8"/>
      <c r="D8" s="911" t="s">
        <v>154</v>
      </c>
      <c r="E8" s="911"/>
      <c r="F8" s="23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914" t="s">
        <v>33</v>
      </c>
      <c r="B9" s="475" t="s">
        <v>24</v>
      </c>
      <c r="C9" s="364" t="s">
        <v>77</v>
      </c>
      <c r="D9" s="364" t="s">
        <v>812</v>
      </c>
      <c r="E9" s="364" t="s">
        <v>813</v>
      </c>
      <c r="F9" s="23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914"/>
      <c r="B10" s="475" t="s">
        <v>162</v>
      </c>
      <c r="C10" s="364" t="s">
        <v>163</v>
      </c>
      <c r="D10" s="364" t="s">
        <v>164</v>
      </c>
      <c r="E10" s="364" t="s">
        <v>165</v>
      </c>
      <c r="F10" s="23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476" t="s">
        <v>38</v>
      </c>
      <c r="B11" s="477" t="s">
        <v>78</v>
      </c>
      <c r="C11" s="478">
        <f>SUM(C12:C14)</f>
        <v>45336</v>
      </c>
      <c r="D11" s="478">
        <v>30743</v>
      </c>
      <c r="E11" s="478">
        <v>30743</v>
      </c>
      <c r="F11" s="23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367" t="s">
        <v>40</v>
      </c>
      <c r="B12" s="374" t="s">
        <v>79</v>
      </c>
      <c r="C12" s="479">
        <v>45336</v>
      </c>
      <c r="D12" s="479">
        <v>23613</v>
      </c>
      <c r="E12" s="479">
        <v>23613</v>
      </c>
      <c r="F12" s="23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476" t="s">
        <v>47</v>
      </c>
      <c r="B13" s="374" t="s">
        <v>82</v>
      </c>
      <c r="C13" s="479"/>
      <c r="D13" s="479"/>
      <c r="E13" s="479"/>
      <c r="F13" s="23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367" t="s">
        <v>49</v>
      </c>
      <c r="B14" s="374" t="s">
        <v>83</v>
      </c>
      <c r="C14" s="479"/>
      <c r="D14" s="479">
        <v>800</v>
      </c>
      <c r="E14" s="479">
        <v>800</v>
      </c>
      <c r="F14" s="230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476" t="s">
        <v>51</v>
      </c>
      <c r="B15" s="371" t="s">
        <v>84</v>
      </c>
      <c r="C15" s="478">
        <f>SUM(C16:C19)</f>
        <v>211713</v>
      </c>
      <c r="D15" s="478">
        <f>SUM(D16:D19)</f>
        <v>207038</v>
      </c>
      <c r="E15" s="478">
        <f>SUM(E16:E19)</f>
        <v>207038</v>
      </c>
      <c r="F15" s="23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367" t="s">
        <v>53</v>
      </c>
      <c r="B16" s="374" t="s">
        <v>85</v>
      </c>
      <c r="C16" s="479">
        <v>44675</v>
      </c>
      <c r="D16" s="479">
        <v>40000</v>
      </c>
      <c r="E16" s="479">
        <v>40000</v>
      </c>
      <c r="F16" s="230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476" t="s">
        <v>55</v>
      </c>
      <c r="B17" s="374" t="s">
        <v>87</v>
      </c>
      <c r="C17" s="479"/>
      <c r="D17" s="479"/>
      <c r="E17" s="479"/>
      <c r="F17" s="23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367" t="s">
        <v>57</v>
      </c>
      <c r="B18" s="374" t="s">
        <v>88</v>
      </c>
      <c r="C18" s="479"/>
      <c r="D18" s="479"/>
      <c r="E18" s="479"/>
      <c r="F18" s="230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476" t="s">
        <v>86</v>
      </c>
      <c r="B19" s="374" t="s">
        <v>89</v>
      </c>
      <c r="C19" s="479">
        <v>167038</v>
      </c>
      <c r="D19" s="479">
        <v>167038</v>
      </c>
      <c r="E19" s="479">
        <v>167038</v>
      </c>
      <c r="F19" s="230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367" t="s">
        <v>59</v>
      </c>
      <c r="B20" s="371" t="s">
        <v>90</v>
      </c>
      <c r="C20" s="478">
        <f>SUM(C21:C26)</f>
        <v>150739</v>
      </c>
      <c r="D20" s="478">
        <f>SUM(D21:D26)</f>
        <v>136000</v>
      </c>
      <c r="E20" s="478">
        <f>SUM(E21:E26)</f>
        <v>136000</v>
      </c>
      <c r="F20" s="23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476" t="s">
        <v>61</v>
      </c>
      <c r="B21" s="374" t="s">
        <v>91</v>
      </c>
      <c r="C21" s="479"/>
      <c r="D21" s="479"/>
      <c r="E21" s="479"/>
      <c r="F21" s="23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367" t="s">
        <v>63</v>
      </c>
      <c r="B22" s="374" t="s">
        <v>39</v>
      </c>
      <c r="C22" s="479">
        <v>149739</v>
      </c>
      <c r="D22" s="479">
        <v>135000</v>
      </c>
      <c r="E22" s="479">
        <v>135000</v>
      </c>
      <c r="F22" s="230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476" t="s">
        <v>65</v>
      </c>
      <c r="B23" s="374" t="s">
        <v>93</v>
      </c>
      <c r="C23" s="479"/>
      <c r="D23" s="479"/>
      <c r="E23" s="479"/>
      <c r="F23" s="230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367" t="s">
        <v>92</v>
      </c>
      <c r="B24" s="374" t="s">
        <v>94</v>
      </c>
      <c r="C24" s="479"/>
      <c r="D24" s="479"/>
      <c r="E24" s="479"/>
      <c r="F24" s="230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476" t="s">
        <v>66</v>
      </c>
      <c r="B25" s="374" t="s">
        <v>95</v>
      </c>
      <c r="C25" s="479">
        <v>1000</v>
      </c>
      <c r="D25" s="479">
        <v>1000</v>
      </c>
      <c r="E25" s="479">
        <v>1000</v>
      </c>
      <c r="F25" s="230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367" t="s">
        <v>67</v>
      </c>
      <c r="B26" s="374" t="s">
        <v>96</v>
      </c>
      <c r="C26" s="479"/>
      <c r="D26" s="479"/>
      <c r="E26" s="479"/>
      <c r="F26" s="230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476" t="s">
        <v>68</v>
      </c>
      <c r="B27" s="371" t="s">
        <v>98</v>
      </c>
      <c r="C27" s="478"/>
      <c r="D27" s="478"/>
      <c r="E27" s="478"/>
      <c r="F27" s="230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367" t="s">
        <v>70</v>
      </c>
      <c r="B28" s="374" t="s">
        <v>100</v>
      </c>
      <c r="C28" s="479">
        <v>90000</v>
      </c>
      <c r="D28" s="479"/>
      <c r="E28" s="479"/>
      <c r="F28" s="230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476" t="s">
        <v>97</v>
      </c>
      <c r="B29" s="374" t="s">
        <v>102</v>
      </c>
      <c r="C29" s="479"/>
      <c r="D29" s="479"/>
      <c r="E29" s="479"/>
      <c r="F29" s="23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367" t="s">
        <v>99</v>
      </c>
      <c r="B30" s="374" t="s">
        <v>104</v>
      </c>
      <c r="C30" s="479"/>
      <c r="D30" s="479"/>
      <c r="E30" s="479"/>
      <c r="F30" s="2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476" t="s">
        <v>101</v>
      </c>
      <c r="B31" s="371" t="s">
        <v>106</v>
      </c>
      <c r="C31" s="478">
        <f>SUM(C32:C34)</f>
        <v>65726</v>
      </c>
      <c r="D31" s="478"/>
      <c r="E31" s="478"/>
      <c r="F31" s="23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367" t="s">
        <v>103</v>
      </c>
      <c r="B32" s="374" t="s">
        <v>108</v>
      </c>
      <c r="C32" s="479">
        <v>17532</v>
      </c>
      <c r="D32" s="479">
        <v>15000</v>
      </c>
      <c r="E32" s="479">
        <v>15000</v>
      </c>
      <c r="F32" s="230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476" t="s">
        <v>105</v>
      </c>
      <c r="B33" s="374" t="s">
        <v>814</v>
      </c>
      <c r="C33" s="479">
        <v>48194</v>
      </c>
      <c r="D33" s="479"/>
      <c r="E33" s="479"/>
      <c r="F33" s="230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367" t="s">
        <v>107</v>
      </c>
      <c r="B34" s="374" t="s">
        <v>112</v>
      </c>
      <c r="C34" s="479"/>
      <c r="D34" s="479"/>
      <c r="E34" s="479"/>
      <c r="F34" s="230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367" t="s">
        <v>109</v>
      </c>
      <c r="B35" s="374" t="s">
        <v>193</v>
      </c>
      <c r="C35" s="479">
        <v>6786</v>
      </c>
      <c r="D35" s="479"/>
      <c r="E35" s="479"/>
      <c r="F35" s="23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367" t="s">
        <v>111</v>
      </c>
      <c r="B36" s="371" t="s">
        <v>114</v>
      </c>
      <c r="C36" s="478">
        <v>102236</v>
      </c>
      <c r="D36" s="479"/>
      <c r="E36" s="479"/>
      <c r="F36" s="23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367" t="s">
        <v>113</v>
      </c>
      <c r="B37" s="480" t="s">
        <v>116</v>
      </c>
      <c r="C37" s="481">
        <f>C36+C31+C20+C15+C11+C35+C28</f>
        <v>672536</v>
      </c>
      <c r="D37" s="481">
        <f>D36+D31+D20+D15+D11+D35+D28</f>
        <v>373781</v>
      </c>
      <c r="E37" s="481">
        <f>E36+E31+E20+E15+E11+E35+E28</f>
        <v>373781</v>
      </c>
      <c r="F37" s="230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367" t="s">
        <v>115</v>
      </c>
      <c r="B38" s="374"/>
      <c r="C38" s="479"/>
      <c r="D38" s="479"/>
      <c r="E38" s="479"/>
      <c r="F38" s="230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367" t="s">
        <v>117</v>
      </c>
      <c r="B39" s="371" t="s">
        <v>119</v>
      </c>
      <c r="C39" s="478">
        <f>SUM(C40:C44)</f>
        <v>431492</v>
      </c>
      <c r="D39" s="478">
        <f>SUM(D40,D41,D42,D43,D44,)</f>
        <v>417580</v>
      </c>
      <c r="E39" s="478">
        <f>SUM(E40,E41,E42,E43,E44,)</f>
        <v>417580</v>
      </c>
      <c r="F39" s="230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367" t="s">
        <v>118</v>
      </c>
      <c r="B40" s="374" t="s">
        <v>121</v>
      </c>
      <c r="C40" s="479">
        <v>203292</v>
      </c>
      <c r="D40" s="479">
        <v>194381</v>
      </c>
      <c r="E40" s="479">
        <v>194381</v>
      </c>
      <c r="F40" s="23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367" t="s">
        <v>120</v>
      </c>
      <c r="B41" s="374" t="s">
        <v>123</v>
      </c>
      <c r="C41" s="479">
        <v>51988</v>
      </c>
      <c r="D41" s="479">
        <v>51273</v>
      </c>
      <c r="E41" s="479">
        <v>51273</v>
      </c>
      <c r="F41" s="230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367" t="s">
        <v>122</v>
      </c>
      <c r="B42" s="374" t="s">
        <v>125</v>
      </c>
      <c r="C42" s="479">
        <v>138643</v>
      </c>
      <c r="D42" s="479">
        <v>134290</v>
      </c>
      <c r="E42" s="479">
        <v>134290</v>
      </c>
      <c r="F42" s="230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367" t="s">
        <v>124</v>
      </c>
      <c r="B43" s="374" t="s">
        <v>127</v>
      </c>
      <c r="C43" s="479">
        <v>30364</v>
      </c>
      <c r="D43" s="479">
        <v>31080</v>
      </c>
      <c r="E43" s="479">
        <v>31080</v>
      </c>
      <c r="F43" s="230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367" t="s">
        <v>126</v>
      </c>
      <c r="B44" s="374" t="s">
        <v>129</v>
      </c>
      <c r="C44" s="479">
        <v>7205</v>
      </c>
      <c r="D44" s="479">
        <v>6556</v>
      </c>
      <c r="E44" s="479">
        <v>6556</v>
      </c>
      <c r="F44" s="230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8.5" customHeight="1">
      <c r="A45" s="367" t="s">
        <v>128</v>
      </c>
      <c r="B45" s="482" t="s">
        <v>209</v>
      </c>
      <c r="C45" s="479">
        <v>1163</v>
      </c>
      <c r="D45" s="479"/>
      <c r="E45" s="479"/>
      <c r="F45" s="230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367" t="s">
        <v>130</v>
      </c>
      <c r="B46" s="371" t="s">
        <v>15</v>
      </c>
      <c r="C46" s="478">
        <v>185396</v>
      </c>
      <c r="D46" s="478"/>
      <c r="E46" s="478"/>
      <c r="F46" s="230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367" t="s">
        <v>131</v>
      </c>
      <c r="B47" s="371" t="s">
        <v>150</v>
      </c>
      <c r="C47" s="478">
        <v>54485</v>
      </c>
      <c r="D47" s="478"/>
      <c r="E47" s="478"/>
      <c r="F47" s="230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 s="367" t="s">
        <v>133</v>
      </c>
      <c r="B48" s="480" t="s">
        <v>152</v>
      </c>
      <c r="C48" s="481">
        <f>C47+C46+C39+C45</f>
        <v>672536</v>
      </c>
      <c r="D48" s="481">
        <v>417580</v>
      </c>
      <c r="E48" s="481">
        <v>417580</v>
      </c>
      <c r="F48" s="230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</sheetData>
  <sheetProtection selectLockedCells="1" selectUnlockedCells="1"/>
  <mergeCells count="7">
    <mergeCell ref="A9:A10"/>
    <mergeCell ref="A1:E1"/>
    <mergeCell ref="A2:D2"/>
    <mergeCell ref="B5:E5"/>
    <mergeCell ref="B6:E6"/>
    <mergeCell ref="D7:E7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BR62"/>
  <sheetViews>
    <sheetView zoomScalePageLayoutView="0" workbookViewId="0" topLeftCell="A37">
      <selection activeCell="K13" sqref="K13"/>
    </sheetView>
  </sheetViews>
  <sheetFormatPr defaultColWidth="11.57421875" defaultRowHeight="12.75" customHeight="1"/>
  <cols>
    <col min="1" max="1" width="3.7109375" style="148" customWidth="1"/>
    <col min="2" max="2" width="3.140625" style="148" customWidth="1"/>
    <col min="3" max="3" width="35.00390625" style="148" customWidth="1"/>
    <col min="4" max="4" width="5.7109375" style="148" customWidth="1"/>
    <col min="5" max="8" width="10.7109375" style="57" customWidth="1"/>
    <col min="9" max="14" width="7.7109375" style="148" customWidth="1"/>
    <col min="15" max="15" width="9.8515625" style="148" customWidth="1"/>
    <col min="16" max="16384" width="11.57421875" style="148" customWidth="1"/>
  </cols>
  <sheetData>
    <row r="1" spans="5:8" s="483" customFormat="1" ht="18" customHeight="1">
      <c r="E1" s="932" t="s">
        <v>815</v>
      </c>
      <c r="F1" s="932"/>
      <c r="G1" s="932"/>
      <c r="H1" s="932"/>
    </row>
    <row r="2" spans="1:10" ht="12.75" customHeight="1">
      <c r="A2" s="933" t="s">
        <v>1027</v>
      </c>
      <c r="B2" s="933"/>
      <c r="C2" s="933"/>
      <c r="D2" s="933"/>
      <c r="E2" s="933"/>
      <c r="F2" s="933"/>
      <c r="G2" s="933"/>
      <c r="H2" s="933"/>
      <c r="I2" s="933"/>
      <c r="J2" s="933"/>
    </row>
    <row r="3" spans="3:7" ht="12.75" customHeight="1">
      <c r="C3" s="484"/>
      <c r="D3" s="484"/>
      <c r="E3" s="64"/>
      <c r="F3" s="64"/>
      <c r="G3" s="64"/>
    </row>
    <row r="4" spans="3:5" ht="41.25" customHeight="1">
      <c r="C4" s="934" t="s">
        <v>816</v>
      </c>
      <c r="D4" s="934"/>
      <c r="E4" s="934"/>
    </row>
    <row r="5" spans="7:8" ht="12.75" customHeight="1">
      <c r="G5" s="935" t="s">
        <v>817</v>
      </c>
      <c r="H5" s="935"/>
    </row>
    <row r="6" spans="1:8" ht="49.5" customHeight="1">
      <c r="A6" s="936" t="s">
        <v>155</v>
      </c>
      <c r="B6" s="936"/>
      <c r="C6" s="485" t="s">
        <v>156</v>
      </c>
      <c r="D6" s="486"/>
      <c r="E6" s="487" t="s">
        <v>157</v>
      </c>
      <c r="F6" s="487" t="s">
        <v>158</v>
      </c>
      <c r="G6" s="488" t="s">
        <v>818</v>
      </c>
      <c r="H6" s="489" t="s">
        <v>562</v>
      </c>
    </row>
    <row r="7" spans="1:8" ht="12.75" customHeight="1">
      <c r="A7" s="936"/>
      <c r="B7" s="936"/>
      <c r="C7" s="490" t="s">
        <v>162</v>
      </c>
      <c r="D7" s="491"/>
      <c r="E7" s="492" t="s">
        <v>163</v>
      </c>
      <c r="F7" s="493" t="s">
        <v>164</v>
      </c>
      <c r="G7" s="493" t="s">
        <v>165</v>
      </c>
      <c r="H7" s="494" t="s">
        <v>166</v>
      </c>
    </row>
    <row r="8" spans="1:8" ht="12.75" customHeight="1">
      <c r="A8" s="937" t="s">
        <v>38</v>
      </c>
      <c r="B8" s="937"/>
      <c r="C8" s="495" t="s">
        <v>312</v>
      </c>
      <c r="D8" s="111"/>
      <c r="E8" s="496">
        <v>4680</v>
      </c>
      <c r="F8" s="497">
        <v>4743</v>
      </c>
      <c r="G8" s="497">
        <v>4743</v>
      </c>
      <c r="H8" s="82">
        <v>4743</v>
      </c>
    </row>
    <row r="9" spans="1:8" ht="12.75" customHeight="1">
      <c r="A9" s="937" t="s">
        <v>40</v>
      </c>
      <c r="B9" s="937"/>
      <c r="C9" s="495" t="s">
        <v>313</v>
      </c>
      <c r="D9" s="498"/>
      <c r="E9" s="496">
        <v>730</v>
      </c>
      <c r="F9" s="496">
        <v>527</v>
      </c>
      <c r="G9" s="496">
        <v>527</v>
      </c>
      <c r="H9" s="82">
        <v>527</v>
      </c>
    </row>
    <row r="10" spans="1:8" ht="12.75" customHeight="1">
      <c r="A10" s="937" t="s">
        <v>47</v>
      </c>
      <c r="B10" s="937"/>
      <c r="C10" s="499" t="s">
        <v>314</v>
      </c>
      <c r="D10" s="500"/>
      <c r="E10" s="496">
        <v>200</v>
      </c>
      <c r="F10" s="496">
        <v>0</v>
      </c>
      <c r="G10" s="496">
        <v>0</v>
      </c>
      <c r="H10" s="82">
        <v>0</v>
      </c>
    </row>
    <row r="11" spans="1:8" ht="12.75" customHeight="1">
      <c r="A11" s="937" t="s">
        <v>49</v>
      </c>
      <c r="B11" s="937"/>
      <c r="C11" s="499" t="s">
        <v>819</v>
      </c>
      <c r="D11" s="500"/>
      <c r="E11" s="496">
        <v>0</v>
      </c>
      <c r="F11" s="496">
        <v>0</v>
      </c>
      <c r="G11" s="496">
        <v>0</v>
      </c>
      <c r="H11" s="82">
        <v>0</v>
      </c>
    </row>
    <row r="12" spans="1:8" ht="12.75" customHeight="1">
      <c r="A12" s="937" t="s">
        <v>51</v>
      </c>
      <c r="B12" s="937"/>
      <c r="C12" s="499" t="s">
        <v>315</v>
      </c>
      <c r="D12" s="500"/>
      <c r="E12" s="496">
        <v>1520</v>
      </c>
      <c r="F12" s="496">
        <v>1423</v>
      </c>
      <c r="G12" s="496">
        <v>1423</v>
      </c>
      <c r="H12" s="82">
        <v>1423</v>
      </c>
    </row>
    <row r="13" spans="1:8" ht="12.75" customHeight="1">
      <c r="A13" s="937" t="s">
        <v>53</v>
      </c>
      <c r="B13" s="937"/>
      <c r="C13" s="501" t="s">
        <v>316</v>
      </c>
      <c r="D13" s="502"/>
      <c r="E13" s="503">
        <f>SUM(E8:E12)</f>
        <v>7130</v>
      </c>
      <c r="F13" s="503">
        <f>SUM(F8:F12)</f>
        <v>6693</v>
      </c>
      <c r="G13" s="503">
        <f>SUM(G8:G12)</f>
        <v>6693</v>
      </c>
      <c r="H13" s="503">
        <f>SUM(H8:H12)</f>
        <v>6693</v>
      </c>
    </row>
    <row r="14" spans="1:8" ht="12.75" customHeight="1">
      <c r="A14" s="938" t="s">
        <v>55</v>
      </c>
      <c r="B14" s="938"/>
      <c r="C14" s="504" t="s">
        <v>317</v>
      </c>
      <c r="D14" s="502"/>
      <c r="E14" s="503">
        <v>0</v>
      </c>
      <c r="F14" s="503">
        <v>0</v>
      </c>
      <c r="G14" s="503">
        <v>0</v>
      </c>
      <c r="H14" s="505">
        <v>430</v>
      </c>
    </row>
    <row r="15" spans="1:8" ht="12.75" customHeight="1">
      <c r="A15" s="942" t="s">
        <v>57</v>
      </c>
      <c r="B15" s="942"/>
      <c r="C15" s="506" t="s">
        <v>820</v>
      </c>
      <c r="D15" s="507"/>
      <c r="E15" s="508">
        <f>SUM(E13:E14)</f>
        <v>7130</v>
      </c>
      <c r="F15" s="508">
        <f>SUM(F13:F14)</f>
        <v>6693</v>
      </c>
      <c r="G15" s="508">
        <f>SUM(G13:G14)</f>
        <v>6693</v>
      </c>
      <c r="H15" s="509">
        <f>SUM(H13:H14)</f>
        <v>7123</v>
      </c>
    </row>
    <row r="16" spans="1:8" ht="12.75" customHeight="1">
      <c r="A16" s="943" t="s">
        <v>86</v>
      </c>
      <c r="B16" s="943"/>
      <c r="C16" s="510" t="s">
        <v>821</v>
      </c>
      <c r="D16" s="511"/>
      <c r="E16" s="497">
        <v>91320</v>
      </c>
      <c r="F16" s="497">
        <v>92314</v>
      </c>
      <c r="G16" s="497">
        <v>92314</v>
      </c>
      <c r="H16" s="512">
        <f>SUM(H17:H18)</f>
        <v>91527</v>
      </c>
    </row>
    <row r="17" spans="1:8" s="515" customFormat="1" ht="12.75" customHeight="1">
      <c r="A17" s="944" t="s">
        <v>59</v>
      </c>
      <c r="B17" s="944"/>
      <c r="C17" s="513" t="s">
        <v>822</v>
      </c>
      <c r="D17" s="514"/>
      <c r="E17" s="496">
        <v>67049</v>
      </c>
      <c r="F17" s="496">
        <v>66910</v>
      </c>
      <c r="G17" s="496">
        <v>66910</v>
      </c>
      <c r="H17" s="82">
        <v>66232</v>
      </c>
    </row>
    <row r="18" spans="1:8" ht="12.75" customHeight="1">
      <c r="A18" s="937" t="s">
        <v>61</v>
      </c>
      <c r="B18" s="937"/>
      <c r="C18" s="513" t="s">
        <v>823</v>
      </c>
      <c r="D18" s="500"/>
      <c r="E18" s="496">
        <f>E16-E17</f>
        <v>24271</v>
      </c>
      <c r="F18" s="496">
        <v>25404</v>
      </c>
      <c r="G18" s="496">
        <v>25404</v>
      </c>
      <c r="H18" s="82">
        <v>25295</v>
      </c>
    </row>
    <row r="19" spans="1:8" s="158" customFormat="1" ht="12.75" customHeight="1">
      <c r="A19" s="938" t="s">
        <v>63</v>
      </c>
      <c r="B19" s="938"/>
      <c r="C19" s="516" t="s">
        <v>824</v>
      </c>
      <c r="D19" s="517"/>
      <c r="E19" s="503"/>
      <c r="F19" s="503">
        <v>0</v>
      </c>
      <c r="G19" s="503">
        <v>0</v>
      </c>
      <c r="H19" s="505">
        <v>87</v>
      </c>
    </row>
    <row r="20" spans="1:8" ht="12.75" customHeight="1">
      <c r="A20" s="945" t="s">
        <v>65</v>
      </c>
      <c r="B20" s="945"/>
      <c r="C20" s="939" t="s">
        <v>825</v>
      </c>
      <c r="D20" s="939"/>
      <c r="E20" s="518">
        <f>SUM(E16:E19)-E17-E18</f>
        <v>91320</v>
      </c>
      <c r="F20" s="518">
        <v>92314</v>
      </c>
      <c r="G20" s="518">
        <v>92314</v>
      </c>
      <c r="H20" s="519">
        <f>SUM(H16)+H19</f>
        <v>91614</v>
      </c>
    </row>
    <row r="21" spans="1:9" ht="12.75" customHeight="1">
      <c r="A21" s="940" t="s">
        <v>92</v>
      </c>
      <c r="B21" s="940"/>
      <c r="C21" s="941" t="s">
        <v>320</v>
      </c>
      <c r="D21" s="941"/>
      <c r="E21" s="520">
        <f>E15+E20</f>
        <v>98450</v>
      </c>
      <c r="F21" s="520">
        <v>99007</v>
      </c>
      <c r="G21" s="520">
        <v>99007</v>
      </c>
      <c r="H21" s="521">
        <f>SUM(H15+H20)</f>
        <v>98737</v>
      </c>
      <c r="I21" s="522"/>
    </row>
    <row r="22" spans="1:4" ht="12.75" customHeight="1">
      <c r="A22" s="228"/>
      <c r="B22" s="228"/>
      <c r="C22" s="229"/>
      <c r="D22" s="229"/>
    </row>
    <row r="23" spans="1:8" ht="49.5" customHeight="1">
      <c r="A23" s="936" t="s">
        <v>155</v>
      </c>
      <c r="B23" s="936"/>
      <c r="C23" s="523" t="s">
        <v>119</v>
      </c>
      <c r="D23" s="524" t="s">
        <v>826</v>
      </c>
      <c r="E23" s="487" t="s">
        <v>157</v>
      </c>
      <c r="F23" s="487" t="s">
        <v>158</v>
      </c>
      <c r="G23" s="488" t="s">
        <v>818</v>
      </c>
      <c r="H23" s="489" t="s">
        <v>562</v>
      </c>
    </row>
    <row r="24" spans="1:8" ht="12.75" customHeight="1">
      <c r="A24" s="936"/>
      <c r="B24" s="936"/>
      <c r="C24" s="525" t="s">
        <v>162</v>
      </c>
      <c r="D24" s="136" t="s">
        <v>163</v>
      </c>
      <c r="E24" s="487" t="s">
        <v>164</v>
      </c>
      <c r="F24" s="526" t="s">
        <v>165</v>
      </c>
      <c r="G24" s="526" t="s">
        <v>166</v>
      </c>
      <c r="H24" s="526" t="s">
        <v>167</v>
      </c>
    </row>
    <row r="25" spans="1:10" ht="12.75" customHeight="1">
      <c r="A25" s="527" t="s">
        <v>66</v>
      </c>
      <c r="B25" s="528" t="s">
        <v>168</v>
      </c>
      <c r="C25" s="454" t="s">
        <v>438</v>
      </c>
      <c r="D25" s="529">
        <v>1</v>
      </c>
      <c r="E25" s="87">
        <f>SUM(E26:E28)</f>
        <v>15260</v>
      </c>
      <c r="F25" s="87">
        <v>12417</v>
      </c>
      <c r="G25" s="87">
        <v>12417</v>
      </c>
      <c r="H25" s="87">
        <f>SUM(H26:H28)</f>
        <v>12417</v>
      </c>
      <c r="J25" s="230" t="s">
        <v>827</v>
      </c>
    </row>
    <row r="26" spans="1:8" ht="12.75" customHeight="1">
      <c r="A26" s="527" t="s">
        <v>67</v>
      </c>
      <c r="B26" s="530"/>
      <c r="C26" s="81" t="s">
        <v>201</v>
      </c>
      <c r="D26" s="260"/>
      <c r="E26" s="82">
        <v>1512</v>
      </c>
      <c r="F26" s="82">
        <v>1716</v>
      </c>
      <c r="G26" s="82">
        <v>1716</v>
      </c>
      <c r="H26" s="82">
        <v>1716</v>
      </c>
    </row>
    <row r="27" spans="1:8" ht="12.75" customHeight="1">
      <c r="A27" s="527" t="s">
        <v>68</v>
      </c>
      <c r="B27" s="530"/>
      <c r="C27" s="81" t="s">
        <v>202</v>
      </c>
      <c r="D27" s="260"/>
      <c r="E27" s="82">
        <v>382</v>
      </c>
      <c r="F27" s="82">
        <v>471</v>
      </c>
      <c r="G27" s="82">
        <v>471</v>
      </c>
      <c r="H27" s="82">
        <v>471</v>
      </c>
    </row>
    <row r="28" spans="1:8" ht="12.75" customHeight="1">
      <c r="A28" s="527" t="s">
        <v>70</v>
      </c>
      <c r="B28" s="530"/>
      <c r="C28" s="81" t="s">
        <v>343</v>
      </c>
      <c r="D28" s="260"/>
      <c r="E28" s="82">
        <v>13366</v>
      </c>
      <c r="F28" s="82">
        <v>10230</v>
      </c>
      <c r="G28" s="82">
        <v>10230</v>
      </c>
      <c r="H28" s="92">
        <v>10230</v>
      </c>
    </row>
    <row r="29" spans="1:8" ht="12.75" customHeight="1">
      <c r="A29" s="527" t="s">
        <v>97</v>
      </c>
      <c r="B29" s="530" t="s">
        <v>172</v>
      </c>
      <c r="C29" s="10" t="s">
        <v>828</v>
      </c>
      <c r="D29" s="319"/>
      <c r="E29" s="87">
        <f>E32</f>
        <v>0</v>
      </c>
      <c r="F29" s="87">
        <v>1214</v>
      </c>
      <c r="G29" s="87">
        <v>1214</v>
      </c>
      <c r="H29" s="87">
        <f>SUM(H32)</f>
        <v>1214</v>
      </c>
    </row>
    <row r="30" spans="1:8" ht="12.75" customHeight="1">
      <c r="A30" s="527" t="s">
        <v>99</v>
      </c>
      <c r="B30" s="530"/>
      <c r="C30" s="81" t="s">
        <v>201</v>
      </c>
      <c r="D30" s="260"/>
      <c r="E30" s="82"/>
      <c r="F30" s="82"/>
      <c r="G30" s="82"/>
      <c r="H30" s="82"/>
    </row>
    <row r="31" spans="1:8" ht="12.75" customHeight="1">
      <c r="A31" s="527" t="s">
        <v>101</v>
      </c>
      <c r="B31" s="530"/>
      <c r="C31" s="81" t="s">
        <v>202</v>
      </c>
      <c r="D31" s="319"/>
      <c r="E31" s="82"/>
      <c r="F31" s="82"/>
      <c r="G31" s="82"/>
      <c r="H31" s="82"/>
    </row>
    <row r="32" spans="1:8" ht="12.75" customHeight="1">
      <c r="A32" s="527" t="s">
        <v>103</v>
      </c>
      <c r="B32" s="530"/>
      <c r="C32" s="81" t="s">
        <v>343</v>
      </c>
      <c r="D32" s="319"/>
      <c r="E32" s="82"/>
      <c r="F32" s="82">
        <v>1214</v>
      </c>
      <c r="G32" s="82">
        <v>1214</v>
      </c>
      <c r="H32" s="82">
        <v>1214</v>
      </c>
    </row>
    <row r="33" spans="1:8" ht="12.75" customHeight="1">
      <c r="A33" s="527" t="s">
        <v>105</v>
      </c>
      <c r="B33" s="530" t="s">
        <v>176</v>
      </c>
      <c r="C33" s="10" t="s">
        <v>446</v>
      </c>
      <c r="D33" s="319">
        <v>15</v>
      </c>
      <c r="E33" s="87">
        <f>SUM(E34:E37)</f>
        <v>59546</v>
      </c>
      <c r="F33" s="87">
        <v>62686</v>
      </c>
      <c r="G33" s="87">
        <v>62686</v>
      </c>
      <c r="H33" s="87">
        <f>SUM(H34:H37)</f>
        <v>62686</v>
      </c>
    </row>
    <row r="34" spans="1:8" ht="12.75" customHeight="1">
      <c r="A34" s="527" t="s">
        <v>107</v>
      </c>
      <c r="B34" s="530"/>
      <c r="C34" s="81" t="s">
        <v>201</v>
      </c>
      <c r="D34" s="319"/>
      <c r="E34" s="82">
        <v>42699</v>
      </c>
      <c r="F34" s="82">
        <v>47697</v>
      </c>
      <c r="G34" s="82">
        <v>47697</v>
      </c>
      <c r="H34" s="82">
        <v>47697</v>
      </c>
    </row>
    <row r="35" spans="1:8" ht="12.75" customHeight="1">
      <c r="A35" s="527" t="s">
        <v>109</v>
      </c>
      <c r="B35" s="530"/>
      <c r="C35" s="81" t="s">
        <v>202</v>
      </c>
      <c r="D35" s="319"/>
      <c r="E35" s="82">
        <v>11000</v>
      </c>
      <c r="F35" s="82">
        <v>12902</v>
      </c>
      <c r="G35" s="82">
        <v>12902</v>
      </c>
      <c r="H35" s="82">
        <v>12902</v>
      </c>
    </row>
    <row r="36" spans="1:8" ht="12.75" customHeight="1">
      <c r="A36" s="527" t="s">
        <v>111</v>
      </c>
      <c r="B36" s="530"/>
      <c r="C36" s="81" t="s">
        <v>343</v>
      </c>
      <c r="D36" s="319"/>
      <c r="E36" s="82">
        <v>5847</v>
      </c>
      <c r="F36" s="82">
        <v>1967</v>
      </c>
      <c r="G36" s="82">
        <v>1967</v>
      </c>
      <c r="H36" s="82">
        <v>1967</v>
      </c>
    </row>
    <row r="37" spans="1:8" ht="12.75" customHeight="1">
      <c r="A37" s="527" t="s">
        <v>113</v>
      </c>
      <c r="B37" s="530"/>
      <c r="C37" s="162" t="s">
        <v>381</v>
      </c>
      <c r="D37" s="319"/>
      <c r="E37" s="82"/>
      <c r="F37" s="82">
        <v>120</v>
      </c>
      <c r="G37" s="82">
        <v>120</v>
      </c>
      <c r="H37" s="82">
        <v>120</v>
      </c>
    </row>
    <row r="38" spans="1:8" ht="12.75" customHeight="1">
      <c r="A38" s="527" t="s">
        <v>115</v>
      </c>
      <c r="B38" s="530" t="s">
        <v>178</v>
      </c>
      <c r="C38" s="10" t="s">
        <v>829</v>
      </c>
      <c r="D38" s="319"/>
      <c r="E38" s="87">
        <f>SUM(E39:E41)</f>
        <v>2715</v>
      </c>
      <c r="F38" s="87">
        <v>496</v>
      </c>
      <c r="G38" s="87">
        <v>496</v>
      </c>
      <c r="H38" s="87">
        <v>496</v>
      </c>
    </row>
    <row r="39" spans="1:8" ht="12.75" customHeight="1">
      <c r="A39" s="527" t="s">
        <v>117</v>
      </c>
      <c r="B39" s="530"/>
      <c r="C39" s="81" t="s">
        <v>201</v>
      </c>
      <c r="D39" s="319"/>
      <c r="E39" s="82">
        <v>1894</v>
      </c>
      <c r="F39" s="82">
        <v>312</v>
      </c>
      <c r="G39" s="82">
        <v>312</v>
      </c>
      <c r="H39" s="82">
        <v>312</v>
      </c>
    </row>
    <row r="40" spans="1:8" ht="12.75" customHeight="1">
      <c r="A40" s="527" t="s">
        <v>118</v>
      </c>
      <c r="B40" s="530"/>
      <c r="C40" s="81" t="s">
        <v>202</v>
      </c>
      <c r="D40" s="319"/>
      <c r="E40" s="82">
        <v>511</v>
      </c>
      <c r="F40" s="82">
        <v>84</v>
      </c>
      <c r="G40" s="82">
        <v>84</v>
      </c>
      <c r="H40" s="82">
        <v>84</v>
      </c>
    </row>
    <row r="41" spans="1:8" ht="12.75" customHeight="1">
      <c r="A41" s="527" t="s">
        <v>120</v>
      </c>
      <c r="B41" s="530"/>
      <c r="C41" s="81" t="s">
        <v>343</v>
      </c>
      <c r="D41" s="319"/>
      <c r="E41" s="82">
        <v>310</v>
      </c>
      <c r="F41" s="82">
        <v>100</v>
      </c>
      <c r="G41" s="82">
        <v>100</v>
      </c>
      <c r="H41" s="82">
        <v>100</v>
      </c>
    </row>
    <row r="42" spans="1:8" ht="12.75" customHeight="1">
      <c r="A42" s="527" t="s">
        <v>122</v>
      </c>
      <c r="B42" s="530" t="s">
        <v>179</v>
      </c>
      <c r="C42" s="10" t="s">
        <v>457</v>
      </c>
      <c r="D42" s="319"/>
      <c r="E42" s="87">
        <f>SUM(E43:E46)</f>
        <v>10413</v>
      </c>
      <c r="F42" s="87">
        <v>11924</v>
      </c>
      <c r="G42" s="87">
        <v>11924</v>
      </c>
      <c r="H42" s="87">
        <f>SUM(H43:H45)</f>
        <v>12004</v>
      </c>
    </row>
    <row r="43" spans="1:8" ht="12.75" customHeight="1">
      <c r="A43" s="527" t="s">
        <v>124</v>
      </c>
      <c r="B43" s="530"/>
      <c r="C43" s="81" t="s">
        <v>201</v>
      </c>
      <c r="D43" s="319">
        <v>3</v>
      </c>
      <c r="E43" s="82">
        <v>8168</v>
      </c>
      <c r="F43" s="82">
        <v>9338</v>
      </c>
      <c r="G43" s="82">
        <v>9338</v>
      </c>
      <c r="H43" s="82">
        <v>9338</v>
      </c>
    </row>
    <row r="44" spans="1:8" ht="12.75" customHeight="1">
      <c r="A44" s="527" t="s">
        <v>126</v>
      </c>
      <c r="B44" s="530"/>
      <c r="C44" s="81" t="s">
        <v>202</v>
      </c>
      <c r="D44" s="319"/>
      <c r="E44" s="82">
        <v>2205</v>
      </c>
      <c r="F44" s="82">
        <v>2546</v>
      </c>
      <c r="G44" s="82">
        <v>2546</v>
      </c>
      <c r="H44" s="82">
        <v>2546</v>
      </c>
    </row>
    <row r="45" spans="1:8" ht="12.75" customHeight="1">
      <c r="A45" s="527" t="s">
        <v>128</v>
      </c>
      <c r="B45" s="530"/>
      <c r="C45" s="81" t="s">
        <v>343</v>
      </c>
      <c r="D45" s="319"/>
      <c r="E45" s="82">
        <v>40</v>
      </c>
      <c r="F45" s="82">
        <v>40</v>
      </c>
      <c r="G45" s="82">
        <v>40</v>
      </c>
      <c r="H45" s="82">
        <v>120</v>
      </c>
    </row>
    <row r="46" spans="1:8" ht="12.75" customHeight="1">
      <c r="A46" s="527" t="s">
        <v>130</v>
      </c>
      <c r="B46" s="530"/>
      <c r="C46" s="162"/>
      <c r="D46" s="319"/>
      <c r="E46" s="82"/>
      <c r="F46" s="82"/>
      <c r="G46" s="82"/>
      <c r="H46" s="82"/>
    </row>
    <row r="47" spans="1:8" ht="12.75" customHeight="1">
      <c r="A47" s="527" t="s">
        <v>131</v>
      </c>
      <c r="B47" s="530" t="s">
        <v>181</v>
      </c>
      <c r="C47" s="10" t="s">
        <v>462</v>
      </c>
      <c r="D47" s="319">
        <v>2</v>
      </c>
      <c r="E47" s="87">
        <f>SUM(E48:E56)</f>
        <v>8545</v>
      </c>
      <c r="F47" s="87">
        <v>4590</v>
      </c>
      <c r="G47" s="87">
        <v>4590</v>
      </c>
      <c r="H47" s="87">
        <v>4590</v>
      </c>
    </row>
    <row r="48" spans="1:8" ht="12.75" customHeight="1">
      <c r="A48" s="527" t="s">
        <v>133</v>
      </c>
      <c r="B48" s="530"/>
      <c r="C48" s="81" t="s">
        <v>201</v>
      </c>
      <c r="D48" s="319"/>
      <c r="E48" s="82">
        <v>4550</v>
      </c>
      <c r="F48" s="82">
        <v>3231</v>
      </c>
      <c r="G48" s="82">
        <v>3231</v>
      </c>
      <c r="H48" s="82">
        <v>3231</v>
      </c>
    </row>
    <row r="49" spans="1:8" ht="12.75" customHeight="1">
      <c r="A49" s="527" t="s">
        <v>135</v>
      </c>
      <c r="B49" s="530"/>
      <c r="C49" s="81" t="s">
        <v>202</v>
      </c>
      <c r="D49" s="260"/>
      <c r="E49" s="82">
        <v>1150</v>
      </c>
      <c r="F49" s="82">
        <v>859</v>
      </c>
      <c r="G49" s="82">
        <v>859</v>
      </c>
      <c r="H49" s="82">
        <v>859</v>
      </c>
    </row>
    <row r="50" spans="1:8" ht="12.75" customHeight="1">
      <c r="A50" s="527" t="s">
        <v>137</v>
      </c>
      <c r="B50" s="530"/>
      <c r="C50" s="81" t="s">
        <v>125</v>
      </c>
      <c r="D50" s="260"/>
      <c r="E50" s="82"/>
      <c r="F50" s="82">
        <v>300</v>
      </c>
      <c r="G50" s="82">
        <v>300</v>
      </c>
      <c r="H50" s="82">
        <v>300</v>
      </c>
    </row>
    <row r="51" spans="1:8" ht="12.75" customHeight="1">
      <c r="A51" s="527" t="s">
        <v>139</v>
      </c>
      <c r="B51" s="530"/>
      <c r="C51" s="81" t="s">
        <v>381</v>
      </c>
      <c r="D51" s="260"/>
      <c r="E51" s="82">
        <v>2845</v>
      </c>
      <c r="F51" s="82">
        <v>200</v>
      </c>
      <c r="G51" s="82">
        <v>200</v>
      </c>
      <c r="H51" s="82">
        <v>200</v>
      </c>
    </row>
    <row r="52" spans="1:8" ht="12.75" customHeight="1">
      <c r="A52" s="527" t="s">
        <v>141</v>
      </c>
      <c r="B52" s="530" t="s">
        <v>183</v>
      </c>
      <c r="C52" s="10" t="s">
        <v>468</v>
      </c>
      <c r="D52" s="319">
        <v>3</v>
      </c>
      <c r="E52" s="87">
        <v>0</v>
      </c>
      <c r="F52" s="87">
        <v>4980</v>
      </c>
      <c r="G52" s="87">
        <v>4980</v>
      </c>
      <c r="H52" s="87">
        <v>5330</v>
      </c>
    </row>
    <row r="53" spans="1:8" ht="12.75" customHeight="1">
      <c r="A53" s="527" t="s">
        <v>143</v>
      </c>
      <c r="B53" s="530"/>
      <c r="C53" s="81" t="s">
        <v>830</v>
      </c>
      <c r="D53" s="260"/>
      <c r="E53" s="82">
        <v>0</v>
      </c>
      <c r="F53" s="82">
        <v>0</v>
      </c>
      <c r="G53" s="82"/>
      <c r="H53" s="82"/>
    </row>
    <row r="54" spans="1:8" ht="12.75" customHeight="1">
      <c r="A54" s="527" t="s">
        <v>145</v>
      </c>
      <c r="B54" s="530"/>
      <c r="C54" s="81" t="s">
        <v>831</v>
      </c>
      <c r="D54" s="260"/>
      <c r="E54" s="82">
        <v>0</v>
      </c>
      <c r="F54" s="82">
        <v>0</v>
      </c>
      <c r="G54" s="82"/>
      <c r="H54" s="82"/>
    </row>
    <row r="55" spans="1:8" ht="12.75" customHeight="1">
      <c r="A55" s="527" t="s">
        <v>147</v>
      </c>
      <c r="B55" s="530"/>
      <c r="C55" s="81" t="s">
        <v>610</v>
      </c>
      <c r="D55" s="260"/>
      <c r="E55" s="82">
        <v>0</v>
      </c>
      <c r="F55" s="82">
        <v>4220</v>
      </c>
      <c r="G55" s="82"/>
      <c r="H55" s="82">
        <v>4570</v>
      </c>
    </row>
    <row r="56" spans="1:8" ht="12.75" customHeight="1">
      <c r="A56" s="527" t="s">
        <v>149</v>
      </c>
      <c r="B56" s="531"/>
      <c r="C56" s="296" t="s">
        <v>381</v>
      </c>
      <c r="D56" s="532"/>
      <c r="E56" s="505"/>
      <c r="F56" s="505">
        <v>760</v>
      </c>
      <c r="G56" s="505"/>
      <c r="H56" s="505">
        <v>760</v>
      </c>
    </row>
    <row r="57" spans="1:70" s="7" customFormat="1" ht="12.75" customHeight="1">
      <c r="A57" s="533" t="s">
        <v>151</v>
      </c>
      <c r="B57" s="534" t="s">
        <v>183</v>
      </c>
      <c r="C57" s="535" t="s">
        <v>832</v>
      </c>
      <c r="D57" s="536">
        <v>23</v>
      </c>
      <c r="E57" s="537">
        <f>SUM(E58:E61)</f>
        <v>93634</v>
      </c>
      <c r="F57" s="537">
        <f>SUM(F58:F61)</f>
        <v>98307</v>
      </c>
      <c r="G57" s="537">
        <f>SUM(G58:G61)</f>
        <v>98307</v>
      </c>
      <c r="H57" s="538">
        <f>SUM(H58:H61)</f>
        <v>98737</v>
      </c>
      <c r="I57" s="355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539"/>
      <c r="AD57" s="539"/>
      <c r="AE57" s="539"/>
      <c r="AF57" s="539"/>
      <c r="AG57" s="539"/>
      <c r="AH57" s="539"/>
      <c r="AI57" s="539"/>
      <c r="AJ57" s="539"/>
      <c r="AK57" s="539"/>
      <c r="AL57" s="539"/>
      <c r="AM57" s="539"/>
      <c r="AN57" s="539"/>
      <c r="AO57" s="539"/>
      <c r="AP57" s="539"/>
      <c r="AQ57" s="539"/>
      <c r="AR57" s="539"/>
      <c r="AS57" s="539"/>
      <c r="AT57" s="539"/>
      <c r="AU57" s="539"/>
      <c r="AV57" s="539"/>
      <c r="AW57" s="539"/>
      <c r="AX57" s="539"/>
      <c r="AY57" s="539"/>
      <c r="AZ57" s="539"/>
      <c r="BA57" s="539"/>
      <c r="BB57" s="539"/>
      <c r="BC57" s="539"/>
      <c r="BD57" s="539"/>
      <c r="BE57" s="539"/>
      <c r="BF57" s="539"/>
      <c r="BG57" s="539"/>
      <c r="BH57" s="539"/>
      <c r="BI57" s="539"/>
      <c r="BJ57" s="539"/>
      <c r="BK57" s="539"/>
      <c r="BL57" s="539"/>
      <c r="BM57" s="539"/>
      <c r="BN57" s="539"/>
      <c r="BO57" s="539"/>
      <c r="BP57" s="539"/>
      <c r="BQ57" s="539"/>
      <c r="BR57" s="539"/>
    </row>
    <row r="58" spans="1:70" s="7" customFormat="1" ht="12.75" customHeight="1">
      <c r="A58" s="527" t="s">
        <v>212</v>
      </c>
      <c r="B58" s="540"/>
      <c r="C58" s="541" t="s">
        <v>201</v>
      </c>
      <c r="D58" s="542">
        <f>D57</f>
        <v>23</v>
      </c>
      <c r="E58" s="543">
        <f>E26+E30+E34+E48+E39+E43</f>
        <v>58823</v>
      </c>
      <c r="F58" s="543">
        <v>62294</v>
      </c>
      <c r="G58" s="543">
        <v>62294</v>
      </c>
      <c r="H58" s="543">
        <f>SUM(H26+H30+H34+H39+H43+H48)</f>
        <v>62294</v>
      </c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539"/>
      <c r="AK58" s="539"/>
      <c r="AL58" s="539"/>
      <c r="AM58" s="539"/>
      <c r="AN58" s="539"/>
      <c r="AO58" s="539"/>
      <c r="AP58" s="539"/>
      <c r="AQ58" s="539"/>
      <c r="AR58" s="539"/>
      <c r="AS58" s="539"/>
      <c r="AT58" s="539"/>
      <c r="AU58" s="539"/>
      <c r="AV58" s="539"/>
      <c r="AW58" s="539"/>
      <c r="AX58" s="539"/>
      <c r="AY58" s="539"/>
      <c r="AZ58" s="539"/>
      <c r="BA58" s="539"/>
      <c r="BB58" s="539"/>
      <c r="BC58" s="539"/>
      <c r="BD58" s="539"/>
      <c r="BE58" s="539"/>
      <c r="BF58" s="539"/>
      <c r="BG58" s="539"/>
      <c r="BH58" s="539"/>
      <c r="BI58" s="539"/>
      <c r="BJ58" s="539"/>
      <c r="BK58" s="539"/>
      <c r="BL58" s="539"/>
      <c r="BM58" s="539"/>
      <c r="BN58" s="539"/>
      <c r="BO58" s="539"/>
      <c r="BP58" s="539"/>
      <c r="BQ58" s="539"/>
      <c r="BR58" s="539"/>
    </row>
    <row r="59" spans="1:70" s="7" customFormat="1" ht="12.75" customHeight="1">
      <c r="A59" s="527" t="s">
        <v>371</v>
      </c>
      <c r="B59" s="353"/>
      <c r="C59" s="254" t="s">
        <v>202</v>
      </c>
      <c r="D59" s="544"/>
      <c r="E59" s="92">
        <f>E27+E31+E35+E49+E40+E44</f>
        <v>15248</v>
      </c>
      <c r="F59" s="92">
        <f>F27+F35+F40+F44+F49</f>
        <v>16862</v>
      </c>
      <c r="G59" s="92">
        <v>16862</v>
      </c>
      <c r="H59" s="92">
        <f>SUM(H27+H35+H40+H44+H49)</f>
        <v>16862</v>
      </c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39"/>
      <c r="AC59" s="539"/>
      <c r="AD59" s="539"/>
      <c r="AE59" s="539"/>
      <c r="AF59" s="539"/>
      <c r="AG59" s="539"/>
      <c r="AH59" s="539"/>
      <c r="AI59" s="539"/>
      <c r="AJ59" s="539"/>
      <c r="AK59" s="539"/>
      <c r="AL59" s="539"/>
      <c r="AM59" s="539"/>
      <c r="AN59" s="539"/>
      <c r="AO59" s="539"/>
      <c r="AP59" s="539"/>
      <c r="AQ59" s="539"/>
      <c r="AR59" s="539"/>
      <c r="AS59" s="539"/>
      <c r="AT59" s="539"/>
      <c r="AU59" s="539"/>
      <c r="AV59" s="539"/>
      <c r="AW59" s="539"/>
      <c r="AX59" s="539"/>
      <c r="AY59" s="539"/>
      <c r="AZ59" s="539"/>
      <c r="BA59" s="539"/>
      <c r="BB59" s="539"/>
      <c r="BC59" s="539"/>
      <c r="BD59" s="539"/>
      <c r="BE59" s="539"/>
      <c r="BF59" s="539"/>
      <c r="BG59" s="539"/>
      <c r="BH59" s="539"/>
      <c r="BI59" s="539"/>
      <c r="BJ59" s="539"/>
      <c r="BK59" s="539"/>
      <c r="BL59" s="539"/>
      <c r="BM59" s="539"/>
      <c r="BN59" s="539"/>
      <c r="BO59" s="539"/>
      <c r="BP59" s="539"/>
      <c r="BQ59" s="539"/>
      <c r="BR59" s="539"/>
    </row>
    <row r="60" spans="1:70" s="7" customFormat="1" ht="12.75" customHeight="1">
      <c r="A60" s="527" t="s">
        <v>373</v>
      </c>
      <c r="B60" s="353"/>
      <c r="C60" s="254" t="s">
        <v>343</v>
      </c>
      <c r="D60" s="544"/>
      <c r="E60" s="92">
        <f>E28+E32+E36+E56+E41+E45</f>
        <v>19563</v>
      </c>
      <c r="F60" s="92">
        <f>F28+F36+F32+F41+F45+F50+F55</f>
        <v>18071</v>
      </c>
      <c r="G60" s="92">
        <v>18071</v>
      </c>
      <c r="H60" s="92">
        <f>SUM(H28+H32+H36+H41+H45+H50+H55)</f>
        <v>18501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39"/>
      <c r="AL60" s="539"/>
      <c r="AM60" s="539"/>
      <c r="AN60" s="539"/>
      <c r="AO60" s="539"/>
      <c r="AP60" s="539"/>
      <c r="AQ60" s="539"/>
      <c r="AR60" s="539"/>
      <c r="AS60" s="539"/>
      <c r="AT60" s="539"/>
      <c r="AU60" s="539"/>
      <c r="AV60" s="539"/>
      <c r="AW60" s="539"/>
      <c r="AX60" s="539"/>
      <c r="AY60" s="539"/>
      <c r="AZ60" s="539"/>
      <c r="BA60" s="539"/>
      <c r="BB60" s="539"/>
      <c r="BC60" s="539"/>
      <c r="BD60" s="539"/>
      <c r="BE60" s="539"/>
      <c r="BF60" s="539"/>
      <c r="BG60" s="539"/>
      <c r="BH60" s="539"/>
      <c r="BI60" s="539"/>
      <c r="BJ60" s="539"/>
      <c r="BK60" s="539"/>
      <c r="BL60" s="539"/>
      <c r="BM60" s="539"/>
      <c r="BN60" s="539"/>
      <c r="BO60" s="539"/>
      <c r="BP60" s="539"/>
      <c r="BQ60" s="539"/>
      <c r="BR60" s="539"/>
    </row>
    <row r="61" spans="1:70" s="7" customFormat="1" ht="12.75" customHeight="1">
      <c r="A61" s="527" t="s">
        <v>375</v>
      </c>
      <c r="B61" s="353"/>
      <c r="C61" s="254" t="s">
        <v>381</v>
      </c>
      <c r="D61" s="544"/>
      <c r="E61" s="92"/>
      <c r="F61" s="92">
        <f>F51+F56+F37</f>
        <v>1080</v>
      </c>
      <c r="G61" s="92">
        <v>1080</v>
      </c>
      <c r="H61" s="92">
        <v>1080</v>
      </c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39"/>
      <c r="AC61" s="539"/>
      <c r="AD61" s="539"/>
      <c r="AE61" s="539"/>
      <c r="AF61" s="539"/>
      <c r="AG61" s="539"/>
      <c r="AH61" s="539"/>
      <c r="AI61" s="539"/>
      <c r="AJ61" s="539"/>
      <c r="AK61" s="539"/>
      <c r="AL61" s="539"/>
      <c r="AM61" s="539"/>
      <c r="AN61" s="539"/>
      <c r="AO61" s="539"/>
      <c r="AP61" s="539"/>
      <c r="AQ61" s="539"/>
      <c r="AR61" s="539"/>
      <c r="AS61" s="539"/>
      <c r="AT61" s="539"/>
      <c r="AU61" s="539"/>
      <c r="AV61" s="539"/>
      <c r="AW61" s="539"/>
      <c r="AX61" s="539"/>
      <c r="AY61" s="539"/>
      <c r="AZ61" s="539"/>
      <c r="BA61" s="539"/>
      <c r="BB61" s="539"/>
      <c r="BC61" s="539"/>
      <c r="BD61" s="539"/>
      <c r="BE61" s="539"/>
      <c r="BF61" s="539"/>
      <c r="BG61" s="539"/>
      <c r="BH61" s="539"/>
      <c r="BI61" s="539"/>
      <c r="BJ61" s="539"/>
      <c r="BK61" s="539"/>
      <c r="BL61" s="539"/>
      <c r="BM61" s="539"/>
      <c r="BN61" s="539"/>
      <c r="BO61" s="539"/>
      <c r="BP61" s="539"/>
      <c r="BQ61" s="539"/>
      <c r="BR61" s="539"/>
    </row>
    <row r="62" spans="1:8" s="546" customFormat="1" ht="12.75" customHeight="1">
      <c r="A62" s="545"/>
      <c r="B62" s="545"/>
      <c r="D62" s="547"/>
      <c r="E62" s="548"/>
      <c r="F62" s="548"/>
      <c r="G62" s="548"/>
      <c r="H62" s="548">
        <f>H21-H57</f>
        <v>0</v>
      </c>
    </row>
  </sheetData>
  <sheetProtection selectLockedCells="1" selectUnlockedCells="1"/>
  <mergeCells count="22">
    <mergeCell ref="C20:D20"/>
    <mergeCell ref="A21:B21"/>
    <mergeCell ref="C21:D21"/>
    <mergeCell ref="A23:B24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E1:H1"/>
    <mergeCell ref="A2:J2"/>
    <mergeCell ref="C4:E4"/>
    <mergeCell ref="G5:H5"/>
    <mergeCell ref="A6:B7"/>
    <mergeCell ref="A8:B8"/>
  </mergeCells>
  <printOptions/>
  <pageMargins left="1.4" right="0.12013888888888889" top="0.9840277777777777" bottom="0.9840277777777777" header="0.5118055555555555" footer="0.5118055555555555"/>
  <pageSetup fitToWidth="0" fitToHeight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L32"/>
  <sheetViews>
    <sheetView zoomScalePageLayoutView="0" workbookViewId="0" topLeftCell="A16">
      <selection activeCell="M16" sqref="M16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7" width="11.421875" style="0" customWidth="1"/>
    <col min="8" max="8" width="11.28125" style="57" customWidth="1"/>
    <col min="9" max="14" width="7.7109375" style="0" customWidth="1"/>
    <col min="15" max="15" width="9.8515625" style="0" customWidth="1"/>
  </cols>
  <sheetData>
    <row r="1" spans="1:8" s="549" customFormat="1" ht="18" customHeight="1">
      <c r="A1" s="483"/>
      <c r="E1" s="946" t="s">
        <v>833</v>
      </c>
      <c r="F1" s="946"/>
      <c r="G1" s="946"/>
      <c r="H1" s="946"/>
    </row>
    <row r="2" spans="1:8" ht="12.75" customHeight="1">
      <c r="A2" s="947" t="s">
        <v>1027</v>
      </c>
      <c r="B2" s="947"/>
      <c r="C2" s="947"/>
      <c r="D2" s="947"/>
      <c r="E2" s="947"/>
      <c r="F2" s="947"/>
      <c r="G2" s="947"/>
      <c r="H2" s="947"/>
    </row>
    <row r="3" spans="3:8" ht="12.75" customHeight="1">
      <c r="C3" s="2"/>
      <c r="D3" s="2"/>
      <c r="E3" s="2"/>
      <c r="F3" s="2"/>
      <c r="G3" s="2"/>
      <c r="H3" s="64"/>
    </row>
    <row r="4" spans="1:8" ht="21" customHeight="1">
      <c r="A4" s="948" t="s">
        <v>834</v>
      </c>
      <c r="B4" s="948"/>
      <c r="C4" s="948"/>
      <c r="D4" s="948"/>
      <c r="E4" s="948"/>
      <c r="F4" s="948"/>
      <c r="G4" s="948"/>
      <c r="H4" s="948"/>
    </row>
    <row r="5" spans="3:5" ht="21" customHeight="1">
      <c r="C5" s="550"/>
      <c r="D5" s="550"/>
      <c r="E5" s="550"/>
    </row>
    <row r="6" spans="5:8" ht="12.75" customHeight="1">
      <c r="E6" s="6"/>
      <c r="F6" s="6"/>
      <c r="G6" s="949" t="s">
        <v>154</v>
      </c>
      <c r="H6" s="949"/>
    </row>
    <row r="7" spans="1:8" ht="38.25" customHeight="1">
      <c r="A7" s="950" t="s">
        <v>155</v>
      </c>
      <c r="B7" s="950"/>
      <c r="C7" s="951" t="s">
        <v>156</v>
      </c>
      <c r="D7" s="951"/>
      <c r="E7" s="551" t="s">
        <v>157</v>
      </c>
      <c r="F7" s="551" t="s">
        <v>158</v>
      </c>
      <c r="G7" s="551" t="s">
        <v>818</v>
      </c>
      <c r="H7" s="69" t="s">
        <v>562</v>
      </c>
    </row>
    <row r="8" spans="1:8" ht="12.75" customHeight="1">
      <c r="A8" s="950"/>
      <c r="B8" s="950"/>
      <c r="C8" s="552" t="s">
        <v>162</v>
      </c>
      <c r="D8" s="553"/>
      <c r="E8" s="554" t="s">
        <v>163</v>
      </c>
      <c r="F8" s="222" t="s">
        <v>164</v>
      </c>
      <c r="G8" s="555" t="s">
        <v>165</v>
      </c>
      <c r="H8" s="859" t="s">
        <v>166</v>
      </c>
    </row>
    <row r="9" spans="1:12" ht="12.75" customHeight="1">
      <c r="A9" s="953" t="s">
        <v>38</v>
      </c>
      <c r="B9" s="953"/>
      <c r="C9" s="301" t="s">
        <v>322</v>
      </c>
      <c r="D9" s="556"/>
      <c r="E9" s="556">
        <v>610</v>
      </c>
      <c r="F9" s="223">
        <v>500</v>
      </c>
      <c r="G9" s="184">
        <v>500</v>
      </c>
      <c r="H9" s="557">
        <v>500</v>
      </c>
      <c r="I9" s="230"/>
      <c r="J9" s="230"/>
      <c r="K9" s="230"/>
      <c r="L9" s="230"/>
    </row>
    <row r="10" spans="1:12" ht="12.75" customHeight="1">
      <c r="A10" s="953" t="s">
        <v>40</v>
      </c>
      <c r="B10" s="953"/>
      <c r="C10" s="499" t="s">
        <v>835</v>
      </c>
      <c r="D10" s="500"/>
      <c r="E10" s="556">
        <v>12570</v>
      </c>
      <c r="F10" s="184">
        <v>11728</v>
      </c>
      <c r="G10" s="184">
        <v>11728</v>
      </c>
      <c r="H10" s="557">
        <f>SUM(H11:H12)</f>
        <v>12933</v>
      </c>
      <c r="I10" s="230"/>
      <c r="J10" s="230"/>
      <c r="K10" s="230"/>
      <c r="L10" s="230"/>
    </row>
    <row r="11" spans="1:12" ht="12.75" customHeight="1">
      <c r="A11" s="953" t="s">
        <v>47</v>
      </c>
      <c r="B11" s="953"/>
      <c r="C11" s="558" t="s">
        <v>822</v>
      </c>
      <c r="D11" s="559"/>
      <c r="E11" s="560">
        <v>4000</v>
      </c>
      <c r="F11" s="561">
        <v>4044</v>
      </c>
      <c r="G11" s="561">
        <v>4044</v>
      </c>
      <c r="H11" s="562">
        <v>4044</v>
      </c>
      <c r="I11" s="230"/>
      <c r="J11" s="230"/>
      <c r="K11" s="230"/>
      <c r="L11" s="230"/>
    </row>
    <row r="12" spans="1:12" ht="12.75" customHeight="1">
      <c r="A12" s="953" t="s">
        <v>49</v>
      </c>
      <c r="B12" s="953"/>
      <c r="C12" s="558" t="s">
        <v>823</v>
      </c>
      <c r="D12" s="559"/>
      <c r="E12" s="560">
        <v>8570</v>
      </c>
      <c r="F12" s="561">
        <f>F10-F11</f>
        <v>7684</v>
      </c>
      <c r="G12" s="561">
        <v>7684</v>
      </c>
      <c r="H12" s="562">
        <v>8889</v>
      </c>
      <c r="I12" s="230"/>
      <c r="J12" s="230"/>
      <c r="K12" s="230"/>
      <c r="L12" s="230"/>
    </row>
    <row r="13" spans="1:12" ht="12.75" customHeight="1">
      <c r="A13" s="954" t="s">
        <v>51</v>
      </c>
      <c r="B13" s="954"/>
      <c r="C13" s="563" t="s">
        <v>224</v>
      </c>
      <c r="D13" s="502"/>
      <c r="E13" s="564"/>
      <c r="F13" s="329">
        <v>0</v>
      </c>
      <c r="G13" s="329">
        <v>0</v>
      </c>
      <c r="H13" s="565">
        <v>129</v>
      </c>
      <c r="I13" s="230"/>
      <c r="J13" s="230"/>
      <c r="K13" s="230"/>
      <c r="L13" s="230"/>
    </row>
    <row r="14" spans="1:12" ht="12.75" customHeight="1">
      <c r="A14" s="955" t="s">
        <v>53</v>
      </c>
      <c r="B14" s="955"/>
      <c r="C14" s="566" t="s">
        <v>116</v>
      </c>
      <c r="D14" s="567"/>
      <c r="E14" s="568">
        <v>13180</v>
      </c>
      <c r="F14" s="569">
        <f>SUM(F9:F10)+F13</f>
        <v>12228</v>
      </c>
      <c r="G14" s="569">
        <f>SUM(G9:G10)+G13</f>
        <v>12228</v>
      </c>
      <c r="H14" s="570">
        <f>SUM(H9+H10+H13)</f>
        <v>13562</v>
      </c>
      <c r="I14" s="571"/>
      <c r="J14" s="230"/>
      <c r="K14" s="230"/>
      <c r="L14" s="230"/>
    </row>
    <row r="15" spans="1:8" s="148" customFormat="1" ht="12.75" customHeight="1">
      <c r="A15" s="228"/>
      <c r="B15" s="228"/>
      <c r="C15" s="229"/>
      <c r="D15" s="229"/>
      <c r="H15" s="572"/>
    </row>
    <row r="16" spans="1:12" ht="49.5" customHeight="1">
      <c r="A16" s="952" t="s">
        <v>155</v>
      </c>
      <c r="B16" s="952"/>
      <c r="C16" s="573" t="s">
        <v>119</v>
      </c>
      <c r="D16" s="574" t="s">
        <v>836</v>
      </c>
      <c r="E16" s="575" t="s">
        <v>157</v>
      </c>
      <c r="F16" s="575" t="s">
        <v>158</v>
      </c>
      <c r="G16" s="576" t="s">
        <v>818</v>
      </c>
      <c r="H16" s="577" t="s">
        <v>562</v>
      </c>
      <c r="I16" s="230"/>
      <c r="J16" s="230"/>
      <c r="K16" s="230"/>
      <c r="L16" s="230"/>
    </row>
    <row r="17" spans="1:12" ht="12.75" customHeight="1">
      <c r="A17" s="952"/>
      <c r="B17" s="952"/>
      <c r="C17" s="578" t="s">
        <v>162</v>
      </c>
      <c r="D17" s="8" t="s">
        <v>163</v>
      </c>
      <c r="E17" s="8">
        <f>'16művh2015'!I4</f>
        <v>0</v>
      </c>
      <c r="F17" s="222" t="s">
        <v>165</v>
      </c>
      <c r="G17" s="222" t="s">
        <v>166</v>
      </c>
      <c r="H17" s="579" t="s">
        <v>167</v>
      </c>
      <c r="I17" s="230"/>
      <c r="J17" s="230"/>
      <c r="K17" s="230"/>
      <c r="L17" s="230"/>
    </row>
    <row r="18" spans="1:12" ht="12.75" customHeight="1">
      <c r="A18" s="580" t="s">
        <v>55</v>
      </c>
      <c r="B18" s="210" t="s">
        <v>168</v>
      </c>
      <c r="C18" s="13" t="s">
        <v>485</v>
      </c>
      <c r="D18" s="261">
        <v>1.5</v>
      </c>
      <c r="E18" s="13">
        <f>SUM(E19:E22)</f>
        <v>10753</v>
      </c>
      <c r="F18" s="13">
        <f>SUM(F19:F21)</f>
        <v>9708</v>
      </c>
      <c r="G18" s="13">
        <f>SUM(G19:G21)</f>
        <v>9708</v>
      </c>
      <c r="H18" s="581">
        <f>SUM(H19:H22)</f>
        <v>11042</v>
      </c>
      <c r="I18" s="230"/>
      <c r="J18" s="230"/>
      <c r="K18" s="230"/>
      <c r="L18" s="230"/>
    </row>
    <row r="19" spans="1:12" ht="12.75" customHeight="1">
      <c r="A19" s="580" t="s">
        <v>57</v>
      </c>
      <c r="B19" s="210"/>
      <c r="C19" s="184" t="s">
        <v>201</v>
      </c>
      <c r="D19" s="247"/>
      <c r="E19" s="184">
        <v>4460</v>
      </c>
      <c r="F19" s="184">
        <v>4365</v>
      </c>
      <c r="G19" s="184">
        <v>4365</v>
      </c>
      <c r="H19" s="557">
        <v>4991</v>
      </c>
      <c r="I19" s="230"/>
      <c r="J19" s="230"/>
      <c r="K19" s="230"/>
      <c r="L19" s="230"/>
    </row>
    <row r="20" spans="1:12" ht="12.75" customHeight="1">
      <c r="A20" s="580" t="s">
        <v>86</v>
      </c>
      <c r="B20" s="210"/>
      <c r="C20" s="184" t="s">
        <v>202</v>
      </c>
      <c r="D20" s="247"/>
      <c r="E20" s="184">
        <v>1100</v>
      </c>
      <c r="F20" s="184">
        <v>1219</v>
      </c>
      <c r="G20" s="184">
        <v>1219</v>
      </c>
      <c r="H20" s="557">
        <v>1367</v>
      </c>
      <c r="I20" s="230"/>
      <c r="J20" s="230"/>
      <c r="K20" s="230"/>
      <c r="L20" s="230"/>
    </row>
    <row r="21" spans="1:12" ht="12.75" customHeight="1">
      <c r="A21" s="580" t="s">
        <v>59</v>
      </c>
      <c r="B21" s="210"/>
      <c r="C21" s="184" t="s">
        <v>343</v>
      </c>
      <c r="D21" s="247"/>
      <c r="E21" s="184">
        <v>5193</v>
      </c>
      <c r="F21" s="184">
        <v>4124</v>
      </c>
      <c r="G21" s="184">
        <v>4124</v>
      </c>
      <c r="H21" s="557">
        <v>4124</v>
      </c>
      <c r="I21" s="230"/>
      <c r="J21" s="230"/>
      <c r="K21" s="230"/>
      <c r="L21" s="230"/>
    </row>
    <row r="22" spans="1:12" ht="12.75" customHeight="1">
      <c r="A22" s="580" t="s">
        <v>61</v>
      </c>
      <c r="B22" s="210"/>
      <c r="C22" s="184" t="s">
        <v>341</v>
      </c>
      <c r="D22" s="247"/>
      <c r="E22" s="184"/>
      <c r="F22" s="184"/>
      <c r="G22" s="184"/>
      <c r="H22" s="557">
        <v>560</v>
      </c>
      <c r="I22" s="230"/>
      <c r="J22" s="230"/>
      <c r="K22" s="230"/>
      <c r="L22" s="230"/>
    </row>
    <row r="23" spans="1:12" ht="12.75" customHeight="1">
      <c r="A23" s="580" t="s">
        <v>63</v>
      </c>
      <c r="B23" s="210" t="s">
        <v>172</v>
      </c>
      <c r="C23" s="13" t="s">
        <v>491</v>
      </c>
      <c r="D23" s="261">
        <v>0.5</v>
      </c>
      <c r="E23" s="13">
        <f>SUM(E24:E26)</f>
        <v>2162</v>
      </c>
      <c r="F23" s="13">
        <f>SUM(F24:F26)</f>
        <v>2520</v>
      </c>
      <c r="G23" s="13">
        <f>SUM(G24:G26)</f>
        <v>2520</v>
      </c>
      <c r="H23" s="91">
        <f>SUM(H24:H26)</f>
        <v>2520</v>
      </c>
      <c r="I23" s="230"/>
      <c r="J23" s="230"/>
      <c r="K23" s="230"/>
      <c r="L23" s="230"/>
    </row>
    <row r="24" spans="1:12" ht="12.75" customHeight="1">
      <c r="A24" s="580" t="s">
        <v>65</v>
      </c>
      <c r="B24" s="210"/>
      <c r="C24" s="184" t="s">
        <v>201</v>
      </c>
      <c r="D24" s="247"/>
      <c r="E24" s="184">
        <v>612</v>
      </c>
      <c r="F24" s="184">
        <v>835</v>
      </c>
      <c r="G24" s="184">
        <v>835</v>
      </c>
      <c r="H24" s="557">
        <v>835</v>
      </c>
      <c r="I24" s="230"/>
      <c r="J24" s="230"/>
      <c r="K24" s="230"/>
      <c r="L24" s="230"/>
    </row>
    <row r="25" spans="1:12" ht="12.75" customHeight="1">
      <c r="A25" s="580" t="s">
        <v>92</v>
      </c>
      <c r="B25" s="210"/>
      <c r="C25" s="184" t="s">
        <v>202</v>
      </c>
      <c r="D25" s="247"/>
      <c r="E25" s="184">
        <v>150</v>
      </c>
      <c r="F25" s="184">
        <v>224</v>
      </c>
      <c r="G25" s="184">
        <v>224</v>
      </c>
      <c r="H25" s="557">
        <v>224</v>
      </c>
      <c r="I25" s="230"/>
      <c r="J25" s="230"/>
      <c r="K25" s="230"/>
      <c r="L25" s="230"/>
    </row>
    <row r="26" spans="1:12" ht="12.75" customHeight="1">
      <c r="A26" s="582" t="s">
        <v>66</v>
      </c>
      <c r="B26" s="328"/>
      <c r="C26" s="329" t="s">
        <v>343</v>
      </c>
      <c r="D26" s="330"/>
      <c r="E26" s="296">
        <v>1400</v>
      </c>
      <c r="F26" s="296">
        <v>1461</v>
      </c>
      <c r="G26" s="296">
        <v>1461</v>
      </c>
      <c r="H26" s="565">
        <v>1461</v>
      </c>
      <c r="I26" s="230"/>
      <c r="J26" s="230"/>
      <c r="K26" s="230"/>
      <c r="L26" s="230"/>
    </row>
    <row r="27" spans="1:12" ht="26.25" customHeight="1">
      <c r="A27" s="583" t="s">
        <v>67</v>
      </c>
      <c r="B27" s="584" t="s">
        <v>178</v>
      </c>
      <c r="C27" s="585" t="s">
        <v>837</v>
      </c>
      <c r="D27" s="586">
        <f>SUM(D17:D26)</f>
        <v>2</v>
      </c>
      <c r="E27" s="569">
        <f>SUM(E28:E31)</f>
        <v>12915</v>
      </c>
      <c r="F27" s="569">
        <f>SUM(F28:F31)</f>
        <v>12228</v>
      </c>
      <c r="G27" s="569">
        <f>SUM(G28:G31)</f>
        <v>12228</v>
      </c>
      <c r="H27" s="570">
        <f>SUM(H28:H31)</f>
        <v>13562</v>
      </c>
      <c r="I27" s="230"/>
      <c r="J27" s="230"/>
      <c r="K27" s="230"/>
      <c r="L27" s="230"/>
    </row>
    <row r="28" spans="1:12" ht="12.75" customHeight="1">
      <c r="A28" s="587" t="s">
        <v>68</v>
      </c>
      <c r="B28" s="540"/>
      <c r="C28" s="541" t="s">
        <v>201</v>
      </c>
      <c r="D28" s="542">
        <f>D27</f>
        <v>2</v>
      </c>
      <c r="E28" s="541">
        <f aca="true" t="shared" si="0" ref="E28:F30">E19+E24</f>
        <v>5072</v>
      </c>
      <c r="F28" s="541">
        <f t="shared" si="0"/>
        <v>5200</v>
      </c>
      <c r="G28" s="541">
        <v>5200</v>
      </c>
      <c r="H28" s="588">
        <f>H19+H24</f>
        <v>5826</v>
      </c>
      <c r="I28" s="230"/>
      <c r="J28" s="230"/>
      <c r="K28" s="230"/>
      <c r="L28" s="230"/>
    </row>
    <row r="29" spans="1:12" ht="12.75" customHeight="1">
      <c r="A29" s="589" t="s">
        <v>70</v>
      </c>
      <c r="B29" s="353"/>
      <c r="C29" s="254" t="s">
        <v>202</v>
      </c>
      <c r="D29" s="544"/>
      <c r="E29" s="254">
        <f t="shared" si="0"/>
        <v>1250</v>
      </c>
      <c r="F29" s="254">
        <f t="shared" si="0"/>
        <v>1443</v>
      </c>
      <c r="G29" s="254">
        <v>1443</v>
      </c>
      <c r="H29" s="590">
        <f>H20+H25</f>
        <v>1591</v>
      </c>
      <c r="I29" s="230"/>
      <c r="J29" s="230"/>
      <c r="K29" s="230"/>
      <c r="L29" s="230"/>
    </row>
    <row r="30" spans="1:12" ht="12.75" customHeight="1">
      <c r="A30" s="589" t="s">
        <v>97</v>
      </c>
      <c r="B30" s="353"/>
      <c r="C30" s="254" t="s">
        <v>343</v>
      </c>
      <c r="D30" s="544"/>
      <c r="E30" s="254">
        <f t="shared" si="0"/>
        <v>6593</v>
      </c>
      <c r="F30" s="254">
        <f t="shared" si="0"/>
        <v>5585</v>
      </c>
      <c r="G30" s="254">
        <v>5585</v>
      </c>
      <c r="H30" s="590">
        <f>H21+H26</f>
        <v>5585</v>
      </c>
      <c r="I30" s="230"/>
      <c r="J30" s="230"/>
      <c r="K30" s="230"/>
      <c r="L30" s="230"/>
    </row>
    <row r="31" spans="1:12" ht="12.75" customHeight="1">
      <c r="A31" s="591" t="s">
        <v>99</v>
      </c>
      <c r="B31" s="592"/>
      <c r="C31" s="593" t="s">
        <v>350</v>
      </c>
      <c r="D31" s="594"/>
      <c r="E31" s="593">
        <v>0</v>
      </c>
      <c r="F31" s="593">
        <v>0</v>
      </c>
      <c r="G31" s="595">
        <v>0</v>
      </c>
      <c r="H31" s="596">
        <f>SUM(H22)</f>
        <v>560</v>
      </c>
      <c r="I31" s="571"/>
      <c r="J31" s="230"/>
      <c r="K31" s="230"/>
      <c r="L31" s="230"/>
    </row>
    <row r="32" spans="5:12" s="546" customFormat="1" ht="12.75" customHeight="1">
      <c r="E32" s="597"/>
      <c r="F32" s="597"/>
      <c r="G32" s="597"/>
      <c r="H32" s="548"/>
      <c r="I32" s="515"/>
      <c r="J32" s="515"/>
      <c r="K32" s="515"/>
      <c r="L32" s="515"/>
    </row>
  </sheetData>
  <sheetProtection selectLockedCells="1" selectUnlockedCells="1"/>
  <mergeCells count="13">
    <mergeCell ref="A16:B17"/>
    <mergeCell ref="A9:B9"/>
    <mergeCell ref="A10:B10"/>
    <mergeCell ref="A11:B11"/>
    <mergeCell ref="A12:B12"/>
    <mergeCell ref="A13:B13"/>
    <mergeCell ref="A14:B14"/>
    <mergeCell ref="E1:H1"/>
    <mergeCell ref="A2:H2"/>
    <mergeCell ref="A4:H4"/>
    <mergeCell ref="G6:H6"/>
    <mergeCell ref="A7:B8"/>
    <mergeCell ref="C7:D7"/>
  </mergeCells>
  <printOptions/>
  <pageMargins left="1.7" right="0.14027777777777778" top="0.9840277777777777" bottom="0.9840277777777777" header="0.5118055555555555" footer="0.5118055555555555"/>
  <pageSetup horizontalDpi="300" verticalDpi="3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K42"/>
  <sheetViews>
    <sheetView zoomScalePageLayoutView="0" workbookViewId="0" topLeftCell="A19">
      <selection activeCell="H37" sqref="H37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5.7109375" style="0" customWidth="1"/>
    <col min="4" max="4" width="7.00390625" style="0" customWidth="1"/>
    <col min="5" max="5" width="17.00390625" style="57" customWidth="1"/>
    <col min="6" max="6" width="17.28125" style="57" customWidth="1"/>
    <col min="7" max="7" width="17.8515625" style="57" customWidth="1"/>
    <col min="8" max="8" width="12.57421875" style="598" customWidth="1"/>
    <col min="9" max="9" width="10.28125" style="0" customWidth="1"/>
    <col min="10" max="13" width="7.7109375" style="0" customWidth="1"/>
    <col min="14" max="14" width="9.8515625" style="0" customWidth="1"/>
  </cols>
  <sheetData>
    <row r="1" spans="1:8" s="549" customFormat="1" ht="18" customHeight="1">
      <c r="A1" s="946" t="s">
        <v>838</v>
      </c>
      <c r="B1" s="946"/>
      <c r="C1" s="946"/>
      <c r="D1" s="946"/>
      <c r="E1" s="946"/>
      <c r="F1" s="946"/>
      <c r="G1" s="946"/>
      <c r="H1" s="946"/>
    </row>
    <row r="2" spans="1:8" ht="12.75" customHeight="1">
      <c r="A2" s="947" t="s">
        <v>1027</v>
      </c>
      <c r="B2" s="947"/>
      <c r="C2" s="947"/>
      <c r="D2" s="947"/>
      <c r="E2" s="947"/>
      <c r="F2" s="947"/>
      <c r="G2" s="947"/>
      <c r="H2" s="947"/>
    </row>
    <row r="3" ht="12.75" customHeight="1"/>
    <row r="4" spans="3:4" ht="18.75" customHeight="1">
      <c r="C4" s="550" t="s">
        <v>839</v>
      </c>
      <c r="D4" s="550"/>
    </row>
    <row r="5" spans="3:4" ht="18.75" customHeight="1">
      <c r="C5" s="550"/>
      <c r="D5" s="550"/>
    </row>
    <row r="6" spans="7:8" ht="12.75" customHeight="1">
      <c r="G6" s="956" t="s">
        <v>840</v>
      </c>
      <c r="H6" s="956"/>
    </row>
    <row r="7" spans="1:8" ht="56.25" customHeight="1">
      <c r="A7" s="957" t="s">
        <v>155</v>
      </c>
      <c r="B7" s="957"/>
      <c r="C7" s="951" t="s">
        <v>156</v>
      </c>
      <c r="D7" s="951"/>
      <c r="E7" s="67" t="s">
        <v>157</v>
      </c>
      <c r="F7" s="67" t="s">
        <v>158</v>
      </c>
      <c r="G7" s="67" t="s">
        <v>818</v>
      </c>
      <c r="H7" s="69" t="s">
        <v>562</v>
      </c>
    </row>
    <row r="8" spans="1:8" ht="12.75" customHeight="1">
      <c r="A8" s="957"/>
      <c r="B8" s="957"/>
      <c r="C8" s="958" t="s">
        <v>162</v>
      </c>
      <c r="D8" s="958"/>
      <c r="E8" s="599" t="s">
        <v>163</v>
      </c>
      <c r="F8" s="600" t="s">
        <v>164</v>
      </c>
      <c r="G8" s="600" t="s">
        <v>165</v>
      </c>
      <c r="H8" s="601" t="s">
        <v>166</v>
      </c>
    </row>
    <row r="9" spans="1:8" ht="12.75" customHeight="1">
      <c r="A9" s="959" t="s">
        <v>38</v>
      </c>
      <c r="B9" s="959"/>
      <c r="C9" s="602" t="s">
        <v>280</v>
      </c>
      <c r="D9" s="603"/>
      <c r="E9" s="604">
        <v>1840</v>
      </c>
      <c r="F9" s="604">
        <v>635</v>
      </c>
      <c r="G9" s="604">
        <v>635</v>
      </c>
      <c r="H9" s="605">
        <v>635</v>
      </c>
    </row>
    <row r="10" spans="1:8" ht="12.75" customHeight="1">
      <c r="A10" s="960" t="s">
        <v>40</v>
      </c>
      <c r="B10" s="960"/>
      <c r="C10" s="495" t="s">
        <v>841</v>
      </c>
      <c r="D10" s="111"/>
      <c r="E10" s="496">
        <v>1840</v>
      </c>
      <c r="F10" s="496">
        <v>635</v>
      </c>
      <c r="G10" s="496">
        <v>635</v>
      </c>
      <c r="H10" s="606">
        <v>635</v>
      </c>
    </row>
    <row r="11" spans="1:8" ht="12.75" customHeight="1">
      <c r="A11" s="960" t="s">
        <v>47</v>
      </c>
      <c r="B11" s="960"/>
      <c r="C11" s="607" t="s">
        <v>842</v>
      </c>
      <c r="D11" s="608"/>
      <c r="E11" s="609"/>
      <c r="F11" s="609">
        <v>0</v>
      </c>
      <c r="G11" s="609">
        <v>0</v>
      </c>
      <c r="H11" s="610">
        <v>877</v>
      </c>
    </row>
    <row r="12" spans="1:8" ht="12.75" customHeight="1">
      <c r="A12" s="611" t="s">
        <v>49</v>
      </c>
      <c r="B12" s="612"/>
      <c r="C12" s="961" t="s">
        <v>820</v>
      </c>
      <c r="D12" s="961"/>
      <c r="E12" s="613">
        <f>SUM(E9+E11)</f>
        <v>1840</v>
      </c>
      <c r="F12" s="613">
        <f>SUM(F9+F11)</f>
        <v>635</v>
      </c>
      <c r="G12" s="613">
        <f>SUM(G9+G11)</f>
        <v>635</v>
      </c>
      <c r="H12" s="614">
        <f>SUM(H9+H11)</f>
        <v>1512</v>
      </c>
    </row>
    <row r="13" spans="1:8" ht="12.75" customHeight="1">
      <c r="A13" s="960" t="s">
        <v>51</v>
      </c>
      <c r="B13" s="960"/>
      <c r="C13" s="301" t="s">
        <v>843</v>
      </c>
      <c r="D13" s="556"/>
      <c r="E13" s="496"/>
      <c r="F13" s="496">
        <v>0</v>
      </c>
      <c r="G13" s="496">
        <v>0</v>
      </c>
      <c r="H13" s="606">
        <v>187</v>
      </c>
    </row>
    <row r="14" spans="1:8" ht="12.75" customHeight="1">
      <c r="A14" s="960" t="s">
        <v>53</v>
      </c>
      <c r="B14" s="960"/>
      <c r="C14" s="499" t="s">
        <v>835</v>
      </c>
      <c r="D14" s="500"/>
      <c r="E14" s="496">
        <v>105570</v>
      </c>
      <c r="F14" s="496">
        <f>SUM(F15:F16)</f>
        <v>79951</v>
      </c>
      <c r="G14" s="496">
        <f>SUM(G15:G16)</f>
        <v>79951</v>
      </c>
      <c r="H14" s="606">
        <f>SUM(H15:H16)</f>
        <v>79764</v>
      </c>
    </row>
    <row r="15" spans="1:8" s="209" customFormat="1" ht="12.75" customHeight="1">
      <c r="A15" s="962" t="s">
        <v>55</v>
      </c>
      <c r="B15" s="962"/>
      <c r="C15" s="963" t="s">
        <v>822</v>
      </c>
      <c r="D15" s="963"/>
      <c r="E15" s="496">
        <v>61349</v>
      </c>
      <c r="F15" s="496">
        <v>60744</v>
      </c>
      <c r="G15" s="496">
        <v>60744</v>
      </c>
      <c r="H15" s="606">
        <v>60744</v>
      </c>
    </row>
    <row r="16" spans="1:9" s="209" customFormat="1" ht="12.75" customHeight="1">
      <c r="A16" s="962" t="s">
        <v>57</v>
      </c>
      <c r="B16" s="962"/>
      <c r="C16" s="963" t="s">
        <v>844</v>
      </c>
      <c r="D16" s="963"/>
      <c r="E16" s="496">
        <f>E14-E15</f>
        <v>44221</v>
      </c>
      <c r="F16" s="496">
        <v>19207</v>
      </c>
      <c r="G16" s="496">
        <v>19207</v>
      </c>
      <c r="H16" s="606">
        <v>19020</v>
      </c>
      <c r="I16" s="615"/>
    </row>
    <row r="17" spans="1:9" s="12" customFormat="1" ht="19.5" customHeight="1">
      <c r="A17" s="964" t="s">
        <v>86</v>
      </c>
      <c r="B17" s="964"/>
      <c r="C17" s="965" t="s">
        <v>191</v>
      </c>
      <c r="D17" s="965"/>
      <c r="E17" s="616">
        <f>SUM(E13+E14)</f>
        <v>105570</v>
      </c>
      <c r="F17" s="616">
        <f>SUM(F13+F14)</f>
        <v>79951</v>
      </c>
      <c r="G17" s="616">
        <f>SUM(G13+G14)</f>
        <v>79951</v>
      </c>
      <c r="H17" s="617">
        <f>SUM(H13+H14)</f>
        <v>79951</v>
      </c>
      <c r="I17" s="618"/>
    </row>
    <row r="18" spans="1:8" ht="21" customHeight="1">
      <c r="A18" s="966" t="s">
        <v>59</v>
      </c>
      <c r="B18" s="966"/>
      <c r="C18" s="619" t="s">
        <v>116</v>
      </c>
      <c r="D18" s="620"/>
      <c r="E18" s="621">
        <f>SUM(E12+E17)</f>
        <v>107410</v>
      </c>
      <c r="F18" s="621">
        <f>SUM(F12+F17)</f>
        <v>80586</v>
      </c>
      <c r="G18" s="621">
        <f>SUM(G12+G17)</f>
        <v>80586</v>
      </c>
      <c r="H18" s="622">
        <f>SUM(H12+H17)</f>
        <v>81463</v>
      </c>
    </row>
    <row r="19" spans="1:8" ht="21" customHeight="1">
      <c r="A19" s="623"/>
      <c r="B19" s="623"/>
      <c r="C19" s="624"/>
      <c r="D19" s="624"/>
      <c r="E19" s="625"/>
      <c r="F19" s="625"/>
      <c r="G19" s="625"/>
      <c r="H19" s="625"/>
    </row>
    <row r="20" spans="1:4" ht="12.75" customHeight="1">
      <c r="A20" s="1"/>
      <c r="B20" s="1"/>
      <c r="C20" s="1"/>
      <c r="D20" s="1"/>
    </row>
    <row r="21" spans="1:8" ht="63.75" customHeight="1">
      <c r="A21" s="957" t="s">
        <v>155</v>
      </c>
      <c r="B21" s="957"/>
      <c r="C21" s="551" t="s">
        <v>330</v>
      </c>
      <c r="D21" s="551" t="s">
        <v>836</v>
      </c>
      <c r="E21" s="67" t="s">
        <v>157</v>
      </c>
      <c r="F21" s="67" t="s">
        <v>158</v>
      </c>
      <c r="G21" s="67" t="s">
        <v>818</v>
      </c>
      <c r="H21" s="69" t="s">
        <v>562</v>
      </c>
    </row>
    <row r="22" spans="1:8" ht="12.75" customHeight="1">
      <c r="A22" s="967"/>
      <c r="B22" s="967"/>
      <c r="C22" s="221" t="s">
        <v>162</v>
      </c>
      <c r="D22" s="221" t="s">
        <v>163</v>
      </c>
      <c r="E22" s="599" t="s">
        <v>164</v>
      </c>
      <c r="F22" s="600" t="s">
        <v>165</v>
      </c>
      <c r="G22" s="600" t="s">
        <v>166</v>
      </c>
      <c r="H22" s="601" t="s">
        <v>167</v>
      </c>
    </row>
    <row r="23" spans="1:8" ht="12.75" customHeight="1">
      <c r="A23" s="968" t="s">
        <v>61</v>
      </c>
      <c r="B23" s="968"/>
      <c r="C23" s="454" t="s">
        <v>374</v>
      </c>
      <c r="D23" s="529">
        <v>16</v>
      </c>
      <c r="E23" s="107">
        <f>SUM(E24:E27)</f>
        <v>85534</v>
      </c>
      <c r="F23" s="107">
        <f>SUM(F24:F27)</f>
        <v>80586</v>
      </c>
      <c r="G23" s="107">
        <f>SUM(G24:G27)</f>
        <v>80586</v>
      </c>
      <c r="H23" s="605">
        <f>SUM(H24:H27)</f>
        <v>80586</v>
      </c>
    </row>
    <row r="24" spans="1:8" ht="12.75" customHeight="1">
      <c r="A24" s="968" t="s">
        <v>63</v>
      </c>
      <c r="B24" s="968"/>
      <c r="C24" s="81" t="s">
        <v>201</v>
      </c>
      <c r="D24" s="260"/>
      <c r="E24" s="82">
        <v>53490</v>
      </c>
      <c r="F24" s="82">
        <v>50034</v>
      </c>
      <c r="G24" s="82">
        <v>50034</v>
      </c>
      <c r="H24" s="606">
        <v>50034</v>
      </c>
    </row>
    <row r="25" spans="1:8" ht="12.75" customHeight="1">
      <c r="A25" s="968" t="s">
        <v>65</v>
      </c>
      <c r="B25" s="968"/>
      <c r="C25" s="81" t="s">
        <v>202</v>
      </c>
      <c r="D25" s="260"/>
      <c r="E25" s="82">
        <v>13600</v>
      </c>
      <c r="F25" s="82">
        <v>13302</v>
      </c>
      <c r="G25" s="82">
        <v>13302</v>
      </c>
      <c r="H25" s="606">
        <v>13302</v>
      </c>
    </row>
    <row r="26" spans="1:8" ht="12.75" customHeight="1">
      <c r="A26" s="968" t="s">
        <v>92</v>
      </c>
      <c r="B26" s="968"/>
      <c r="C26" s="81" t="s">
        <v>343</v>
      </c>
      <c r="D26" s="260"/>
      <c r="E26" s="82">
        <v>18444</v>
      </c>
      <c r="F26" s="82">
        <v>15980</v>
      </c>
      <c r="G26" s="82">
        <v>15980</v>
      </c>
      <c r="H26" s="606">
        <v>15980</v>
      </c>
    </row>
    <row r="27" spans="1:8" ht="12.75" customHeight="1">
      <c r="A27" s="968" t="s">
        <v>66</v>
      </c>
      <c r="B27" s="968"/>
      <c r="C27" s="81" t="s">
        <v>381</v>
      </c>
      <c r="D27" s="260"/>
      <c r="E27" s="82"/>
      <c r="F27" s="82">
        <v>1270</v>
      </c>
      <c r="G27" s="82">
        <v>1270</v>
      </c>
      <c r="H27" s="606">
        <v>1270</v>
      </c>
    </row>
    <row r="28" spans="1:11" ht="12.75" customHeight="1" hidden="1">
      <c r="A28" s="626" t="s">
        <v>65</v>
      </c>
      <c r="B28" s="80" t="s">
        <v>172</v>
      </c>
      <c r="C28" s="13" t="s">
        <v>389</v>
      </c>
      <c r="D28" s="627"/>
      <c r="E28" s="82"/>
      <c r="F28" s="82">
        <v>0</v>
      </c>
      <c r="G28" s="82"/>
      <c r="H28" s="606" t="e">
        <f>F28/E28</f>
        <v>#DIV/0!</v>
      </c>
      <c r="K28" s="148"/>
    </row>
    <row r="29" spans="1:8" ht="12.75" customHeight="1" hidden="1">
      <c r="A29" s="626" t="s">
        <v>92</v>
      </c>
      <c r="B29" s="80"/>
      <c r="C29" s="184" t="s">
        <v>201</v>
      </c>
      <c r="D29" s="247"/>
      <c r="E29" s="82"/>
      <c r="F29" s="82">
        <v>0</v>
      </c>
      <c r="G29" s="82"/>
      <c r="H29" s="606" t="e">
        <f>F29/E29</f>
        <v>#DIV/0!</v>
      </c>
    </row>
    <row r="30" spans="1:8" ht="12.75" customHeight="1" hidden="1">
      <c r="A30" s="626" t="s">
        <v>66</v>
      </c>
      <c r="B30" s="80"/>
      <c r="C30" s="184" t="s">
        <v>202</v>
      </c>
      <c r="D30" s="247"/>
      <c r="E30" s="82"/>
      <c r="F30" s="82">
        <v>0</v>
      </c>
      <c r="G30" s="82"/>
      <c r="H30" s="606" t="e">
        <f>F30/E30</f>
        <v>#DIV/0!</v>
      </c>
    </row>
    <row r="31" spans="1:8" ht="12.75" customHeight="1" hidden="1">
      <c r="A31" s="626" t="s">
        <v>68</v>
      </c>
      <c r="B31" s="80"/>
      <c r="C31" s="184" t="s">
        <v>343</v>
      </c>
      <c r="D31" s="247"/>
      <c r="E31" s="82"/>
      <c r="F31" s="82">
        <v>0</v>
      </c>
      <c r="G31" s="82"/>
      <c r="H31" s="606" t="e">
        <f>F31/E31</f>
        <v>#DIV/0!</v>
      </c>
    </row>
    <row r="32" spans="1:8" ht="12.75" customHeight="1">
      <c r="A32" s="968" t="s">
        <v>67</v>
      </c>
      <c r="B32" s="968"/>
      <c r="C32" s="13" t="s">
        <v>845</v>
      </c>
      <c r="D32" s="261"/>
      <c r="E32" s="87">
        <v>0</v>
      </c>
      <c r="F32" s="87">
        <v>0</v>
      </c>
      <c r="G32" s="87"/>
      <c r="H32" s="610">
        <f>SUM(H33:H35)</f>
        <v>877</v>
      </c>
    </row>
    <row r="33" spans="1:9" ht="12.75" customHeight="1">
      <c r="A33" s="968" t="s">
        <v>68</v>
      </c>
      <c r="B33" s="968"/>
      <c r="C33" s="81" t="s">
        <v>201</v>
      </c>
      <c r="D33" s="247"/>
      <c r="E33" s="82">
        <v>0</v>
      </c>
      <c r="F33" s="82">
        <v>0</v>
      </c>
      <c r="G33" s="82">
        <v>0</v>
      </c>
      <c r="H33" s="606">
        <v>707</v>
      </c>
      <c r="I33" s="969"/>
    </row>
    <row r="34" spans="1:9" ht="12.75" customHeight="1">
      <c r="A34" s="968" t="s">
        <v>70</v>
      </c>
      <c r="B34" s="968"/>
      <c r="C34" s="81" t="s">
        <v>202</v>
      </c>
      <c r="D34" s="247"/>
      <c r="E34" s="82">
        <v>0</v>
      </c>
      <c r="F34" s="82">
        <v>0</v>
      </c>
      <c r="G34" s="82">
        <v>0</v>
      </c>
      <c r="H34" s="606">
        <v>147</v>
      </c>
      <c r="I34" s="969"/>
    </row>
    <row r="35" spans="1:9" ht="12.75" customHeight="1">
      <c r="A35" s="968" t="s">
        <v>97</v>
      </c>
      <c r="B35" s="968"/>
      <c r="C35" s="81" t="s">
        <v>343</v>
      </c>
      <c r="D35" s="247"/>
      <c r="E35" s="82">
        <v>0</v>
      </c>
      <c r="F35" s="82">
        <v>0</v>
      </c>
      <c r="G35" s="82">
        <v>0</v>
      </c>
      <c r="H35" s="606">
        <v>23</v>
      </c>
      <c r="I35" s="969"/>
    </row>
    <row r="36" spans="1:8" ht="12.75" customHeight="1">
      <c r="A36" s="970" t="s">
        <v>99</v>
      </c>
      <c r="B36" s="970"/>
      <c r="C36" s="329"/>
      <c r="D36" s="330"/>
      <c r="E36" s="505"/>
      <c r="F36" s="505"/>
      <c r="G36" s="505">
        <v>0</v>
      </c>
      <c r="H36" s="628"/>
    </row>
    <row r="37" spans="1:8" ht="27" customHeight="1">
      <c r="A37" s="971" t="s">
        <v>101</v>
      </c>
      <c r="B37" s="971"/>
      <c r="C37" s="629" t="s">
        <v>310</v>
      </c>
      <c r="D37" s="630">
        <f>SUM(D23:D31)</f>
        <v>16</v>
      </c>
      <c r="E37" s="631">
        <f>E23+E28</f>
        <v>85534</v>
      </c>
      <c r="F37" s="631">
        <f>SUM(F38:F41)</f>
        <v>80586</v>
      </c>
      <c r="G37" s="631">
        <f>SUM(G38:G41)</f>
        <v>80586</v>
      </c>
      <c r="H37" s="631">
        <f>SUM(H38:H41)</f>
        <v>81463</v>
      </c>
    </row>
    <row r="38" spans="1:8" ht="12.75" customHeight="1">
      <c r="A38" s="972" t="s">
        <v>103</v>
      </c>
      <c r="B38" s="972"/>
      <c r="C38" s="541" t="s">
        <v>201</v>
      </c>
      <c r="D38" s="542">
        <f>D37</f>
        <v>16</v>
      </c>
      <c r="E38" s="543">
        <f>E24+E29</f>
        <v>53490</v>
      </c>
      <c r="F38" s="543">
        <f>F24</f>
        <v>50034</v>
      </c>
      <c r="G38" s="543">
        <v>50034</v>
      </c>
      <c r="H38" s="632">
        <f>SUM(H24+H33)</f>
        <v>50741</v>
      </c>
    </row>
    <row r="39" spans="1:8" ht="12.75" customHeight="1">
      <c r="A39" s="973" t="s">
        <v>105</v>
      </c>
      <c r="B39" s="973"/>
      <c r="C39" s="254" t="s">
        <v>202</v>
      </c>
      <c r="D39" s="544"/>
      <c r="E39" s="92">
        <f>E25+E30</f>
        <v>13600</v>
      </c>
      <c r="F39" s="92">
        <f>F25</f>
        <v>13302</v>
      </c>
      <c r="G39" s="92">
        <v>13302</v>
      </c>
      <c r="H39" s="633">
        <f>SUM(H25+H34)</f>
        <v>13449</v>
      </c>
    </row>
    <row r="40" spans="1:8" ht="12.75" customHeight="1">
      <c r="A40" s="973" t="s">
        <v>107</v>
      </c>
      <c r="B40" s="973"/>
      <c r="C40" s="254" t="s">
        <v>343</v>
      </c>
      <c r="D40" s="544"/>
      <c r="E40" s="92">
        <f>E26+E31</f>
        <v>18444</v>
      </c>
      <c r="F40" s="92">
        <f>F26</f>
        <v>15980</v>
      </c>
      <c r="G40" s="92">
        <v>15980</v>
      </c>
      <c r="H40" s="633">
        <v>16003</v>
      </c>
    </row>
    <row r="41" spans="1:8" ht="12.75" customHeight="1">
      <c r="A41" s="974" t="s">
        <v>109</v>
      </c>
      <c r="B41" s="974"/>
      <c r="C41" s="593" t="s">
        <v>350</v>
      </c>
      <c r="D41" s="594"/>
      <c r="E41" s="634"/>
      <c r="F41" s="634">
        <f>F27</f>
        <v>1270</v>
      </c>
      <c r="G41" s="634">
        <v>1270</v>
      </c>
      <c r="H41" s="635">
        <v>1270</v>
      </c>
    </row>
    <row r="42" spans="5:8" s="546" customFormat="1" ht="12.75" customHeight="1">
      <c r="E42" s="548"/>
      <c r="F42" s="548"/>
      <c r="G42" s="548"/>
      <c r="H42" s="636"/>
    </row>
  </sheetData>
  <sheetProtection selectLockedCells="1" selectUnlockedCells="1"/>
  <mergeCells count="37">
    <mergeCell ref="A36:B36"/>
    <mergeCell ref="A37:B37"/>
    <mergeCell ref="A38:B38"/>
    <mergeCell ref="A39:B39"/>
    <mergeCell ref="A40:B40"/>
    <mergeCell ref="A41:B41"/>
    <mergeCell ref="A26:B26"/>
    <mergeCell ref="A27:B27"/>
    <mergeCell ref="A32:B32"/>
    <mergeCell ref="A33:B33"/>
    <mergeCell ref="I33:I35"/>
    <mergeCell ref="A34:B34"/>
    <mergeCell ref="A35:B35"/>
    <mergeCell ref="A18:B18"/>
    <mergeCell ref="A21:B21"/>
    <mergeCell ref="A22:B22"/>
    <mergeCell ref="A23:B23"/>
    <mergeCell ref="A24:B24"/>
    <mergeCell ref="A25:B25"/>
    <mergeCell ref="A15:B15"/>
    <mergeCell ref="C15:D15"/>
    <mergeCell ref="A16:B16"/>
    <mergeCell ref="C16:D16"/>
    <mergeCell ref="A17:B17"/>
    <mergeCell ref="C17:D17"/>
    <mergeCell ref="A9:B9"/>
    <mergeCell ref="A10:B10"/>
    <mergeCell ref="A11:B11"/>
    <mergeCell ref="C12:D12"/>
    <mergeCell ref="A13:B13"/>
    <mergeCell ref="A14:B14"/>
    <mergeCell ref="A1:H1"/>
    <mergeCell ref="A2:H2"/>
    <mergeCell ref="G6:H6"/>
    <mergeCell ref="A7:B8"/>
    <mergeCell ref="C7:D7"/>
    <mergeCell ref="C8:D8"/>
  </mergeCells>
  <printOptions/>
  <pageMargins left="1.3" right="0.19027777777777777" top="0.5597222222222222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1" customWidth="1"/>
    <col min="2" max="2" width="14.7109375" style="21" customWidth="1"/>
    <col min="3" max="16384" width="9.140625" style="21" customWidth="1"/>
  </cols>
  <sheetData>
    <row r="1" ht="12.75" customHeight="1">
      <c r="B1" s="22" t="s">
        <v>21</v>
      </c>
    </row>
    <row r="2" spans="1:2" ht="12.75" customHeight="1">
      <c r="A2" s="862" t="s">
        <v>22</v>
      </c>
      <c r="B2" s="862"/>
    </row>
    <row r="3" ht="12.75" customHeight="1">
      <c r="B3" s="22"/>
    </row>
    <row r="4" ht="12.75" customHeight="1">
      <c r="A4" s="23" t="s">
        <v>23</v>
      </c>
    </row>
    <row r="6" ht="12.75" customHeight="1">
      <c r="B6" s="24" t="s">
        <v>4</v>
      </c>
    </row>
    <row r="7" spans="1:2" ht="15" customHeight="1">
      <c r="A7" s="25" t="s">
        <v>24</v>
      </c>
      <c r="B7" s="25" t="s">
        <v>25</v>
      </c>
    </row>
    <row r="8" spans="1:2" ht="12.75" customHeight="1">
      <c r="A8" s="26" t="s">
        <v>26</v>
      </c>
      <c r="B8" s="26">
        <v>350</v>
      </c>
    </row>
    <row r="9" spans="1:2" ht="12.75" customHeight="1">
      <c r="A9" s="27" t="s">
        <v>27</v>
      </c>
      <c r="B9" s="27">
        <v>500</v>
      </c>
    </row>
    <row r="10" spans="1:2" ht="12.75" customHeight="1">
      <c r="A10" s="27" t="s">
        <v>28</v>
      </c>
      <c r="B10" s="27">
        <v>100</v>
      </c>
    </row>
    <row r="11" spans="1:2" ht="12.75" customHeight="1">
      <c r="A11" s="25" t="s">
        <v>29</v>
      </c>
      <c r="B11" s="25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J77"/>
  <sheetViews>
    <sheetView zoomScalePageLayoutView="0" workbookViewId="0" topLeftCell="A58">
      <selection activeCell="A2" sqref="A2:H2"/>
    </sheetView>
  </sheetViews>
  <sheetFormatPr defaultColWidth="11.57421875" defaultRowHeight="12.75" customHeight="1"/>
  <cols>
    <col min="1" max="1" width="5.421875" style="0" customWidth="1"/>
    <col min="2" max="2" width="3.00390625" style="0" customWidth="1"/>
    <col min="3" max="3" width="20.00390625" style="0" customWidth="1"/>
    <col min="4" max="4" width="14.140625" style="0" customWidth="1"/>
    <col min="5" max="5" width="12.57421875" style="57" customWidth="1"/>
    <col min="6" max="6" width="13.28125" style="57" customWidth="1"/>
    <col min="7" max="7" width="13.57421875" style="57" customWidth="1"/>
    <col min="8" max="8" width="13.7109375" style="598" customWidth="1"/>
  </cols>
  <sheetData>
    <row r="1" spans="1:9" ht="18" customHeight="1">
      <c r="A1" s="483"/>
      <c r="B1" s="549"/>
      <c r="C1" s="549"/>
      <c r="D1" s="946" t="s">
        <v>846</v>
      </c>
      <c r="E1" s="946"/>
      <c r="F1" s="946"/>
      <c r="G1" s="946"/>
      <c r="H1" s="946"/>
      <c r="I1" s="549"/>
    </row>
    <row r="2" spans="1:8" ht="12.75" customHeight="1">
      <c r="A2" s="947" t="s">
        <v>1027</v>
      </c>
      <c r="B2" s="947"/>
      <c r="C2" s="947"/>
      <c r="D2" s="947"/>
      <c r="E2" s="947"/>
      <c r="F2" s="947"/>
      <c r="G2" s="947"/>
      <c r="H2" s="947"/>
    </row>
    <row r="4" spans="3:4" ht="18.75" customHeight="1">
      <c r="C4" s="550" t="s">
        <v>324</v>
      </c>
      <c r="D4" s="550"/>
    </row>
    <row r="5" spans="3:4" ht="18.75" customHeight="1">
      <c r="C5" s="550"/>
      <c r="D5" s="550"/>
    </row>
    <row r="6" spans="7:8" ht="12.75" customHeight="1">
      <c r="G6" s="956" t="s">
        <v>154</v>
      </c>
      <c r="H6" s="956"/>
    </row>
    <row r="7" spans="1:8" ht="54" customHeight="1">
      <c r="A7" s="874" t="s">
        <v>155</v>
      </c>
      <c r="B7" s="874"/>
      <c r="C7" s="951" t="s">
        <v>156</v>
      </c>
      <c r="D7" s="951"/>
      <c r="E7" s="67" t="s">
        <v>157</v>
      </c>
      <c r="F7" s="67" t="s">
        <v>158</v>
      </c>
      <c r="G7" s="67" t="s">
        <v>818</v>
      </c>
      <c r="H7" s="69" t="s">
        <v>562</v>
      </c>
    </row>
    <row r="8" spans="1:8" ht="12.75" customHeight="1">
      <c r="A8" s="874"/>
      <c r="B8" s="874"/>
      <c r="C8" s="975" t="s">
        <v>162</v>
      </c>
      <c r="D8" s="975"/>
      <c r="E8" s="637" t="s">
        <v>163</v>
      </c>
      <c r="F8" s="638" t="s">
        <v>164</v>
      </c>
      <c r="G8" s="638" t="s">
        <v>165</v>
      </c>
      <c r="H8" s="639" t="s">
        <v>847</v>
      </c>
    </row>
    <row r="9" spans="1:8" ht="12.75" customHeight="1">
      <c r="A9" s="640" t="s">
        <v>38</v>
      </c>
      <c r="B9" s="641"/>
      <c r="C9" s="642" t="s">
        <v>280</v>
      </c>
      <c r="D9" s="643"/>
      <c r="E9" s="644">
        <v>0</v>
      </c>
      <c r="F9" s="644">
        <v>21273</v>
      </c>
      <c r="G9" s="644">
        <v>21273</v>
      </c>
      <c r="H9" s="645">
        <f>SUM(H10:H11)</f>
        <v>25508</v>
      </c>
    </row>
    <row r="10" spans="1:8" ht="12.75" customHeight="1">
      <c r="A10" s="646" t="s">
        <v>40</v>
      </c>
      <c r="B10" s="647"/>
      <c r="C10" s="495" t="s">
        <v>841</v>
      </c>
      <c r="D10" s="111"/>
      <c r="E10" s="496">
        <v>0</v>
      </c>
      <c r="F10" s="496">
        <v>21273</v>
      </c>
      <c r="G10" s="496">
        <v>21273</v>
      </c>
      <c r="H10" s="648">
        <v>21273</v>
      </c>
    </row>
    <row r="11" spans="1:8" ht="12.75" customHeight="1">
      <c r="A11" s="646" t="s">
        <v>47</v>
      </c>
      <c r="B11" s="647"/>
      <c r="C11" s="495" t="s">
        <v>848</v>
      </c>
      <c r="D11" s="111"/>
      <c r="E11" s="496">
        <v>0</v>
      </c>
      <c r="F11" s="496">
        <v>0</v>
      </c>
      <c r="G11" s="496">
        <v>0</v>
      </c>
      <c r="H11" s="648">
        <v>4235</v>
      </c>
    </row>
    <row r="12" spans="1:8" ht="12.75" customHeight="1">
      <c r="A12" s="646" t="s">
        <v>49</v>
      </c>
      <c r="B12" s="647"/>
      <c r="C12" s="301" t="s">
        <v>106</v>
      </c>
      <c r="D12" s="556"/>
      <c r="E12" s="496">
        <v>0</v>
      </c>
      <c r="F12" s="496">
        <v>0</v>
      </c>
      <c r="G12" s="496">
        <v>0</v>
      </c>
      <c r="H12" s="648">
        <v>0</v>
      </c>
    </row>
    <row r="13" spans="1:8" s="12" customFormat="1" ht="12.75" customHeight="1">
      <c r="A13" s="649" t="s">
        <v>51</v>
      </c>
      <c r="B13" s="650"/>
      <c r="C13" s="607" t="s">
        <v>191</v>
      </c>
      <c r="D13" s="608"/>
      <c r="E13" s="609">
        <v>0</v>
      </c>
      <c r="F13" s="609">
        <f>SUM(F14)</f>
        <v>89718</v>
      </c>
      <c r="G13" s="609">
        <v>89718</v>
      </c>
      <c r="H13" s="651">
        <v>89718</v>
      </c>
    </row>
    <row r="14" spans="1:8" s="1" customFormat="1" ht="12.75" customHeight="1">
      <c r="A14" s="646" t="s">
        <v>53</v>
      </c>
      <c r="B14" s="647"/>
      <c r="C14" s="652" t="s">
        <v>835</v>
      </c>
      <c r="D14" s="500"/>
      <c r="E14" s="496">
        <v>0</v>
      </c>
      <c r="F14" s="496">
        <f>SUM(F15:F16)</f>
        <v>89718</v>
      </c>
      <c r="G14" s="496">
        <v>89718</v>
      </c>
      <c r="H14" s="648">
        <f>SUM(H16+H15)</f>
        <v>89718</v>
      </c>
    </row>
    <row r="15" spans="1:9" ht="12.75" customHeight="1">
      <c r="A15" s="653" t="s">
        <v>55</v>
      </c>
      <c r="B15" s="654"/>
      <c r="C15" s="513" t="s">
        <v>822</v>
      </c>
      <c r="D15" s="514"/>
      <c r="E15" s="496">
        <v>0</v>
      </c>
      <c r="F15" s="496">
        <v>14017</v>
      </c>
      <c r="G15" s="496">
        <v>14017</v>
      </c>
      <c r="H15" s="648">
        <v>14017</v>
      </c>
      <c r="I15" s="209"/>
    </row>
    <row r="16" spans="1:9" ht="12.75" customHeight="1">
      <c r="A16" s="655" t="s">
        <v>57</v>
      </c>
      <c r="B16" s="656"/>
      <c r="C16" s="657" t="s">
        <v>823</v>
      </c>
      <c r="D16" s="658"/>
      <c r="E16" s="503">
        <f>E14-E15</f>
        <v>0</v>
      </c>
      <c r="F16" s="503">
        <v>75701</v>
      </c>
      <c r="G16" s="503">
        <v>75701</v>
      </c>
      <c r="H16" s="659">
        <v>75701</v>
      </c>
      <c r="I16" s="209"/>
    </row>
    <row r="17" spans="1:8" ht="12.75" customHeight="1">
      <c r="A17" s="660" t="s">
        <v>86</v>
      </c>
      <c r="B17" s="661"/>
      <c r="C17" s="662" t="s">
        <v>116</v>
      </c>
      <c r="D17" s="663"/>
      <c r="E17" s="664">
        <f>SUM(E9:E14)</f>
        <v>0</v>
      </c>
      <c r="F17" s="664">
        <f>F14+F10</f>
        <v>110991</v>
      </c>
      <c r="G17" s="664">
        <v>110991</v>
      </c>
      <c r="H17" s="665">
        <f>SUM(H9+H13)</f>
        <v>115226</v>
      </c>
    </row>
    <row r="19" spans="1:8" ht="51" customHeight="1">
      <c r="A19" s="874" t="s">
        <v>155</v>
      </c>
      <c r="B19" s="874"/>
      <c r="C19" s="666" t="s">
        <v>849</v>
      </c>
      <c r="D19" s="551" t="s">
        <v>836</v>
      </c>
      <c r="E19" s="67" t="s">
        <v>157</v>
      </c>
      <c r="F19" s="67" t="s">
        <v>158</v>
      </c>
      <c r="G19" s="67" t="s">
        <v>818</v>
      </c>
      <c r="H19" s="69" t="s">
        <v>562</v>
      </c>
    </row>
    <row r="20" spans="1:8" ht="12.75" customHeight="1">
      <c r="A20" s="874"/>
      <c r="B20" s="874"/>
      <c r="C20" s="667" t="s">
        <v>162</v>
      </c>
      <c r="D20" s="667" t="s">
        <v>163</v>
      </c>
      <c r="E20" s="668" t="s">
        <v>164</v>
      </c>
      <c r="F20" s="71" t="s">
        <v>165</v>
      </c>
      <c r="G20" s="71" t="s">
        <v>166</v>
      </c>
      <c r="H20" s="669" t="s">
        <v>167</v>
      </c>
    </row>
    <row r="21" spans="1:9" ht="12.75" customHeight="1">
      <c r="A21" s="670" t="s">
        <v>38</v>
      </c>
      <c r="B21" s="671" t="s">
        <v>168</v>
      </c>
      <c r="C21" s="454" t="s">
        <v>850</v>
      </c>
      <c r="D21" s="672">
        <v>5</v>
      </c>
      <c r="E21" s="107">
        <f>SUM(E22:E24)</f>
        <v>31057</v>
      </c>
      <c r="F21" s="107">
        <f>SUM(F22:F24)</f>
        <v>38694</v>
      </c>
      <c r="G21" s="107">
        <f>SUM(G22:G24)</f>
        <v>38694</v>
      </c>
      <c r="H21" s="673">
        <f>SUM(H22:H24)</f>
        <v>38694</v>
      </c>
      <c r="I21" s="674"/>
    </row>
    <row r="22" spans="1:8" ht="12.75" customHeight="1">
      <c r="A22" s="670" t="s">
        <v>40</v>
      </c>
      <c r="B22" s="80"/>
      <c r="C22" s="81" t="s">
        <v>201</v>
      </c>
      <c r="D22" s="675"/>
      <c r="E22" s="82">
        <v>7220</v>
      </c>
      <c r="F22" s="82">
        <v>8089</v>
      </c>
      <c r="G22" s="82">
        <v>8089</v>
      </c>
      <c r="H22" s="648">
        <v>8089</v>
      </c>
    </row>
    <row r="23" spans="1:8" ht="12.75" customHeight="1">
      <c r="A23" s="670" t="s">
        <v>47</v>
      </c>
      <c r="B23" s="80"/>
      <c r="C23" s="81" t="s">
        <v>202</v>
      </c>
      <c r="D23" s="675"/>
      <c r="E23" s="82">
        <v>1882</v>
      </c>
      <c r="F23" s="82">
        <v>2248</v>
      </c>
      <c r="G23" s="82">
        <v>2248</v>
      </c>
      <c r="H23" s="648">
        <v>2248</v>
      </c>
    </row>
    <row r="24" spans="1:8" ht="12.75" customHeight="1">
      <c r="A24" s="670" t="s">
        <v>49</v>
      </c>
      <c r="B24" s="80"/>
      <c r="C24" s="81" t="s">
        <v>343</v>
      </c>
      <c r="D24" s="675"/>
      <c r="E24" s="82">
        <v>21955</v>
      </c>
      <c r="F24" s="82">
        <v>28357</v>
      </c>
      <c r="G24" s="82">
        <v>28357</v>
      </c>
      <c r="H24" s="648">
        <v>28357</v>
      </c>
    </row>
    <row r="25" spans="1:8" ht="12.75" customHeight="1">
      <c r="A25" s="670" t="s">
        <v>51</v>
      </c>
      <c r="B25" s="80"/>
      <c r="C25" s="81" t="s">
        <v>381</v>
      </c>
      <c r="D25" s="675"/>
      <c r="E25" s="82">
        <v>0</v>
      </c>
      <c r="F25" s="82">
        <v>0</v>
      </c>
      <c r="G25" s="82">
        <v>0</v>
      </c>
      <c r="H25" s="648">
        <v>0</v>
      </c>
    </row>
    <row r="26" spans="1:8" ht="12.75" customHeight="1">
      <c r="A26" s="670" t="s">
        <v>53</v>
      </c>
      <c r="B26" s="80"/>
      <c r="C26" s="162" t="s">
        <v>851</v>
      </c>
      <c r="D26" s="675"/>
      <c r="E26" s="82">
        <v>0</v>
      </c>
      <c r="F26" s="82">
        <v>0</v>
      </c>
      <c r="G26" s="82">
        <v>0</v>
      </c>
      <c r="H26" s="648">
        <v>0</v>
      </c>
    </row>
    <row r="27" spans="1:8" ht="12.75" customHeight="1">
      <c r="A27" s="670" t="s">
        <v>55</v>
      </c>
      <c r="B27" s="80"/>
      <c r="C27" s="10" t="s">
        <v>156</v>
      </c>
      <c r="D27" s="676"/>
      <c r="E27" s="87">
        <v>0</v>
      </c>
      <c r="F27" s="87">
        <v>0</v>
      </c>
      <c r="G27" s="87">
        <v>0</v>
      </c>
      <c r="H27" s="651">
        <v>0</v>
      </c>
    </row>
    <row r="28" spans="1:8" ht="12.75" customHeight="1">
      <c r="A28" s="670" t="s">
        <v>57</v>
      </c>
      <c r="B28" s="80"/>
      <c r="C28" s="162" t="s">
        <v>852</v>
      </c>
      <c r="D28" s="675"/>
      <c r="E28" s="82">
        <v>0</v>
      </c>
      <c r="F28" s="82">
        <v>21028</v>
      </c>
      <c r="G28" s="82">
        <v>21028</v>
      </c>
      <c r="H28" s="648">
        <v>21028</v>
      </c>
    </row>
    <row r="29" spans="1:8" ht="12.75" customHeight="1">
      <c r="A29" s="670" t="s">
        <v>86</v>
      </c>
      <c r="B29" s="86" t="s">
        <v>853</v>
      </c>
      <c r="C29" s="10" t="s">
        <v>854</v>
      </c>
      <c r="D29" s="676">
        <v>0</v>
      </c>
      <c r="E29" s="87">
        <v>0</v>
      </c>
      <c r="F29" s="87">
        <v>6542</v>
      </c>
      <c r="G29" s="87">
        <v>6542</v>
      </c>
      <c r="H29" s="651">
        <f>SUM(H32:H33)</f>
        <v>6542</v>
      </c>
    </row>
    <row r="30" spans="1:8" ht="12.75" customHeight="1">
      <c r="A30" s="670" t="s">
        <v>59</v>
      </c>
      <c r="B30" s="86"/>
      <c r="C30" s="81" t="s">
        <v>607</v>
      </c>
      <c r="D30" s="676"/>
      <c r="E30" s="82">
        <v>0</v>
      </c>
      <c r="F30" s="82">
        <v>0</v>
      </c>
      <c r="G30" s="82">
        <v>0</v>
      </c>
      <c r="H30" s="648">
        <v>0</v>
      </c>
    </row>
    <row r="31" spans="1:8" ht="12.75" customHeight="1">
      <c r="A31" s="670" t="s">
        <v>61</v>
      </c>
      <c r="B31" s="80"/>
      <c r="C31" s="81" t="s">
        <v>202</v>
      </c>
      <c r="D31" s="675"/>
      <c r="E31" s="82">
        <v>0</v>
      </c>
      <c r="F31" s="82">
        <v>0</v>
      </c>
      <c r="G31" s="82">
        <v>0</v>
      </c>
      <c r="H31" s="648">
        <v>0</v>
      </c>
    </row>
    <row r="32" spans="1:8" ht="12.75" customHeight="1">
      <c r="A32" s="670" t="s">
        <v>63</v>
      </c>
      <c r="B32" s="80"/>
      <c r="C32" s="81" t="s">
        <v>343</v>
      </c>
      <c r="D32" s="675"/>
      <c r="E32" s="82">
        <v>5270</v>
      </c>
      <c r="F32" s="82">
        <v>6142</v>
      </c>
      <c r="G32" s="82">
        <v>6142</v>
      </c>
      <c r="H32" s="648">
        <v>6142</v>
      </c>
    </row>
    <row r="33" spans="1:8" ht="12.75" customHeight="1">
      <c r="A33" s="670" t="s">
        <v>65</v>
      </c>
      <c r="B33" s="80"/>
      <c r="C33" s="81" t="s">
        <v>381</v>
      </c>
      <c r="D33" s="675"/>
      <c r="E33" s="82">
        <v>0</v>
      </c>
      <c r="F33" s="82">
        <v>400</v>
      </c>
      <c r="G33" s="82">
        <v>400</v>
      </c>
      <c r="H33" s="648">
        <v>400</v>
      </c>
    </row>
    <row r="34" spans="1:8" ht="12.75" customHeight="1">
      <c r="A34" s="670" t="s">
        <v>92</v>
      </c>
      <c r="B34" s="80"/>
      <c r="C34" s="162" t="s">
        <v>851</v>
      </c>
      <c r="D34" s="675"/>
      <c r="E34" s="82">
        <v>0</v>
      </c>
      <c r="F34" s="82">
        <v>0</v>
      </c>
      <c r="G34" s="82">
        <v>0</v>
      </c>
      <c r="H34" s="648">
        <v>0</v>
      </c>
    </row>
    <row r="35" spans="1:8" ht="12.75" customHeight="1">
      <c r="A35" s="670" t="s">
        <v>66</v>
      </c>
      <c r="B35" s="86" t="s">
        <v>176</v>
      </c>
      <c r="C35" s="10" t="s">
        <v>855</v>
      </c>
      <c r="D35" s="676">
        <v>0</v>
      </c>
      <c r="E35" s="87">
        <v>120</v>
      </c>
      <c r="F35" s="87">
        <v>430</v>
      </c>
      <c r="G35" s="87">
        <v>430</v>
      </c>
      <c r="H35" s="651">
        <v>430</v>
      </c>
    </row>
    <row r="36" spans="1:8" ht="12.75" customHeight="1">
      <c r="A36" s="670" t="s">
        <v>67</v>
      </c>
      <c r="B36" s="86"/>
      <c r="C36" s="81" t="s">
        <v>121</v>
      </c>
      <c r="D36" s="676"/>
      <c r="E36" s="505">
        <v>0</v>
      </c>
      <c r="F36" s="82">
        <v>0</v>
      </c>
      <c r="G36" s="82">
        <v>0</v>
      </c>
      <c r="H36" s="648">
        <v>0</v>
      </c>
    </row>
    <row r="37" spans="1:8" ht="12.75" customHeight="1">
      <c r="A37" s="670" t="s">
        <v>68</v>
      </c>
      <c r="B37" s="80"/>
      <c r="C37" s="81" t="s">
        <v>202</v>
      </c>
      <c r="D37" s="677"/>
      <c r="E37" s="82">
        <v>0</v>
      </c>
      <c r="F37" s="496">
        <v>0</v>
      </c>
      <c r="G37" s="496">
        <v>0</v>
      </c>
      <c r="H37" s="648">
        <v>0</v>
      </c>
    </row>
    <row r="38" spans="1:8" ht="12.75" customHeight="1">
      <c r="A38" s="670" t="s">
        <v>70</v>
      </c>
      <c r="B38" s="80"/>
      <c r="C38" s="81" t="s">
        <v>343</v>
      </c>
      <c r="D38" s="677"/>
      <c r="E38" s="82">
        <v>120</v>
      </c>
      <c r="F38" s="496">
        <v>430</v>
      </c>
      <c r="G38" s="496">
        <v>430</v>
      </c>
      <c r="H38" s="648">
        <v>430</v>
      </c>
    </row>
    <row r="39" spans="1:8" ht="12.75" customHeight="1">
      <c r="A39" s="670" t="s">
        <v>97</v>
      </c>
      <c r="B39" s="80"/>
      <c r="C39" s="81" t="s">
        <v>381</v>
      </c>
      <c r="D39" s="677"/>
      <c r="E39" s="82">
        <v>0</v>
      </c>
      <c r="F39" s="496">
        <v>0</v>
      </c>
      <c r="G39" s="496">
        <v>0</v>
      </c>
      <c r="H39" s="648">
        <v>0</v>
      </c>
    </row>
    <row r="40" spans="1:8" ht="12.75" customHeight="1">
      <c r="A40" s="670" t="s">
        <v>99</v>
      </c>
      <c r="B40" s="80"/>
      <c r="C40" s="162" t="s">
        <v>851</v>
      </c>
      <c r="D40" s="677"/>
      <c r="E40" s="82">
        <v>0</v>
      </c>
      <c r="F40" s="496">
        <v>0</v>
      </c>
      <c r="G40" s="496">
        <v>0</v>
      </c>
      <c r="H40" s="648">
        <v>0</v>
      </c>
    </row>
    <row r="41" spans="1:8" ht="12.75" customHeight="1">
      <c r="A41" s="670" t="s">
        <v>101</v>
      </c>
      <c r="B41" s="80"/>
      <c r="C41" s="10" t="s">
        <v>156</v>
      </c>
      <c r="D41" s="677"/>
      <c r="E41" s="82">
        <v>0</v>
      </c>
      <c r="F41" s="496">
        <v>229</v>
      </c>
      <c r="G41" s="496">
        <v>229</v>
      </c>
      <c r="H41" s="648">
        <v>229</v>
      </c>
    </row>
    <row r="42" spans="1:8" ht="12.75" customHeight="1">
      <c r="A42" s="670" t="s">
        <v>103</v>
      </c>
      <c r="B42" s="86" t="s">
        <v>178</v>
      </c>
      <c r="C42" s="10" t="s">
        <v>856</v>
      </c>
      <c r="D42" s="678">
        <v>11</v>
      </c>
      <c r="E42" s="87">
        <v>21876</v>
      </c>
      <c r="F42" s="609">
        <f>SUM(F43:F45)</f>
        <v>30259</v>
      </c>
      <c r="G42" s="609">
        <v>30259</v>
      </c>
      <c r="H42" s="651">
        <f>SUM(H43:H45)</f>
        <v>30259</v>
      </c>
    </row>
    <row r="43" spans="1:8" ht="12.75" customHeight="1">
      <c r="A43" s="670" t="s">
        <v>105</v>
      </c>
      <c r="B43" s="80"/>
      <c r="C43" s="162" t="s">
        <v>201</v>
      </c>
      <c r="D43" s="677"/>
      <c r="E43" s="82">
        <v>12040</v>
      </c>
      <c r="F43" s="496">
        <v>19704</v>
      </c>
      <c r="G43" s="496">
        <v>19704</v>
      </c>
      <c r="H43" s="648">
        <v>19704</v>
      </c>
    </row>
    <row r="44" spans="1:8" ht="12.75" customHeight="1">
      <c r="A44" s="670" t="s">
        <v>107</v>
      </c>
      <c r="B44" s="80"/>
      <c r="C44" s="81" t="s">
        <v>202</v>
      </c>
      <c r="D44" s="677"/>
      <c r="E44" s="82">
        <v>3200</v>
      </c>
      <c r="F44" s="496">
        <v>5467</v>
      </c>
      <c r="G44" s="496">
        <v>5467</v>
      </c>
      <c r="H44" s="648">
        <v>5467</v>
      </c>
    </row>
    <row r="45" spans="1:8" ht="12.75" customHeight="1">
      <c r="A45" s="670" t="s">
        <v>109</v>
      </c>
      <c r="B45" s="80"/>
      <c r="C45" s="81" t="s">
        <v>343</v>
      </c>
      <c r="D45" s="677"/>
      <c r="E45" s="82">
        <v>6636</v>
      </c>
      <c r="F45" s="496">
        <v>5088</v>
      </c>
      <c r="G45" s="496">
        <v>5088</v>
      </c>
      <c r="H45" s="648">
        <v>5088</v>
      </c>
    </row>
    <row r="46" spans="1:8" ht="12.75" customHeight="1">
      <c r="A46" s="670" t="s">
        <v>111</v>
      </c>
      <c r="B46" s="80"/>
      <c r="C46" s="81" t="s">
        <v>381</v>
      </c>
      <c r="D46" s="677"/>
      <c r="E46" s="82">
        <v>0</v>
      </c>
      <c r="F46" s="496">
        <v>0</v>
      </c>
      <c r="G46" s="496">
        <v>0</v>
      </c>
      <c r="H46" s="648">
        <v>0</v>
      </c>
    </row>
    <row r="47" spans="1:8" ht="12.75" customHeight="1">
      <c r="A47" s="670" t="s">
        <v>113</v>
      </c>
      <c r="B47" s="80"/>
      <c r="C47" s="162" t="s">
        <v>851</v>
      </c>
      <c r="D47" s="677"/>
      <c r="E47" s="82">
        <v>0</v>
      </c>
      <c r="F47" s="496">
        <v>0</v>
      </c>
      <c r="G47" s="496">
        <v>0</v>
      </c>
      <c r="H47" s="648">
        <v>0</v>
      </c>
    </row>
    <row r="48" spans="1:8" ht="12.75" customHeight="1">
      <c r="A48" s="670" t="s">
        <v>115</v>
      </c>
      <c r="B48" s="80"/>
      <c r="C48" s="162" t="s">
        <v>156</v>
      </c>
      <c r="D48" s="677"/>
      <c r="E48" s="82">
        <v>0</v>
      </c>
      <c r="F48" s="496">
        <v>191</v>
      </c>
      <c r="G48" s="496">
        <v>191</v>
      </c>
      <c r="H48" s="648">
        <v>191</v>
      </c>
    </row>
    <row r="49" spans="1:8" ht="12.75" customHeight="1">
      <c r="A49" s="670" t="s">
        <v>117</v>
      </c>
      <c r="B49" s="86" t="s">
        <v>179</v>
      </c>
      <c r="C49" s="13" t="s">
        <v>857</v>
      </c>
      <c r="D49" s="679">
        <v>2</v>
      </c>
      <c r="E49" s="107">
        <v>9680</v>
      </c>
      <c r="F49" s="87">
        <v>9721</v>
      </c>
      <c r="G49" s="87">
        <v>9721</v>
      </c>
      <c r="H49" s="651">
        <f>SUM(H50:H52)</f>
        <v>9721</v>
      </c>
    </row>
    <row r="50" spans="1:8" ht="12.75" customHeight="1">
      <c r="A50" s="670" t="s">
        <v>118</v>
      </c>
      <c r="B50" s="80"/>
      <c r="C50" s="20" t="s">
        <v>201</v>
      </c>
      <c r="D50" s="680"/>
      <c r="E50" s="82">
        <v>2400</v>
      </c>
      <c r="F50" s="82">
        <v>2915</v>
      </c>
      <c r="G50" s="82">
        <v>2915</v>
      </c>
      <c r="H50" s="648">
        <v>2915</v>
      </c>
    </row>
    <row r="51" spans="1:8" ht="12.75" customHeight="1">
      <c r="A51" s="670" t="s">
        <v>120</v>
      </c>
      <c r="B51" s="80"/>
      <c r="C51" s="20" t="s">
        <v>831</v>
      </c>
      <c r="D51" s="680"/>
      <c r="E51" s="82">
        <v>580</v>
      </c>
      <c r="F51" s="82">
        <v>812</v>
      </c>
      <c r="G51" s="82">
        <v>812</v>
      </c>
      <c r="H51" s="648">
        <v>812</v>
      </c>
    </row>
    <row r="52" spans="1:8" ht="12.75" customHeight="1">
      <c r="A52" s="670" t="s">
        <v>122</v>
      </c>
      <c r="B52" s="80"/>
      <c r="C52" s="20" t="s">
        <v>610</v>
      </c>
      <c r="D52" s="680"/>
      <c r="E52" s="82">
        <v>6700</v>
      </c>
      <c r="F52" s="82">
        <v>5994</v>
      </c>
      <c r="G52" s="82">
        <v>5994</v>
      </c>
      <c r="H52" s="648">
        <v>5994</v>
      </c>
    </row>
    <row r="53" spans="1:8" ht="12.75" customHeight="1">
      <c r="A53" s="670" t="s">
        <v>124</v>
      </c>
      <c r="B53" s="681" t="s">
        <v>181</v>
      </c>
      <c r="C53" s="682" t="s">
        <v>525</v>
      </c>
      <c r="D53" s="683">
        <v>0</v>
      </c>
      <c r="E53" s="113">
        <v>800</v>
      </c>
      <c r="F53" s="113">
        <v>800</v>
      </c>
      <c r="G53" s="113">
        <v>800</v>
      </c>
      <c r="H53" s="684">
        <v>800</v>
      </c>
    </row>
    <row r="54" spans="1:8" ht="12.75" customHeight="1">
      <c r="A54" s="670" t="s">
        <v>126</v>
      </c>
      <c r="B54" s="353"/>
      <c r="C54" s="254" t="s">
        <v>201</v>
      </c>
      <c r="D54" s="685"/>
      <c r="E54" s="92">
        <v>0</v>
      </c>
      <c r="F54" s="92">
        <v>0</v>
      </c>
      <c r="G54" s="92">
        <v>0</v>
      </c>
      <c r="H54" s="686">
        <v>0</v>
      </c>
    </row>
    <row r="55" spans="1:8" ht="12.75" customHeight="1">
      <c r="A55" s="670" t="s">
        <v>128</v>
      </c>
      <c r="B55" s="353"/>
      <c r="C55" s="254" t="s">
        <v>202</v>
      </c>
      <c r="D55" s="685"/>
      <c r="E55" s="92">
        <v>0</v>
      </c>
      <c r="F55" s="92">
        <v>0</v>
      </c>
      <c r="G55" s="92">
        <v>0</v>
      </c>
      <c r="H55" s="686">
        <v>0</v>
      </c>
    </row>
    <row r="56" spans="1:8" ht="12.75" customHeight="1">
      <c r="A56" s="670" t="s">
        <v>130</v>
      </c>
      <c r="B56" s="353"/>
      <c r="C56" s="254" t="s">
        <v>343</v>
      </c>
      <c r="D56" s="685"/>
      <c r="E56" s="92">
        <v>800</v>
      </c>
      <c r="F56" s="92">
        <v>800</v>
      </c>
      <c r="G56" s="92">
        <v>800</v>
      </c>
      <c r="H56" s="686">
        <v>800</v>
      </c>
    </row>
    <row r="57" spans="1:10" ht="12.75" customHeight="1">
      <c r="A57" s="670" t="s">
        <v>131</v>
      </c>
      <c r="B57" s="353"/>
      <c r="C57" s="254" t="s">
        <v>150</v>
      </c>
      <c r="D57" s="685"/>
      <c r="E57" s="92"/>
      <c r="F57" s="92"/>
      <c r="G57" s="92"/>
      <c r="H57" s="686"/>
      <c r="I57" s="687"/>
      <c r="J57" s="687"/>
    </row>
    <row r="58" spans="1:10" ht="12.75" customHeight="1">
      <c r="A58" s="670" t="s">
        <v>133</v>
      </c>
      <c r="B58" s="688" t="s">
        <v>858</v>
      </c>
      <c r="C58" s="10" t="s">
        <v>859</v>
      </c>
      <c r="D58" s="676">
        <v>6</v>
      </c>
      <c r="E58" s="87">
        <v>23804</v>
      </c>
      <c r="F58" s="87">
        <v>23148</v>
      </c>
      <c r="G58" s="87">
        <v>23148</v>
      </c>
      <c r="H58" s="651">
        <f>SUM(H59:H61)</f>
        <v>23148</v>
      </c>
      <c r="I58" s="689"/>
      <c r="J58" s="687"/>
    </row>
    <row r="59" spans="1:10" ht="12.75" customHeight="1">
      <c r="A59" s="670" t="s">
        <v>135</v>
      </c>
      <c r="B59" s="80"/>
      <c r="C59" s="81" t="s">
        <v>201</v>
      </c>
      <c r="D59" s="675"/>
      <c r="E59" s="82">
        <v>5700</v>
      </c>
      <c r="F59" s="82">
        <v>6183</v>
      </c>
      <c r="G59" s="82">
        <v>6183</v>
      </c>
      <c r="H59" s="648">
        <v>6183</v>
      </c>
      <c r="I59" s="687"/>
      <c r="J59" s="687"/>
    </row>
    <row r="60" spans="1:8" ht="12.75" customHeight="1">
      <c r="A60" s="670" t="s">
        <v>137</v>
      </c>
      <c r="B60" s="80"/>
      <c r="C60" s="81" t="s">
        <v>202</v>
      </c>
      <c r="D60" s="675"/>
      <c r="E60" s="82">
        <v>1534</v>
      </c>
      <c r="F60" s="82">
        <v>1665</v>
      </c>
      <c r="G60" s="82">
        <v>1665</v>
      </c>
      <c r="H60" s="648">
        <v>1665</v>
      </c>
    </row>
    <row r="61" spans="1:8" ht="12.75" customHeight="1">
      <c r="A61" s="670" t="s">
        <v>139</v>
      </c>
      <c r="B61" s="80"/>
      <c r="C61" s="81" t="s">
        <v>343</v>
      </c>
      <c r="D61" s="675"/>
      <c r="E61" s="82">
        <v>16570</v>
      </c>
      <c r="F61" s="82">
        <v>15300</v>
      </c>
      <c r="G61" s="82">
        <v>15300</v>
      </c>
      <c r="H61" s="648">
        <v>15300</v>
      </c>
    </row>
    <row r="62" spans="1:8" ht="12.75" customHeight="1">
      <c r="A62" s="670" t="s">
        <v>141</v>
      </c>
      <c r="B62" s="80"/>
      <c r="C62" s="81" t="s">
        <v>381</v>
      </c>
      <c r="D62" s="675"/>
      <c r="E62" s="82"/>
      <c r="F62" s="82"/>
      <c r="G62" s="82"/>
      <c r="H62" s="648"/>
    </row>
    <row r="63" spans="1:8" ht="12.75" customHeight="1">
      <c r="A63" s="670" t="s">
        <v>143</v>
      </c>
      <c r="B63" s="80"/>
      <c r="C63" s="162" t="s">
        <v>851</v>
      </c>
      <c r="D63" s="675"/>
      <c r="E63" s="82"/>
      <c r="F63" s="82"/>
      <c r="G63" s="82"/>
      <c r="H63" s="648"/>
    </row>
    <row r="64" spans="1:8" ht="12.75" customHeight="1">
      <c r="A64" s="670" t="s">
        <v>145</v>
      </c>
      <c r="B64" s="86" t="s">
        <v>185</v>
      </c>
      <c r="C64" s="13" t="s">
        <v>533</v>
      </c>
      <c r="D64" s="679">
        <v>0</v>
      </c>
      <c r="E64" s="87"/>
      <c r="F64" s="87">
        <v>1397</v>
      </c>
      <c r="G64" s="87">
        <v>1397</v>
      </c>
      <c r="H64" s="651">
        <v>1397</v>
      </c>
    </row>
    <row r="65" spans="1:8" ht="12.75" customHeight="1">
      <c r="A65" s="670" t="s">
        <v>147</v>
      </c>
      <c r="B65" s="80"/>
      <c r="C65" s="20" t="s">
        <v>860</v>
      </c>
      <c r="D65" s="680"/>
      <c r="E65" s="82"/>
      <c r="F65" s="82">
        <v>1397</v>
      </c>
      <c r="G65" s="82">
        <v>1397</v>
      </c>
      <c r="H65" s="648">
        <v>1397</v>
      </c>
    </row>
    <row r="66" spans="1:8" ht="12.75" customHeight="1">
      <c r="A66" s="670" t="s">
        <v>149</v>
      </c>
      <c r="B66" s="80"/>
      <c r="C66" s="20"/>
      <c r="D66" s="680"/>
      <c r="E66" s="82"/>
      <c r="F66" s="82"/>
      <c r="G66" s="82"/>
      <c r="H66" s="648"/>
    </row>
    <row r="67" spans="1:8" ht="12.75" customHeight="1">
      <c r="A67" s="670" t="s">
        <v>151</v>
      </c>
      <c r="B67" s="86" t="s">
        <v>861</v>
      </c>
      <c r="C67" s="454" t="s">
        <v>384</v>
      </c>
      <c r="D67" s="680"/>
      <c r="E67" s="87">
        <v>0</v>
      </c>
      <c r="F67" s="87">
        <v>0</v>
      </c>
      <c r="G67" s="87">
        <v>0</v>
      </c>
      <c r="H67" s="651">
        <f>SUM(H68:H70)</f>
        <v>4235</v>
      </c>
    </row>
    <row r="68" spans="1:8" ht="12.75" customHeight="1">
      <c r="A68" s="670" t="s">
        <v>212</v>
      </c>
      <c r="B68" s="80"/>
      <c r="C68" s="81" t="s">
        <v>201</v>
      </c>
      <c r="D68" s="680"/>
      <c r="E68" s="82">
        <v>0</v>
      </c>
      <c r="F68" s="82">
        <v>0</v>
      </c>
      <c r="G68" s="82">
        <v>0</v>
      </c>
      <c r="H68" s="648">
        <v>3800</v>
      </c>
    </row>
    <row r="69" spans="1:8" ht="12.75" customHeight="1">
      <c r="A69" s="670" t="s">
        <v>371</v>
      </c>
      <c r="B69" s="80"/>
      <c r="C69" s="81" t="s">
        <v>202</v>
      </c>
      <c r="D69" s="680"/>
      <c r="E69" s="82">
        <v>0</v>
      </c>
      <c r="F69" s="82">
        <v>0</v>
      </c>
      <c r="G69" s="82">
        <v>0</v>
      </c>
      <c r="H69" s="648">
        <v>335</v>
      </c>
    </row>
    <row r="70" spans="1:8" ht="12.75" customHeight="1">
      <c r="A70" s="670" t="s">
        <v>373</v>
      </c>
      <c r="B70" s="80"/>
      <c r="C70" s="81" t="s">
        <v>343</v>
      </c>
      <c r="D70" s="680"/>
      <c r="E70" s="82">
        <v>0</v>
      </c>
      <c r="F70" s="82">
        <v>0</v>
      </c>
      <c r="G70" s="82">
        <v>0</v>
      </c>
      <c r="H70" s="648">
        <v>100</v>
      </c>
    </row>
    <row r="71" spans="1:8" ht="12.75" customHeight="1">
      <c r="A71" s="670" t="s">
        <v>375</v>
      </c>
      <c r="B71" s="80"/>
      <c r="C71" s="329"/>
      <c r="D71" s="330"/>
      <c r="E71" s="505"/>
      <c r="F71" s="505"/>
      <c r="G71" s="505"/>
      <c r="H71" s="628"/>
    </row>
    <row r="72" spans="1:8" ht="12.75" customHeight="1">
      <c r="A72" s="670" t="s">
        <v>376</v>
      </c>
      <c r="B72" s="690"/>
      <c r="C72" s="691" t="s">
        <v>862</v>
      </c>
      <c r="D72" s="586"/>
      <c r="E72" s="692">
        <f>SUM(E73:E77)</f>
        <v>92607</v>
      </c>
      <c r="F72" s="692">
        <f>SUM(F73:F77)</f>
        <v>110991</v>
      </c>
      <c r="G72" s="692">
        <v>110991</v>
      </c>
      <c r="H72" s="665">
        <f>SUM(H73:H76)</f>
        <v>115226</v>
      </c>
    </row>
    <row r="73" spans="1:8" ht="12.75" customHeight="1">
      <c r="A73" s="670" t="s">
        <v>377</v>
      </c>
      <c r="B73" s="693"/>
      <c r="C73" s="694" t="s">
        <v>830</v>
      </c>
      <c r="D73" s="695"/>
      <c r="E73" s="543">
        <f>E59+E50+E43+E22</f>
        <v>27360</v>
      </c>
      <c r="F73" s="543">
        <f>F59+F50+F43+F22</f>
        <v>36891</v>
      </c>
      <c r="G73" s="543">
        <v>36891</v>
      </c>
      <c r="H73" s="696">
        <f>SUM(H22+H30+H36+H43+H50+H54+H59+H68)</f>
        <v>40691</v>
      </c>
    </row>
    <row r="74" spans="1:8" ht="12.75" customHeight="1">
      <c r="A74" s="670" t="s">
        <v>378</v>
      </c>
      <c r="B74" s="353"/>
      <c r="C74" s="254" t="s">
        <v>831</v>
      </c>
      <c r="D74" s="544"/>
      <c r="E74" s="92">
        <f>E60+E51+E44+E23</f>
        <v>7196</v>
      </c>
      <c r="F74" s="92">
        <f>F60+F51+F44+F23</f>
        <v>10192</v>
      </c>
      <c r="G74" s="92">
        <v>10192</v>
      </c>
      <c r="H74" s="686">
        <f>SUM(H23+H31+H37+H44+H51+H55+H60)+H69</f>
        <v>10527</v>
      </c>
    </row>
    <row r="75" spans="1:8" ht="12.75" customHeight="1">
      <c r="A75" s="670" t="s">
        <v>380</v>
      </c>
      <c r="B75" s="353"/>
      <c r="C75" s="254" t="s">
        <v>125</v>
      </c>
      <c r="D75" s="544"/>
      <c r="E75" s="92">
        <f>E65+E61+E56+E52+E45+E38+E32+E24</f>
        <v>58051</v>
      </c>
      <c r="F75" s="92">
        <f>F65+F61+F56+F52+F45+F38+F32+F24</f>
        <v>63508</v>
      </c>
      <c r="G75" s="92">
        <v>63508</v>
      </c>
      <c r="H75" s="686">
        <f>SUM(H24+H32+H38+H45+H52+H61+H70)+H65+H56</f>
        <v>63608</v>
      </c>
    </row>
    <row r="76" spans="1:8" ht="12.75" customHeight="1">
      <c r="A76" s="670" t="s">
        <v>382</v>
      </c>
      <c r="B76" s="353"/>
      <c r="C76" s="254" t="s">
        <v>350</v>
      </c>
      <c r="D76" s="544"/>
      <c r="E76" s="92"/>
      <c r="F76" s="92">
        <v>400</v>
      </c>
      <c r="G76" s="92">
        <v>400</v>
      </c>
      <c r="H76" s="686">
        <v>400</v>
      </c>
    </row>
    <row r="77" spans="1:8" ht="12.75" customHeight="1">
      <c r="A77" s="670" t="s">
        <v>383</v>
      </c>
      <c r="B77" s="592"/>
      <c r="C77" s="593"/>
      <c r="D77" s="594"/>
      <c r="E77" s="634"/>
      <c r="F77" s="634"/>
      <c r="G77" s="634"/>
      <c r="H77" s="697"/>
    </row>
  </sheetData>
  <sheetProtection selectLockedCells="1" selectUnlockedCells="1"/>
  <mergeCells count="7">
    <mergeCell ref="A19:B20"/>
    <mergeCell ref="D1:H1"/>
    <mergeCell ref="A2:H2"/>
    <mergeCell ref="G6:H6"/>
    <mergeCell ref="A7:B8"/>
    <mergeCell ref="C7:D7"/>
    <mergeCell ref="C8:D8"/>
  </mergeCells>
  <printOptions/>
  <pageMargins left="0.7875" right="0.7875" top="1.0631944444444446" bottom="1.0631944444444446" header="0.5118055555555555" footer="0.7875"/>
  <pageSetup horizontalDpi="300" verticalDpi="300" orientation="portrait" paperSize="9" scale="96"/>
  <headerFooter alignWithMargins="0"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N111"/>
  <sheetViews>
    <sheetView zoomScalePageLayoutView="0" workbookViewId="0" topLeftCell="A82">
      <selection activeCell="I108" sqref="I108"/>
    </sheetView>
  </sheetViews>
  <sheetFormatPr defaultColWidth="11.57421875" defaultRowHeight="12.75" customHeight="1"/>
  <cols>
    <col min="1" max="1" width="4.00390625" style="148" customWidth="1"/>
    <col min="2" max="2" width="3.28125" style="148" customWidth="1"/>
    <col min="3" max="3" width="31.00390625" style="148" customWidth="1"/>
    <col min="4" max="4" width="6.8515625" style="148" customWidth="1"/>
    <col min="5" max="6" width="12.00390625" style="148" customWidth="1"/>
    <col min="7" max="7" width="11.28125" style="234" customWidth="1"/>
    <col min="8" max="8" width="11.57421875" style="148" customWidth="1"/>
    <col min="9" max="9" width="13.7109375" style="148" customWidth="1"/>
    <col min="10" max="16384" width="11.57421875" style="148" customWidth="1"/>
  </cols>
  <sheetData>
    <row r="1" spans="1:9" s="483" customFormat="1" ht="18" customHeight="1">
      <c r="A1" s="946" t="s">
        <v>863</v>
      </c>
      <c r="B1" s="946"/>
      <c r="C1" s="946"/>
      <c r="D1" s="946"/>
      <c r="E1" s="946"/>
      <c r="F1" s="946"/>
      <c r="G1" s="946"/>
      <c r="H1" s="946"/>
      <c r="I1" s="946"/>
    </row>
    <row r="2" spans="1:9" ht="12.75" customHeight="1">
      <c r="A2" s="891" t="s">
        <v>1027</v>
      </c>
      <c r="B2" s="891"/>
      <c r="C2" s="891"/>
      <c r="D2" s="891"/>
      <c r="E2" s="891"/>
      <c r="F2" s="891"/>
      <c r="G2" s="891"/>
      <c r="H2" s="891"/>
      <c r="I2" s="891"/>
    </row>
    <row r="3" spans="3:6" ht="12" customHeight="1">
      <c r="C3" s="484"/>
      <c r="D3" s="484"/>
      <c r="E3" s="484"/>
      <c r="F3" s="484"/>
    </row>
    <row r="4" spans="1:9" ht="18" customHeight="1">
      <c r="A4" s="976" t="s">
        <v>864</v>
      </c>
      <c r="B4" s="976"/>
      <c r="C4" s="976"/>
      <c r="D4" s="976"/>
      <c r="E4" s="976"/>
      <c r="F4" s="976"/>
      <c r="G4" s="976"/>
      <c r="H4" s="976"/>
      <c r="I4" s="976"/>
    </row>
    <row r="5" spans="5:6" ht="24.75" customHeight="1">
      <c r="E5" s="698"/>
      <c r="F5" s="698"/>
    </row>
    <row r="6" spans="1:9" ht="12.75" customHeight="1">
      <c r="A6" s="977"/>
      <c r="B6" s="977"/>
      <c r="C6" s="977"/>
      <c r="D6" s="699"/>
      <c r="E6" s="700"/>
      <c r="F6" s="6"/>
      <c r="H6" s="978" t="s">
        <v>865</v>
      </c>
      <c r="I6" s="978"/>
    </row>
    <row r="7" spans="1:9" ht="42.75" customHeight="1">
      <c r="A7" s="979" t="s">
        <v>155</v>
      </c>
      <c r="B7" s="979"/>
      <c r="C7" s="701" t="s">
        <v>156</v>
      </c>
      <c r="D7" s="702"/>
      <c r="E7" s="197" t="s">
        <v>157</v>
      </c>
      <c r="F7" s="197" t="s">
        <v>158</v>
      </c>
      <c r="G7" s="199" t="s">
        <v>159</v>
      </c>
      <c r="H7" s="197" t="s">
        <v>866</v>
      </c>
      <c r="I7" s="197" t="s">
        <v>562</v>
      </c>
    </row>
    <row r="8" spans="1:9" ht="12.75" customHeight="1">
      <c r="A8" s="979"/>
      <c r="B8" s="979"/>
      <c r="C8" s="703" t="s">
        <v>162</v>
      </c>
      <c r="D8" s="704"/>
      <c r="E8" s="8" t="s">
        <v>163</v>
      </c>
      <c r="F8" s="705" t="s">
        <v>164</v>
      </c>
      <c r="G8" s="222" t="s">
        <v>165</v>
      </c>
      <c r="H8" s="705" t="s">
        <v>166</v>
      </c>
      <c r="I8" s="222" t="s">
        <v>167</v>
      </c>
    </row>
    <row r="9" spans="1:9" ht="12.75" customHeight="1">
      <c r="A9" s="109" t="s">
        <v>38</v>
      </c>
      <c r="B9" s="706"/>
      <c r="C9" s="707" t="s">
        <v>280</v>
      </c>
      <c r="D9" s="708"/>
      <c r="E9" s="708"/>
      <c r="F9" s="708">
        <v>1529</v>
      </c>
      <c r="G9" s="709"/>
      <c r="H9" s="708">
        <v>1529</v>
      </c>
      <c r="I9" s="710">
        <v>12000</v>
      </c>
    </row>
    <row r="10" spans="1:9" ht="12.75" customHeight="1">
      <c r="A10" s="109" t="s">
        <v>40</v>
      </c>
      <c r="B10" s="711"/>
      <c r="C10" s="495" t="s">
        <v>867</v>
      </c>
      <c r="D10" s="111"/>
      <c r="E10" s="712">
        <v>145900</v>
      </c>
      <c r="F10" s="712">
        <v>150739</v>
      </c>
      <c r="G10" s="709">
        <f>F10/E10</f>
        <v>1.0331665524331735</v>
      </c>
      <c r="H10" s="712">
        <v>150739</v>
      </c>
      <c r="I10" s="713">
        <v>150739</v>
      </c>
    </row>
    <row r="11" spans="1:9" ht="12.75" customHeight="1">
      <c r="A11" s="109" t="s">
        <v>47</v>
      </c>
      <c r="B11" s="690"/>
      <c r="C11" s="495" t="s">
        <v>868</v>
      </c>
      <c r="D11" s="111"/>
      <c r="E11" s="110">
        <v>174882</v>
      </c>
      <c r="F11" s="110">
        <v>165911</v>
      </c>
      <c r="G11" s="709">
        <f>F11/E11</f>
        <v>0.9487025537219382</v>
      </c>
      <c r="H11" s="110">
        <v>165911</v>
      </c>
      <c r="I11" s="710">
        <v>167038</v>
      </c>
    </row>
    <row r="12" spans="1:9" ht="12.75" customHeight="1">
      <c r="A12" s="109"/>
      <c r="B12" s="690"/>
      <c r="C12" s="495" t="s">
        <v>193</v>
      </c>
      <c r="D12" s="111"/>
      <c r="E12" s="110"/>
      <c r="F12" s="110"/>
      <c r="G12" s="709"/>
      <c r="H12" s="110"/>
      <c r="I12" s="710">
        <v>6786</v>
      </c>
    </row>
    <row r="13" spans="1:9" ht="12.75" customHeight="1">
      <c r="A13" s="109" t="s">
        <v>49</v>
      </c>
      <c r="B13" s="690"/>
      <c r="C13" s="495" t="s">
        <v>869</v>
      </c>
      <c r="D13" s="111"/>
      <c r="E13" s="111">
        <v>33800</v>
      </c>
      <c r="F13" s="111">
        <v>6831</v>
      </c>
      <c r="G13" s="709">
        <f>F13/E13</f>
        <v>0.20210059171597633</v>
      </c>
      <c r="H13" s="111">
        <v>6831</v>
      </c>
      <c r="I13" s="714">
        <v>6831</v>
      </c>
    </row>
    <row r="14" spans="1:9" ht="12.75" customHeight="1">
      <c r="A14" s="109" t="s">
        <v>51</v>
      </c>
      <c r="B14" s="690"/>
      <c r="C14" s="495" t="s">
        <v>870</v>
      </c>
      <c r="D14" s="111"/>
      <c r="E14" s="111">
        <v>23200</v>
      </c>
      <c r="F14" s="111">
        <v>31020</v>
      </c>
      <c r="G14" s="709"/>
      <c r="H14" s="111">
        <v>31020</v>
      </c>
      <c r="I14" s="714">
        <v>34140</v>
      </c>
    </row>
    <row r="15" spans="1:14" ht="12.75" customHeight="1">
      <c r="A15" s="109" t="s">
        <v>53</v>
      </c>
      <c r="B15" s="690"/>
      <c r="C15" s="495" t="s">
        <v>297</v>
      </c>
      <c r="D15" s="111"/>
      <c r="E15" s="111">
        <v>1000</v>
      </c>
      <c r="F15" s="111"/>
      <c r="G15" s="709"/>
      <c r="H15" s="111"/>
      <c r="I15" s="714"/>
      <c r="N15" s="148" t="s">
        <v>827</v>
      </c>
    </row>
    <row r="16" spans="1:9" ht="12.75" customHeight="1">
      <c r="A16" s="109" t="s">
        <v>55</v>
      </c>
      <c r="B16" s="690"/>
      <c r="C16" s="495" t="s">
        <v>871</v>
      </c>
      <c r="D16" s="111"/>
      <c r="E16" s="111">
        <v>15000</v>
      </c>
      <c r="F16" s="111"/>
      <c r="G16" s="709"/>
      <c r="H16" s="111"/>
      <c r="I16" s="714"/>
    </row>
    <row r="17" spans="1:9" ht="12.75" customHeight="1">
      <c r="A17" s="109" t="s">
        <v>57</v>
      </c>
      <c r="B17" s="690"/>
      <c r="C17" s="495" t="s">
        <v>872</v>
      </c>
      <c r="D17" s="111"/>
      <c r="E17" s="111">
        <v>500</v>
      </c>
      <c r="F17" s="111">
        <v>12646</v>
      </c>
      <c r="G17" s="709">
        <f>F17/E17</f>
        <v>25.292</v>
      </c>
      <c r="H17" s="111">
        <v>12646</v>
      </c>
      <c r="I17" s="714">
        <v>17532</v>
      </c>
    </row>
    <row r="18" spans="1:9" ht="12.75" customHeight="1">
      <c r="A18" s="109" t="s">
        <v>86</v>
      </c>
      <c r="B18" s="690"/>
      <c r="C18" s="495" t="s">
        <v>873</v>
      </c>
      <c r="D18" s="111"/>
      <c r="E18" s="111"/>
      <c r="F18" s="111"/>
      <c r="G18" s="709"/>
      <c r="H18" s="111"/>
      <c r="I18" s="714"/>
    </row>
    <row r="19" spans="1:9" ht="12.75" customHeight="1">
      <c r="A19" s="109" t="s">
        <v>59</v>
      </c>
      <c r="B19" s="690"/>
      <c r="C19" s="495" t="s">
        <v>253</v>
      </c>
      <c r="D19" s="111"/>
      <c r="E19" s="111">
        <v>100</v>
      </c>
      <c r="F19" s="111"/>
      <c r="G19" s="709">
        <f>F19/E19</f>
        <v>0</v>
      </c>
      <c r="H19" s="111">
        <v>0</v>
      </c>
      <c r="I19" s="714"/>
    </row>
    <row r="20" spans="1:9" ht="12.75" customHeight="1">
      <c r="A20" s="109" t="s">
        <v>61</v>
      </c>
      <c r="B20" s="690"/>
      <c r="C20" s="495" t="s">
        <v>874</v>
      </c>
      <c r="D20" s="111"/>
      <c r="E20" s="111"/>
      <c r="F20" s="111"/>
      <c r="G20" s="709"/>
      <c r="H20" s="111"/>
      <c r="I20" s="714">
        <v>2397</v>
      </c>
    </row>
    <row r="21" spans="1:9" ht="12.75" customHeight="1">
      <c r="A21" s="109" t="s">
        <v>63</v>
      </c>
      <c r="B21" s="690"/>
      <c r="C21" s="495" t="s">
        <v>875</v>
      </c>
      <c r="D21" s="111"/>
      <c r="E21" s="111"/>
      <c r="F21" s="111">
        <v>39094</v>
      </c>
      <c r="G21" s="709"/>
      <c r="H21" s="111">
        <v>126394</v>
      </c>
      <c r="I21" s="714">
        <v>48194</v>
      </c>
    </row>
    <row r="22" spans="1:9" ht="12.75" customHeight="1">
      <c r="A22" s="109" t="s">
        <v>65</v>
      </c>
      <c r="B22" s="690"/>
      <c r="C22" s="495" t="s">
        <v>300</v>
      </c>
      <c r="D22" s="111"/>
      <c r="E22" s="111"/>
      <c r="F22" s="111"/>
      <c r="G22" s="709"/>
      <c r="H22" s="111"/>
      <c r="I22" s="715">
        <v>90000</v>
      </c>
    </row>
    <row r="23" spans="1:9" ht="12.75" customHeight="1">
      <c r="A23" s="109" t="s">
        <v>92</v>
      </c>
      <c r="B23" s="690"/>
      <c r="C23" s="495" t="s">
        <v>224</v>
      </c>
      <c r="D23" s="111"/>
      <c r="E23" s="111">
        <v>100000</v>
      </c>
      <c r="F23" s="111">
        <v>122000</v>
      </c>
      <c r="G23" s="709">
        <f>F23/E23</f>
        <v>1.22</v>
      </c>
      <c r="H23" s="111">
        <v>101952</v>
      </c>
      <c r="I23" s="715">
        <v>101833</v>
      </c>
    </row>
    <row r="24" spans="1:9" ht="12.75" customHeight="1">
      <c r="A24" s="109" t="s">
        <v>66</v>
      </c>
      <c r="B24" s="716"/>
      <c r="C24" s="717" t="s">
        <v>116</v>
      </c>
      <c r="D24" s="718"/>
      <c r="E24" s="121">
        <f>SUM(E9:E23)</f>
        <v>494382</v>
      </c>
      <c r="F24" s="121">
        <f>SUM(F9:F23)</f>
        <v>529770</v>
      </c>
      <c r="G24" s="719">
        <f>F24/E24</f>
        <v>1.0715802759809216</v>
      </c>
      <c r="H24" s="121">
        <f>SUM(H9:H23)</f>
        <v>597022</v>
      </c>
      <c r="I24" s="121">
        <f>SUM(I9:I23)</f>
        <v>637490</v>
      </c>
    </row>
    <row r="25" spans="1:9" ht="12.75" customHeight="1">
      <c r="A25" s="700"/>
      <c r="B25" s="700"/>
      <c r="C25" s="700"/>
      <c r="D25" s="700"/>
      <c r="E25" s="700"/>
      <c r="F25" s="700"/>
      <c r="H25" s="700"/>
      <c r="I25" s="700"/>
    </row>
    <row r="26" spans="1:9" ht="33.75" customHeight="1">
      <c r="A26" s="884" t="s">
        <v>155</v>
      </c>
      <c r="B26" s="884"/>
      <c r="C26" s="720" t="s">
        <v>330</v>
      </c>
      <c r="D26" s="214" t="s">
        <v>836</v>
      </c>
      <c r="E26" s="197" t="s">
        <v>157</v>
      </c>
      <c r="F26" s="197" t="s">
        <v>158</v>
      </c>
      <c r="G26" s="199" t="s">
        <v>159</v>
      </c>
      <c r="H26" s="197" t="s">
        <v>876</v>
      </c>
      <c r="I26" s="197" t="s">
        <v>562</v>
      </c>
    </row>
    <row r="27" spans="1:9" ht="19.5" customHeight="1">
      <c r="A27" s="884"/>
      <c r="B27" s="884"/>
      <c r="C27" s="704" t="s">
        <v>162</v>
      </c>
      <c r="D27" s="8" t="s">
        <v>163</v>
      </c>
      <c r="E27" s="178" t="s">
        <v>164</v>
      </c>
      <c r="F27" s="178" t="s">
        <v>165</v>
      </c>
      <c r="G27" s="202" t="s">
        <v>166</v>
      </c>
      <c r="H27" s="178" t="s">
        <v>167</v>
      </c>
      <c r="I27" s="221" t="s">
        <v>336</v>
      </c>
    </row>
    <row r="28" spans="1:9" ht="12.75" customHeight="1">
      <c r="A28" s="109" t="s">
        <v>38</v>
      </c>
      <c r="B28" s="530" t="s">
        <v>168</v>
      </c>
      <c r="C28" s="10" t="s">
        <v>877</v>
      </c>
      <c r="D28" s="10"/>
      <c r="E28" s="10">
        <f>E29</f>
        <v>610</v>
      </c>
      <c r="F28" s="10">
        <v>673</v>
      </c>
      <c r="G28" s="709">
        <f>F28/E28</f>
        <v>1.1032786885245902</v>
      </c>
      <c r="H28" s="10">
        <v>673</v>
      </c>
      <c r="I28" s="10">
        <v>673</v>
      </c>
    </row>
    <row r="29" spans="1:9" ht="12.75" customHeight="1">
      <c r="A29" s="109" t="s">
        <v>40</v>
      </c>
      <c r="B29" s="530"/>
      <c r="C29" s="81" t="s">
        <v>339</v>
      </c>
      <c r="D29" s="81"/>
      <c r="E29" s="162">
        <v>610</v>
      </c>
      <c r="F29" s="162">
        <v>673</v>
      </c>
      <c r="G29" s="709">
        <f>F29/E29</f>
        <v>1.1032786885245902</v>
      </c>
      <c r="H29" s="162">
        <v>673</v>
      </c>
      <c r="I29" s="162">
        <v>673</v>
      </c>
    </row>
    <row r="30" spans="1:9" ht="12.75" customHeight="1">
      <c r="A30" s="109" t="s">
        <v>47</v>
      </c>
      <c r="B30" s="530" t="s">
        <v>172</v>
      </c>
      <c r="C30" s="10" t="s">
        <v>340</v>
      </c>
      <c r="D30" s="10"/>
      <c r="E30" s="10">
        <f>SUM(E31:E32)</f>
        <v>563</v>
      </c>
      <c r="F30" s="10">
        <v>551</v>
      </c>
      <c r="G30" s="709">
        <f>F30/E30</f>
        <v>0.9786856127886323</v>
      </c>
      <c r="H30" s="10">
        <v>551</v>
      </c>
      <c r="I30" s="10">
        <v>551</v>
      </c>
    </row>
    <row r="31" spans="1:9" ht="12.75" customHeight="1">
      <c r="A31" s="109" t="s">
        <v>49</v>
      </c>
      <c r="B31" s="530"/>
      <c r="C31" s="81" t="s">
        <v>339</v>
      </c>
      <c r="D31" s="81"/>
      <c r="E31" s="162">
        <v>563</v>
      </c>
      <c r="F31" s="162">
        <v>551</v>
      </c>
      <c r="G31" s="709">
        <f>F31/E31</f>
        <v>0.9786856127886323</v>
      </c>
      <c r="H31" s="162">
        <v>551</v>
      </c>
      <c r="I31" s="162">
        <v>551</v>
      </c>
    </row>
    <row r="32" spans="1:9" ht="12.75" customHeight="1">
      <c r="A32" s="109" t="s">
        <v>51</v>
      </c>
      <c r="B32" s="530"/>
      <c r="C32" s="162" t="s">
        <v>341</v>
      </c>
      <c r="D32" s="162"/>
      <c r="E32" s="162"/>
      <c r="F32" s="162"/>
      <c r="G32" s="709"/>
      <c r="H32" s="162"/>
      <c r="I32" s="162"/>
    </row>
    <row r="33" spans="1:9" ht="12.75" customHeight="1">
      <c r="A33" s="109" t="s">
        <v>53</v>
      </c>
      <c r="B33" s="530" t="s">
        <v>176</v>
      </c>
      <c r="C33" s="10" t="s">
        <v>878</v>
      </c>
      <c r="D33" s="10"/>
      <c r="E33" s="10"/>
      <c r="F33" s="10">
        <f>SUM(F34:F37)</f>
        <v>70456</v>
      </c>
      <c r="G33" s="709"/>
      <c r="H33" s="10">
        <f>SUM(H34:H37)</f>
        <v>174703</v>
      </c>
      <c r="I33" s="10">
        <f>SUM(I34:I37)</f>
        <v>186421</v>
      </c>
    </row>
    <row r="34" spans="1:9" ht="12.75" customHeight="1">
      <c r="A34" s="109" t="s">
        <v>55</v>
      </c>
      <c r="B34" s="530"/>
      <c r="C34" s="81" t="s">
        <v>201</v>
      </c>
      <c r="D34" s="81"/>
      <c r="E34" s="81"/>
      <c r="F34" s="81">
        <v>0</v>
      </c>
      <c r="G34" s="709"/>
      <c r="H34" s="81">
        <v>0</v>
      </c>
      <c r="I34" s="81"/>
    </row>
    <row r="35" spans="1:9" ht="12.75" customHeight="1">
      <c r="A35" s="109" t="s">
        <v>57</v>
      </c>
      <c r="B35" s="530"/>
      <c r="C35" s="81" t="s">
        <v>202</v>
      </c>
      <c r="D35" s="81"/>
      <c r="E35" s="81"/>
      <c r="F35" s="81">
        <v>0</v>
      </c>
      <c r="G35" s="709"/>
      <c r="H35" s="81">
        <v>0</v>
      </c>
      <c r="I35" s="81"/>
    </row>
    <row r="36" spans="1:9" ht="12.75" customHeight="1">
      <c r="A36" s="109" t="s">
        <v>86</v>
      </c>
      <c r="B36" s="530"/>
      <c r="C36" s="292" t="s">
        <v>343</v>
      </c>
      <c r="D36" s="292"/>
      <c r="E36" s="81"/>
      <c r="F36" s="81">
        <v>4457</v>
      </c>
      <c r="G36" s="709"/>
      <c r="H36" s="81">
        <v>4457</v>
      </c>
      <c r="I36" s="81">
        <v>4457</v>
      </c>
    </row>
    <row r="37" spans="1:9" ht="12.75" customHeight="1">
      <c r="A37" s="109" t="s">
        <v>59</v>
      </c>
      <c r="B37" s="530"/>
      <c r="C37" s="162" t="s">
        <v>341</v>
      </c>
      <c r="D37" s="162"/>
      <c r="E37" s="81"/>
      <c r="F37" s="81">
        <v>65999</v>
      </c>
      <c r="G37" s="709"/>
      <c r="H37" s="81">
        <v>170246</v>
      </c>
      <c r="I37" s="81">
        <v>181964</v>
      </c>
    </row>
    <row r="38" spans="1:9" ht="12.75" customHeight="1">
      <c r="A38" s="109" t="s">
        <v>61</v>
      </c>
      <c r="B38" s="530" t="s">
        <v>178</v>
      </c>
      <c r="C38" s="10" t="s">
        <v>879</v>
      </c>
      <c r="D38" s="10"/>
      <c r="E38" s="10">
        <f>E39</f>
        <v>6700</v>
      </c>
      <c r="F38" s="10">
        <v>6740</v>
      </c>
      <c r="G38" s="709">
        <f aca="true" t="shared" si="0" ref="G38:G46">F38/E38</f>
        <v>1.0059701492537314</v>
      </c>
      <c r="H38" s="10">
        <v>6740</v>
      </c>
      <c r="I38" s="10">
        <v>6740</v>
      </c>
    </row>
    <row r="39" spans="1:9" ht="12.75" customHeight="1">
      <c r="A39" s="109" t="s">
        <v>63</v>
      </c>
      <c r="B39" s="530"/>
      <c r="C39" s="81" t="s">
        <v>339</v>
      </c>
      <c r="D39" s="81"/>
      <c r="E39" s="162">
        <v>6700</v>
      </c>
      <c r="F39" s="162">
        <v>6740</v>
      </c>
      <c r="G39" s="709">
        <f t="shared" si="0"/>
        <v>1.0059701492537314</v>
      </c>
      <c r="H39" s="162">
        <v>6740</v>
      </c>
      <c r="I39" s="162">
        <v>6740</v>
      </c>
    </row>
    <row r="40" spans="1:9" ht="12.75" customHeight="1">
      <c r="A40" s="109" t="s">
        <v>65</v>
      </c>
      <c r="B40" s="530" t="s">
        <v>179</v>
      </c>
      <c r="C40" s="10" t="s">
        <v>345</v>
      </c>
      <c r="D40" s="10"/>
      <c r="E40" s="10">
        <f>E41</f>
        <v>130</v>
      </c>
      <c r="F40" s="10">
        <v>130</v>
      </c>
      <c r="G40" s="709">
        <f t="shared" si="0"/>
        <v>1</v>
      </c>
      <c r="H40" s="10">
        <v>130</v>
      </c>
      <c r="I40" s="10">
        <v>130</v>
      </c>
    </row>
    <row r="41" spans="1:9" ht="12.75" customHeight="1">
      <c r="A41" s="109" t="s">
        <v>92</v>
      </c>
      <c r="B41" s="530"/>
      <c r="C41" s="81" t="s">
        <v>339</v>
      </c>
      <c r="D41" s="81"/>
      <c r="E41" s="162">
        <v>130</v>
      </c>
      <c r="F41" s="162">
        <v>130</v>
      </c>
      <c r="G41" s="709">
        <f t="shared" si="0"/>
        <v>1</v>
      </c>
      <c r="H41" s="162">
        <v>130</v>
      </c>
      <c r="I41" s="162">
        <v>130</v>
      </c>
    </row>
    <row r="42" spans="1:9" ht="12.75" customHeight="1">
      <c r="A42" s="109" t="s">
        <v>66</v>
      </c>
      <c r="B42" s="530" t="s">
        <v>183</v>
      </c>
      <c r="C42" s="10" t="s">
        <v>346</v>
      </c>
      <c r="D42" s="10"/>
      <c r="E42" s="10">
        <f>SUM(E43:E47)</f>
        <v>32595</v>
      </c>
      <c r="F42" s="10">
        <f>SUM(F43:F47)</f>
        <v>33074</v>
      </c>
      <c r="G42" s="709">
        <f t="shared" si="0"/>
        <v>1.0146955054456206</v>
      </c>
      <c r="H42" s="10">
        <f>SUM(H43:H47)</f>
        <v>31368</v>
      </c>
      <c r="I42" s="10">
        <f>SUM(I43:I47)</f>
        <v>36639</v>
      </c>
    </row>
    <row r="43" spans="1:9" ht="12.75" customHeight="1">
      <c r="A43" s="109" t="s">
        <v>67</v>
      </c>
      <c r="B43" s="530"/>
      <c r="C43" s="81" t="s">
        <v>201</v>
      </c>
      <c r="D43" s="81"/>
      <c r="E43" s="81">
        <v>20190</v>
      </c>
      <c r="F43" s="81">
        <v>19337</v>
      </c>
      <c r="G43" s="709">
        <f t="shared" si="0"/>
        <v>0.957751362060426</v>
      </c>
      <c r="H43" s="81">
        <v>19337</v>
      </c>
      <c r="I43" s="81">
        <v>24608</v>
      </c>
    </row>
    <row r="44" spans="1:9" ht="12.75" customHeight="1">
      <c r="A44" s="109" t="s">
        <v>68</v>
      </c>
      <c r="B44" s="530"/>
      <c r="C44" s="81" t="s">
        <v>202</v>
      </c>
      <c r="D44" s="81"/>
      <c r="E44" s="81">
        <v>5340</v>
      </c>
      <c r="F44" s="81">
        <v>5217</v>
      </c>
      <c r="G44" s="709">
        <f t="shared" si="0"/>
        <v>0.9769662921348314</v>
      </c>
      <c r="H44" s="81">
        <v>5217</v>
      </c>
      <c r="I44" s="81">
        <v>5217</v>
      </c>
    </row>
    <row r="45" spans="1:9" ht="12.75" customHeight="1">
      <c r="A45" s="109" t="s">
        <v>70</v>
      </c>
      <c r="B45" s="721"/>
      <c r="C45" s="292" t="s">
        <v>343</v>
      </c>
      <c r="D45" s="292"/>
      <c r="E45" s="81">
        <v>4450</v>
      </c>
      <c r="F45" s="81">
        <v>4380</v>
      </c>
      <c r="G45" s="709">
        <f t="shared" si="0"/>
        <v>0.9842696629213483</v>
      </c>
      <c r="H45" s="254">
        <v>5390</v>
      </c>
      <c r="I45" s="81">
        <v>5390</v>
      </c>
    </row>
    <row r="46" spans="1:9" ht="12.75" customHeight="1">
      <c r="A46" s="109" t="s">
        <v>97</v>
      </c>
      <c r="B46" s="721"/>
      <c r="C46" s="292" t="s">
        <v>232</v>
      </c>
      <c r="D46" s="292"/>
      <c r="E46" s="81">
        <v>2615</v>
      </c>
      <c r="F46" s="81">
        <v>4140</v>
      </c>
      <c r="G46" s="709">
        <f t="shared" si="0"/>
        <v>1.5831739961759081</v>
      </c>
      <c r="H46" s="254">
        <v>1424</v>
      </c>
      <c r="I46" s="81">
        <v>1424</v>
      </c>
    </row>
    <row r="47" spans="1:9" ht="12.75" customHeight="1">
      <c r="A47" s="109" t="s">
        <v>99</v>
      </c>
      <c r="B47" s="721"/>
      <c r="C47" s="292" t="s">
        <v>381</v>
      </c>
      <c r="D47" s="292"/>
      <c r="E47" s="81"/>
      <c r="F47" s="81"/>
      <c r="G47" s="709"/>
      <c r="H47" s="81"/>
      <c r="I47" s="81"/>
    </row>
    <row r="48" spans="1:9" ht="12.75" customHeight="1">
      <c r="A48" s="109" t="s">
        <v>101</v>
      </c>
      <c r="B48" s="721" t="s">
        <v>880</v>
      </c>
      <c r="C48" s="10" t="s">
        <v>348</v>
      </c>
      <c r="D48" s="10"/>
      <c r="E48" s="10">
        <f>SUM(E49:E51)</f>
        <v>768</v>
      </c>
      <c r="F48" s="10">
        <v>815</v>
      </c>
      <c r="G48" s="709">
        <f>F48/E48</f>
        <v>1.0611979166666667</v>
      </c>
      <c r="H48" s="10">
        <v>1395</v>
      </c>
      <c r="I48" s="10">
        <f>SUM(I49:I51)</f>
        <v>1395</v>
      </c>
    </row>
    <row r="49" spans="1:9" ht="12.75" customHeight="1">
      <c r="A49" s="109" t="s">
        <v>103</v>
      </c>
      <c r="B49" s="721"/>
      <c r="C49" s="81" t="s">
        <v>349</v>
      </c>
      <c r="D49" s="81"/>
      <c r="E49" s="162"/>
      <c r="F49" s="162"/>
      <c r="G49" s="709"/>
      <c r="H49" s="162"/>
      <c r="I49" s="162"/>
    </row>
    <row r="50" spans="1:9" ht="12.75" customHeight="1">
      <c r="A50" s="109" t="s">
        <v>105</v>
      </c>
      <c r="B50" s="721"/>
      <c r="C50" s="81" t="s">
        <v>350</v>
      </c>
      <c r="D50" s="81"/>
      <c r="E50" s="162"/>
      <c r="F50" s="162"/>
      <c r="G50" s="709"/>
      <c r="H50" s="162">
        <v>580</v>
      </c>
      <c r="I50" s="162">
        <v>580</v>
      </c>
    </row>
    <row r="51" spans="1:9" ht="12.75" customHeight="1">
      <c r="A51" s="109" t="s">
        <v>107</v>
      </c>
      <c r="B51" s="721"/>
      <c r="C51" s="81" t="s">
        <v>343</v>
      </c>
      <c r="D51" s="81"/>
      <c r="E51" s="162">
        <v>768</v>
      </c>
      <c r="F51" s="162">
        <v>815</v>
      </c>
      <c r="G51" s="709">
        <f>F51/E51</f>
        <v>1.0611979166666667</v>
      </c>
      <c r="H51" s="162">
        <v>815</v>
      </c>
      <c r="I51" s="162">
        <v>815</v>
      </c>
    </row>
    <row r="52" spans="1:9" ht="12.75" customHeight="1">
      <c r="A52" s="109" t="s">
        <v>109</v>
      </c>
      <c r="B52" s="721" t="s">
        <v>861</v>
      </c>
      <c r="C52" s="10" t="s">
        <v>881</v>
      </c>
      <c r="D52" s="10"/>
      <c r="E52" s="10">
        <f>SUM(E53:E55)</f>
        <v>0</v>
      </c>
      <c r="F52" s="10">
        <v>236</v>
      </c>
      <c r="G52" s="709"/>
      <c r="H52" s="10">
        <v>236</v>
      </c>
      <c r="I52" s="10">
        <f>SUM(I53:I55)</f>
        <v>236</v>
      </c>
    </row>
    <row r="53" spans="1:9" ht="12.75" customHeight="1">
      <c r="A53" s="109" t="s">
        <v>111</v>
      </c>
      <c r="B53" s="721"/>
      <c r="C53" s="81" t="s">
        <v>201</v>
      </c>
      <c r="D53" s="81"/>
      <c r="E53" s="162"/>
      <c r="F53" s="162">
        <v>185</v>
      </c>
      <c r="G53" s="709"/>
      <c r="H53" s="162">
        <v>185</v>
      </c>
      <c r="I53" s="162">
        <v>185</v>
      </c>
    </row>
    <row r="54" spans="1:9" ht="12.75" customHeight="1">
      <c r="A54" s="109" t="s">
        <v>113</v>
      </c>
      <c r="B54" s="721"/>
      <c r="C54" s="81" t="s">
        <v>202</v>
      </c>
      <c r="D54" s="81"/>
      <c r="E54" s="162"/>
      <c r="F54" s="162">
        <v>51</v>
      </c>
      <c r="G54" s="709"/>
      <c r="H54" s="162">
        <v>51</v>
      </c>
      <c r="I54" s="81">
        <v>51</v>
      </c>
    </row>
    <row r="55" spans="1:9" ht="12.75" customHeight="1">
      <c r="A55" s="109" t="s">
        <v>115</v>
      </c>
      <c r="B55" s="721"/>
      <c r="C55" s="162" t="s">
        <v>347</v>
      </c>
      <c r="D55" s="162"/>
      <c r="E55" s="162"/>
      <c r="F55" s="162"/>
      <c r="G55" s="709"/>
      <c r="H55" s="162"/>
      <c r="I55" s="81"/>
    </row>
    <row r="56" spans="1:9" ht="12.75" customHeight="1">
      <c r="A56" s="109" t="s">
        <v>117</v>
      </c>
      <c r="B56" s="721" t="s">
        <v>194</v>
      </c>
      <c r="C56" s="10" t="s">
        <v>352</v>
      </c>
      <c r="D56" s="10"/>
      <c r="E56" s="10">
        <v>25293</v>
      </c>
      <c r="F56" s="10">
        <f>SUM(F57:F59)</f>
        <v>28640</v>
      </c>
      <c r="G56" s="709">
        <f>F56/E56</f>
        <v>1.1323291029138496</v>
      </c>
      <c r="H56" s="10">
        <f>SUM(H57:H59)</f>
        <v>28640</v>
      </c>
      <c r="I56" s="10">
        <f>SUM(I57:I60)</f>
        <v>28940</v>
      </c>
    </row>
    <row r="57" spans="1:9" ht="12.75" customHeight="1">
      <c r="A57" s="109" t="s">
        <v>118</v>
      </c>
      <c r="B57" s="721"/>
      <c r="C57" s="162" t="s">
        <v>347</v>
      </c>
      <c r="D57" s="162"/>
      <c r="E57" s="162">
        <v>8850</v>
      </c>
      <c r="F57" s="162">
        <v>7000</v>
      </c>
      <c r="G57" s="709">
        <f>F57/E57</f>
        <v>0.7909604519774012</v>
      </c>
      <c r="H57" s="162">
        <v>7000</v>
      </c>
      <c r="I57" s="81">
        <v>7000</v>
      </c>
    </row>
    <row r="58" spans="1:9" ht="12.75" customHeight="1">
      <c r="A58" s="109" t="s">
        <v>120</v>
      </c>
      <c r="B58" s="721"/>
      <c r="C58" s="162" t="s">
        <v>882</v>
      </c>
      <c r="D58" s="162"/>
      <c r="E58" s="162">
        <v>16443</v>
      </c>
      <c r="F58" s="162">
        <v>17640</v>
      </c>
      <c r="G58" s="709"/>
      <c r="H58" s="162">
        <v>17640</v>
      </c>
      <c r="I58" s="81">
        <v>17640</v>
      </c>
    </row>
    <row r="59" spans="1:9" ht="12.75" customHeight="1">
      <c r="A59" s="109" t="s">
        <v>122</v>
      </c>
      <c r="B59" s="721"/>
      <c r="C59" s="162" t="s">
        <v>883</v>
      </c>
      <c r="D59" s="162"/>
      <c r="E59" s="162"/>
      <c r="F59" s="162">
        <v>4000</v>
      </c>
      <c r="G59" s="709"/>
      <c r="H59" s="162">
        <v>4000</v>
      </c>
      <c r="I59" s="81">
        <v>4300</v>
      </c>
    </row>
    <row r="60" spans="1:9" ht="12.75" customHeight="1">
      <c r="A60" s="109" t="s">
        <v>124</v>
      </c>
      <c r="B60" s="721"/>
      <c r="C60" s="162" t="s">
        <v>884</v>
      </c>
      <c r="D60" s="162"/>
      <c r="E60" s="162"/>
      <c r="F60" s="162"/>
      <c r="G60" s="709"/>
      <c r="H60" s="162"/>
      <c r="I60" s="81"/>
    </row>
    <row r="61" spans="1:9" ht="12.75" customHeight="1">
      <c r="A61" s="109" t="s">
        <v>126</v>
      </c>
      <c r="B61" s="721"/>
      <c r="C61" s="10" t="s">
        <v>355</v>
      </c>
      <c r="D61" s="10"/>
      <c r="E61" s="10">
        <f>SUM(E62:E77)</f>
        <v>10520</v>
      </c>
      <c r="F61" s="10">
        <f>SUM(F62:F78)</f>
        <v>6556</v>
      </c>
      <c r="G61" s="709">
        <f>F61/E61</f>
        <v>0.6231939163498099</v>
      </c>
      <c r="H61" s="10">
        <f>SUM(H62:H78)</f>
        <v>6556</v>
      </c>
      <c r="I61" s="10">
        <f>SUM(I62:I78)</f>
        <v>7205</v>
      </c>
    </row>
    <row r="62" spans="1:9" ht="12.75" customHeight="1">
      <c r="A62" s="109" t="s">
        <v>128</v>
      </c>
      <c r="B62" s="721"/>
      <c r="C62" s="162" t="s">
        <v>885</v>
      </c>
      <c r="D62" s="162"/>
      <c r="E62" s="81">
        <v>100</v>
      </c>
      <c r="F62" s="81">
        <v>200</v>
      </c>
      <c r="G62" s="709">
        <f>F62/E62</f>
        <v>2</v>
      </c>
      <c r="H62" s="81">
        <v>251</v>
      </c>
      <c r="I62" s="81">
        <v>200</v>
      </c>
    </row>
    <row r="63" spans="1:9" ht="12.75" customHeight="1">
      <c r="A63" s="109" t="s">
        <v>130</v>
      </c>
      <c r="B63" s="721"/>
      <c r="C63" s="162" t="s">
        <v>886</v>
      </c>
      <c r="D63" s="162"/>
      <c r="E63" s="81"/>
      <c r="F63" s="81">
        <v>1294</v>
      </c>
      <c r="G63" s="709"/>
      <c r="H63" s="81">
        <v>1294</v>
      </c>
      <c r="I63" s="81">
        <v>1294</v>
      </c>
    </row>
    <row r="64" spans="1:9" ht="12.75" customHeight="1">
      <c r="A64" s="109" t="s">
        <v>131</v>
      </c>
      <c r="B64" s="721"/>
      <c r="C64" s="81" t="s">
        <v>357</v>
      </c>
      <c r="D64" s="81"/>
      <c r="E64" s="81">
        <v>6000</v>
      </c>
      <c r="F64" s="81">
        <v>562</v>
      </c>
      <c r="G64" s="709">
        <f>F64/E64</f>
        <v>0.09366666666666666</v>
      </c>
      <c r="H64" s="81">
        <v>562</v>
      </c>
      <c r="I64" s="81">
        <v>562</v>
      </c>
    </row>
    <row r="65" spans="1:9" ht="12.75" customHeight="1">
      <c r="A65" s="109" t="s">
        <v>133</v>
      </c>
      <c r="B65" s="721"/>
      <c r="C65" s="81" t="s">
        <v>358</v>
      </c>
      <c r="D65" s="81"/>
      <c r="E65" s="81">
        <v>1000</v>
      </c>
      <c r="F65" s="81">
        <v>750</v>
      </c>
      <c r="G65" s="709">
        <f>F65/E65</f>
        <v>0.75</v>
      </c>
      <c r="H65" s="81">
        <v>750</v>
      </c>
      <c r="I65" s="81">
        <v>1500</v>
      </c>
    </row>
    <row r="66" spans="1:9" ht="12.75" customHeight="1">
      <c r="A66" s="109" t="s">
        <v>135</v>
      </c>
      <c r="B66" s="721"/>
      <c r="C66" s="81" t="s">
        <v>887</v>
      </c>
      <c r="D66" s="81"/>
      <c r="E66" s="81"/>
      <c r="F66" s="81"/>
      <c r="G66" s="709"/>
      <c r="H66" s="81">
        <v>342</v>
      </c>
      <c r="I66" s="81">
        <v>342</v>
      </c>
    </row>
    <row r="67" spans="1:9" ht="12.75" customHeight="1">
      <c r="A67" s="109" t="s">
        <v>137</v>
      </c>
      <c r="B67" s="721"/>
      <c r="C67" s="81" t="s">
        <v>888</v>
      </c>
      <c r="D67" s="81"/>
      <c r="E67" s="81"/>
      <c r="F67" s="81"/>
      <c r="G67" s="709"/>
      <c r="H67" s="81">
        <v>1560</v>
      </c>
      <c r="I67" s="81">
        <v>1560</v>
      </c>
    </row>
    <row r="68" spans="1:9" ht="12.75" customHeight="1">
      <c r="A68" s="109" t="s">
        <v>139</v>
      </c>
      <c r="B68" s="721"/>
      <c r="C68" s="81" t="s">
        <v>889</v>
      </c>
      <c r="D68" s="81"/>
      <c r="E68" s="81"/>
      <c r="F68" s="81"/>
      <c r="G68" s="709"/>
      <c r="H68" s="81">
        <v>248</v>
      </c>
      <c r="I68" s="81">
        <v>248</v>
      </c>
    </row>
    <row r="69" spans="1:9" ht="12.75" customHeight="1">
      <c r="A69" s="109" t="s">
        <v>141</v>
      </c>
      <c r="B69" s="721"/>
      <c r="C69" s="81" t="s">
        <v>365</v>
      </c>
      <c r="D69" s="81"/>
      <c r="E69" s="81">
        <v>2800</v>
      </c>
      <c r="F69" s="81">
        <v>3350</v>
      </c>
      <c r="G69" s="709">
        <f>F69/E69</f>
        <v>1.1964285714285714</v>
      </c>
      <c r="H69" s="81"/>
      <c r="I69" s="81">
        <v>0</v>
      </c>
    </row>
    <row r="70" spans="1:9" ht="12.75" customHeight="1">
      <c r="A70" s="109" t="s">
        <v>143</v>
      </c>
      <c r="B70" s="721"/>
      <c r="C70" s="81" t="s">
        <v>890</v>
      </c>
      <c r="D70" s="81"/>
      <c r="E70" s="81"/>
      <c r="F70" s="81"/>
      <c r="G70" s="709"/>
      <c r="H70" s="81">
        <v>1350</v>
      </c>
      <c r="I70" s="81">
        <v>1300</v>
      </c>
    </row>
    <row r="71" spans="1:9" ht="12.75" customHeight="1">
      <c r="A71" s="109" t="s">
        <v>145</v>
      </c>
      <c r="B71" s="721"/>
      <c r="C71" s="81" t="s">
        <v>367</v>
      </c>
      <c r="D71" s="81"/>
      <c r="E71" s="81">
        <v>100</v>
      </c>
      <c r="F71" s="81"/>
      <c r="G71" s="709">
        <f>F71/E71</f>
        <v>0</v>
      </c>
      <c r="H71" s="81">
        <v>150</v>
      </c>
      <c r="I71" s="81">
        <v>150</v>
      </c>
    </row>
    <row r="72" spans="1:9" ht="12.75" customHeight="1">
      <c r="A72" s="109" t="s">
        <v>147</v>
      </c>
      <c r="B72" s="721"/>
      <c r="C72" s="81" t="s">
        <v>891</v>
      </c>
      <c r="D72" s="81"/>
      <c r="E72" s="81"/>
      <c r="F72" s="81"/>
      <c r="G72" s="709"/>
      <c r="H72" s="81"/>
      <c r="I72" s="81"/>
    </row>
    <row r="73" spans="1:9" ht="12.75" customHeight="1">
      <c r="A73" s="109" t="s">
        <v>149</v>
      </c>
      <c r="B73" s="721"/>
      <c r="C73" s="81" t="s">
        <v>892</v>
      </c>
      <c r="D73" s="81"/>
      <c r="E73" s="81"/>
      <c r="F73" s="81"/>
      <c r="G73" s="709"/>
      <c r="H73" s="81"/>
      <c r="I73" s="81"/>
    </row>
    <row r="74" spans="1:9" ht="12.75" customHeight="1">
      <c r="A74" s="109" t="s">
        <v>151</v>
      </c>
      <c r="B74" s="721"/>
      <c r="C74" s="81" t="s">
        <v>370</v>
      </c>
      <c r="D74" s="81"/>
      <c r="E74" s="81">
        <v>240</v>
      </c>
      <c r="F74" s="81"/>
      <c r="G74" s="709">
        <f>F74/E74</f>
        <v>0</v>
      </c>
      <c r="H74" s="81"/>
      <c r="I74" s="81"/>
    </row>
    <row r="75" spans="1:9" ht="12.75" customHeight="1">
      <c r="A75" s="109" t="s">
        <v>212</v>
      </c>
      <c r="B75" s="721"/>
      <c r="C75" s="81" t="s">
        <v>372</v>
      </c>
      <c r="D75" s="81"/>
      <c r="E75" s="81">
        <v>100</v>
      </c>
      <c r="F75" s="81">
        <v>100</v>
      </c>
      <c r="G75" s="709"/>
      <c r="H75" s="81">
        <v>49</v>
      </c>
      <c r="I75" s="81">
        <v>49</v>
      </c>
    </row>
    <row r="76" spans="1:9" ht="12.75" customHeight="1">
      <c r="A76" s="109" t="s">
        <v>371</v>
      </c>
      <c r="B76" s="721"/>
      <c r="C76" s="81" t="s">
        <v>893</v>
      </c>
      <c r="D76" s="81"/>
      <c r="E76" s="81">
        <v>180</v>
      </c>
      <c r="F76" s="81"/>
      <c r="G76" s="709"/>
      <c r="H76" s="81"/>
      <c r="I76" s="81"/>
    </row>
    <row r="77" spans="1:9" ht="12.75" customHeight="1">
      <c r="A77" s="109" t="s">
        <v>373</v>
      </c>
      <c r="B77" s="721"/>
      <c r="C77" s="81" t="s">
        <v>894</v>
      </c>
      <c r="D77" s="81"/>
      <c r="E77" s="81"/>
      <c r="F77" s="81"/>
      <c r="G77" s="709"/>
      <c r="H77" s="81"/>
      <c r="I77" s="81"/>
    </row>
    <row r="78" spans="1:9" ht="12.75" customHeight="1">
      <c r="A78" s="109" t="s">
        <v>375</v>
      </c>
      <c r="B78" s="721"/>
      <c r="C78" s="162" t="s">
        <v>895</v>
      </c>
      <c r="D78" s="162"/>
      <c r="E78" s="81"/>
      <c r="F78" s="81">
        <v>300</v>
      </c>
      <c r="G78" s="709"/>
      <c r="H78" s="81"/>
      <c r="I78" s="81"/>
    </row>
    <row r="79" spans="1:9" ht="12.75" customHeight="1">
      <c r="A79" s="109" t="s">
        <v>376</v>
      </c>
      <c r="B79" s="721"/>
      <c r="C79" s="286" t="s">
        <v>374</v>
      </c>
      <c r="D79" s="722"/>
      <c r="E79" s="10">
        <f>SUM(E80:E85)</f>
        <v>122272</v>
      </c>
      <c r="F79" s="10">
        <f>SUM(F80:F85)</f>
        <v>100756</v>
      </c>
      <c r="G79" s="709">
        <f>F79/E79</f>
        <v>0.8240316671028527</v>
      </c>
      <c r="H79" s="10">
        <f>SUM(H80:H85)</f>
        <v>64887</v>
      </c>
      <c r="I79" s="10">
        <f>SUM(I80:I85)</f>
        <v>90721</v>
      </c>
    </row>
    <row r="80" spans="1:9" ht="12.75" customHeight="1">
      <c r="A80" s="109" t="s">
        <v>377</v>
      </c>
      <c r="B80" s="721"/>
      <c r="C80" s="81" t="s">
        <v>201</v>
      </c>
      <c r="D80" s="81"/>
      <c r="E80" s="81">
        <v>6024</v>
      </c>
      <c r="F80" s="81">
        <v>14632</v>
      </c>
      <c r="G80" s="709">
        <f>F80/E80</f>
        <v>2.4289508632138115</v>
      </c>
      <c r="H80" s="81">
        <v>14632</v>
      </c>
      <c r="I80" s="81">
        <v>15759</v>
      </c>
    </row>
    <row r="81" spans="1:9" ht="12.75" customHeight="1">
      <c r="A81" s="109" t="s">
        <v>378</v>
      </c>
      <c r="B81" s="721"/>
      <c r="C81" s="81" t="s">
        <v>202</v>
      </c>
      <c r="D81" s="81"/>
      <c r="E81" s="81">
        <v>1626</v>
      </c>
      <c r="F81" s="81">
        <v>3682</v>
      </c>
      <c r="G81" s="709">
        <f>F81/E81</f>
        <v>2.2644526445264455</v>
      </c>
      <c r="H81" s="81">
        <v>3682</v>
      </c>
      <c r="I81" s="81">
        <v>3682</v>
      </c>
    </row>
    <row r="82" spans="1:9" ht="12.75" customHeight="1">
      <c r="A82" s="109" t="s">
        <v>380</v>
      </c>
      <c r="B82" s="721"/>
      <c r="C82" s="81" t="s">
        <v>343</v>
      </c>
      <c r="D82" s="81"/>
      <c r="E82" s="81">
        <v>11539</v>
      </c>
      <c r="F82" s="81">
        <v>11600</v>
      </c>
      <c r="G82" s="709">
        <f>F82/E82</f>
        <v>1.0052864199670681</v>
      </c>
      <c r="H82" s="81">
        <v>10590</v>
      </c>
      <c r="I82" s="81">
        <v>14250</v>
      </c>
    </row>
    <row r="83" spans="1:9" ht="12.75" customHeight="1">
      <c r="A83" s="109" t="s">
        <v>382</v>
      </c>
      <c r="B83" s="721"/>
      <c r="C83" s="162" t="s">
        <v>381</v>
      </c>
      <c r="D83" s="81"/>
      <c r="E83" s="81"/>
      <c r="F83" s="81">
        <v>1382</v>
      </c>
      <c r="G83" s="709"/>
      <c r="H83" s="81">
        <v>1382</v>
      </c>
      <c r="I83" s="81">
        <v>1382</v>
      </c>
    </row>
    <row r="84" spans="1:9" ht="12.75" customHeight="1">
      <c r="A84" s="109" t="s">
        <v>383</v>
      </c>
      <c r="B84" s="721"/>
      <c r="C84" s="162" t="s">
        <v>896</v>
      </c>
      <c r="D84" s="162"/>
      <c r="E84" s="81">
        <v>103083</v>
      </c>
      <c r="F84" s="81">
        <v>69460</v>
      </c>
      <c r="G84" s="709">
        <f>F84/E84</f>
        <v>0.6738259460822832</v>
      </c>
      <c r="H84" s="81">
        <v>34601</v>
      </c>
      <c r="I84" s="81">
        <v>54485</v>
      </c>
    </row>
    <row r="85" spans="1:9" ht="12.75" customHeight="1">
      <c r="A85" s="109" t="s">
        <v>385</v>
      </c>
      <c r="B85" s="721"/>
      <c r="C85" s="162" t="s">
        <v>897</v>
      </c>
      <c r="D85" s="162"/>
      <c r="E85" s="81"/>
      <c r="F85" s="81"/>
      <c r="G85" s="709"/>
      <c r="H85" s="81"/>
      <c r="I85" s="81">
        <v>1163</v>
      </c>
    </row>
    <row r="86" spans="1:9" ht="12.75" customHeight="1">
      <c r="A86" s="109" t="s">
        <v>386</v>
      </c>
      <c r="B86" s="80"/>
      <c r="C86" s="10" t="s">
        <v>898</v>
      </c>
      <c r="D86" s="10"/>
      <c r="E86" s="10">
        <f>SUM(E87)</f>
        <v>0</v>
      </c>
      <c r="F86" s="10"/>
      <c r="G86" s="709"/>
      <c r="H86" s="10"/>
      <c r="I86" s="10"/>
    </row>
    <row r="87" spans="1:9" ht="12.75" customHeight="1">
      <c r="A87" s="109" t="s">
        <v>387</v>
      </c>
      <c r="B87" s="80"/>
      <c r="C87" s="162" t="s">
        <v>884</v>
      </c>
      <c r="D87" s="81"/>
      <c r="E87" s="81"/>
      <c r="F87" s="81"/>
      <c r="G87" s="709"/>
      <c r="H87" s="81"/>
      <c r="I87" s="81"/>
    </row>
    <row r="88" spans="1:9" s="158" customFormat="1" ht="12.75" customHeight="1">
      <c r="A88" s="109" t="s">
        <v>388</v>
      </c>
      <c r="B88" s="723"/>
      <c r="C88" s="454" t="s">
        <v>384</v>
      </c>
      <c r="D88" s="454"/>
      <c r="E88" s="454">
        <f>SUM(E89:E91)</f>
        <v>1900</v>
      </c>
      <c r="F88" s="454">
        <f>SUM(F89:F91)</f>
        <v>8132</v>
      </c>
      <c r="G88" s="709">
        <f>F88/E88</f>
        <v>4.28</v>
      </c>
      <c r="H88" s="454">
        <f>SUM(H89:H91)</f>
        <v>8132</v>
      </c>
      <c r="I88" s="454">
        <f>SUM(I89:I91)</f>
        <v>3897</v>
      </c>
    </row>
    <row r="89" spans="1:9" ht="12.75" customHeight="1">
      <c r="A89" s="109" t="s">
        <v>390</v>
      </c>
      <c r="B89" s="154"/>
      <c r="C89" s="81" t="s">
        <v>201</v>
      </c>
      <c r="D89" s="81"/>
      <c r="E89" s="162">
        <v>1500</v>
      </c>
      <c r="F89" s="162">
        <v>6988</v>
      </c>
      <c r="G89" s="709">
        <f>F89/E89</f>
        <v>4.658666666666667</v>
      </c>
      <c r="H89" s="162">
        <v>6988</v>
      </c>
      <c r="I89" s="81">
        <v>3188</v>
      </c>
    </row>
    <row r="90" spans="1:9" ht="12.75" customHeight="1">
      <c r="A90" s="109" t="s">
        <v>391</v>
      </c>
      <c r="B90" s="154"/>
      <c r="C90" s="81" t="s">
        <v>202</v>
      </c>
      <c r="D90" s="81"/>
      <c r="E90" s="162">
        <v>400</v>
      </c>
      <c r="F90" s="162">
        <v>944</v>
      </c>
      <c r="G90" s="709">
        <f>F90/E90</f>
        <v>2.36</v>
      </c>
      <c r="H90" s="162">
        <v>944</v>
      </c>
      <c r="I90" s="81">
        <v>609</v>
      </c>
    </row>
    <row r="91" spans="1:9" ht="12.75" customHeight="1">
      <c r="A91" s="109" t="s">
        <v>392</v>
      </c>
      <c r="B91" s="154"/>
      <c r="C91" s="81" t="s">
        <v>343</v>
      </c>
      <c r="D91" s="81"/>
      <c r="E91" s="162"/>
      <c r="F91" s="162">
        <v>200</v>
      </c>
      <c r="G91" s="709"/>
      <c r="H91" s="162">
        <v>200</v>
      </c>
      <c r="I91" s="81">
        <v>100</v>
      </c>
    </row>
    <row r="92" spans="1:9" ht="12.75" customHeight="1">
      <c r="A92" s="109" t="s">
        <v>394</v>
      </c>
      <c r="B92" s="154"/>
      <c r="C92" s="10" t="s">
        <v>899</v>
      </c>
      <c r="D92" s="10"/>
      <c r="E92" s="10">
        <f>SUM(E93:E94)</f>
        <v>17090</v>
      </c>
      <c r="F92" s="10">
        <v>0</v>
      </c>
      <c r="G92" s="709">
        <f>F92/E92</f>
        <v>0</v>
      </c>
      <c r="H92" s="10">
        <v>0</v>
      </c>
      <c r="I92" s="10">
        <v>0</v>
      </c>
    </row>
    <row r="93" spans="1:9" ht="12.75" customHeight="1">
      <c r="A93" s="109" t="s">
        <v>395</v>
      </c>
      <c r="B93" s="154"/>
      <c r="C93" s="162" t="s">
        <v>339</v>
      </c>
      <c r="D93" s="162"/>
      <c r="E93" s="162">
        <v>2090</v>
      </c>
      <c r="F93" s="162">
        <v>0</v>
      </c>
      <c r="G93" s="709">
        <f>F93/E93</f>
        <v>0</v>
      </c>
      <c r="H93" s="162">
        <v>0</v>
      </c>
      <c r="I93" s="162">
        <v>0</v>
      </c>
    </row>
    <row r="94" spans="1:9" ht="12.75" customHeight="1">
      <c r="A94" s="109" t="s">
        <v>396</v>
      </c>
      <c r="B94" s="154"/>
      <c r="C94" s="162" t="s">
        <v>381</v>
      </c>
      <c r="D94" s="162"/>
      <c r="E94" s="162">
        <v>15000</v>
      </c>
      <c r="F94" s="162"/>
      <c r="G94" s="709"/>
      <c r="H94" s="162"/>
      <c r="I94" s="162">
        <v>0</v>
      </c>
    </row>
    <row r="95" spans="1:9" ht="12.75" customHeight="1">
      <c r="A95" s="109" t="s">
        <v>397</v>
      </c>
      <c r="B95" s="80" t="s">
        <v>103</v>
      </c>
      <c r="C95" s="10" t="s">
        <v>393</v>
      </c>
      <c r="D95" s="81"/>
      <c r="E95" s="10">
        <f>SUM(E96:E98)</f>
        <v>20920</v>
      </c>
      <c r="F95" s="10">
        <v>0</v>
      </c>
      <c r="G95" s="709"/>
      <c r="H95" s="10">
        <v>0</v>
      </c>
      <c r="I95" s="10">
        <v>0</v>
      </c>
    </row>
    <row r="96" spans="1:9" ht="12.75" customHeight="1">
      <c r="A96" s="109" t="s">
        <v>399</v>
      </c>
      <c r="B96" s="80"/>
      <c r="C96" s="81" t="s">
        <v>201</v>
      </c>
      <c r="D96" s="81"/>
      <c r="E96" s="81">
        <v>15730</v>
      </c>
      <c r="F96" s="81"/>
      <c r="G96" s="709"/>
      <c r="H96" s="81"/>
      <c r="I96" s="81">
        <v>0</v>
      </c>
    </row>
    <row r="97" spans="1:9" ht="12.75" customHeight="1">
      <c r="A97" s="109" t="s">
        <v>401</v>
      </c>
      <c r="B97" s="80"/>
      <c r="C97" s="81" t="s">
        <v>202</v>
      </c>
      <c r="D97" s="81"/>
      <c r="E97" s="81">
        <v>4250</v>
      </c>
      <c r="F97" s="81"/>
      <c r="G97" s="709"/>
      <c r="H97" s="81"/>
      <c r="I97" s="81">
        <v>0</v>
      </c>
    </row>
    <row r="98" spans="1:9" ht="12.75" customHeight="1">
      <c r="A98" s="109" t="s">
        <v>402</v>
      </c>
      <c r="B98" s="80"/>
      <c r="C98" s="81" t="s">
        <v>343</v>
      </c>
      <c r="D98" s="81"/>
      <c r="E98" s="81">
        <v>940</v>
      </c>
      <c r="F98" s="81"/>
      <c r="G98" s="709"/>
      <c r="H98" s="81"/>
      <c r="I98" s="81">
        <v>0</v>
      </c>
    </row>
    <row r="99" spans="1:9" ht="12.75" customHeight="1">
      <c r="A99" s="109" t="s">
        <v>403</v>
      </c>
      <c r="B99" s="80" t="s">
        <v>105</v>
      </c>
      <c r="C99" s="722" t="s">
        <v>398</v>
      </c>
      <c r="D99" s="722"/>
      <c r="E99" s="10">
        <f>E100</f>
        <v>209460</v>
      </c>
      <c r="F99" s="10"/>
      <c r="G99" s="709">
        <f aca="true" t="shared" si="1" ref="G99:G108">F99/E99</f>
        <v>0</v>
      </c>
      <c r="H99" s="10"/>
      <c r="I99" s="10">
        <v>0</v>
      </c>
    </row>
    <row r="100" spans="1:9" ht="12.75" customHeight="1">
      <c r="A100" s="109" t="s">
        <v>404</v>
      </c>
      <c r="B100" s="724"/>
      <c r="C100" s="318" t="s">
        <v>400</v>
      </c>
      <c r="D100" s="318"/>
      <c r="E100" s="296">
        <v>209460</v>
      </c>
      <c r="F100" s="449">
        <v>273011</v>
      </c>
      <c r="G100" s="725">
        <f t="shared" si="1"/>
        <v>1.3034039912155064</v>
      </c>
      <c r="H100" s="449">
        <v>273011</v>
      </c>
      <c r="I100" s="449">
        <v>273942</v>
      </c>
    </row>
    <row r="101" spans="1:11" ht="12.75" customHeight="1">
      <c r="A101" s="109" t="s">
        <v>405</v>
      </c>
      <c r="B101" s="726"/>
      <c r="C101" s="727" t="s">
        <v>302</v>
      </c>
      <c r="D101" s="727"/>
      <c r="E101" s="535">
        <f>SUM(E102:E110)</f>
        <v>448821</v>
      </c>
      <c r="F101" s="535">
        <f>SUM(F102:F110)</f>
        <v>529770</v>
      </c>
      <c r="G101" s="728">
        <f t="shared" si="1"/>
        <v>1.1803592077910794</v>
      </c>
      <c r="H101" s="535">
        <f>SUM(H102:H110)</f>
        <v>597022</v>
      </c>
      <c r="I101" s="729">
        <f>SUM(I102:I110)</f>
        <v>637490</v>
      </c>
      <c r="K101" s="730"/>
    </row>
    <row r="102" spans="1:9" ht="12.75" customHeight="1">
      <c r="A102" s="109" t="s">
        <v>407</v>
      </c>
      <c r="B102" s="731"/>
      <c r="C102" s="306" t="s">
        <v>201</v>
      </c>
      <c r="D102" s="306"/>
      <c r="E102" s="306">
        <f>SUM(E43+E53+E80+E89+E34+E96)</f>
        <v>43444</v>
      </c>
      <c r="F102" s="306">
        <f>SUM(F43+F53+F80+F89)</f>
        <v>41142</v>
      </c>
      <c r="G102" s="732">
        <f t="shared" si="1"/>
        <v>0.9470122456495719</v>
      </c>
      <c r="H102" s="306">
        <f>SUM(H43+H53+H80+H89)</f>
        <v>41142</v>
      </c>
      <c r="I102" s="306">
        <f>SUM(I43+I53+I80+I89)</f>
        <v>43740</v>
      </c>
    </row>
    <row r="103" spans="1:9" ht="12.75" customHeight="1">
      <c r="A103" s="109" t="s">
        <v>409</v>
      </c>
      <c r="B103" s="281"/>
      <c r="C103" s="277" t="s">
        <v>202</v>
      </c>
      <c r="D103" s="277"/>
      <c r="E103" s="277">
        <f>E44+E54+E81+E90+E35+E97</f>
        <v>11616</v>
      </c>
      <c r="F103" s="277">
        <f>F44+F54+F81+F90</f>
        <v>9894</v>
      </c>
      <c r="G103" s="733">
        <f t="shared" si="1"/>
        <v>0.8517561983471075</v>
      </c>
      <c r="H103" s="277">
        <v>10474</v>
      </c>
      <c r="I103" s="277">
        <f>SUM(I35+I44+I54+I81+I90+I97)</f>
        <v>9559</v>
      </c>
    </row>
    <row r="104" spans="1:9" ht="12.75" customHeight="1">
      <c r="A104" s="109" t="s">
        <v>411</v>
      </c>
      <c r="B104" s="281"/>
      <c r="C104" s="277" t="s">
        <v>343</v>
      </c>
      <c r="D104" s="277"/>
      <c r="E104" s="277">
        <f>E98+E93+E82+E51+E45+E41+E36+E31+E29+E39</f>
        <v>27790</v>
      </c>
      <c r="F104" s="277">
        <f>F29+F31+F36+F39+F41+F45+F51+F82+F91</f>
        <v>29546</v>
      </c>
      <c r="G104" s="733">
        <f t="shared" si="1"/>
        <v>1.0631881971932349</v>
      </c>
      <c r="H104" s="277">
        <f>H29+H31+H36+H39+H41+H45+H51+H82+H91</f>
        <v>29546</v>
      </c>
      <c r="I104" s="277">
        <f>I29+I31+I36+I39+I41+I45+I51+I82+I91</f>
        <v>33106</v>
      </c>
    </row>
    <row r="105" spans="1:9" ht="12.75" customHeight="1">
      <c r="A105" s="109" t="s">
        <v>413</v>
      </c>
      <c r="B105" s="281"/>
      <c r="C105" s="277" t="s">
        <v>347</v>
      </c>
      <c r="D105" s="277"/>
      <c r="E105" s="277">
        <f>E55+E57+E46+E58</f>
        <v>27908</v>
      </c>
      <c r="F105" s="277">
        <v>32780</v>
      </c>
      <c r="G105" s="733">
        <f t="shared" si="1"/>
        <v>1.174573598968038</v>
      </c>
      <c r="H105" s="277">
        <v>30064</v>
      </c>
      <c r="I105" s="277">
        <f>SUM(I46+I57+I58+I59)</f>
        <v>30364</v>
      </c>
    </row>
    <row r="106" spans="1:9" ht="12.75" customHeight="1">
      <c r="A106" s="109" t="s">
        <v>414</v>
      </c>
      <c r="B106" s="281"/>
      <c r="C106" s="277" t="s">
        <v>900</v>
      </c>
      <c r="D106" s="277"/>
      <c r="E106" s="277">
        <f>E61</f>
        <v>10520</v>
      </c>
      <c r="F106" s="277">
        <f>F61</f>
        <v>6556</v>
      </c>
      <c r="G106" s="733">
        <f t="shared" si="1"/>
        <v>0.6231939163498099</v>
      </c>
      <c r="H106" s="277">
        <f>H61</f>
        <v>6556</v>
      </c>
      <c r="I106" s="277">
        <f>I61</f>
        <v>7205</v>
      </c>
    </row>
    <row r="107" spans="1:9" ht="12.75" customHeight="1">
      <c r="A107" s="109" t="s">
        <v>416</v>
      </c>
      <c r="B107" s="281"/>
      <c r="C107" s="277" t="s">
        <v>410</v>
      </c>
      <c r="D107" s="277"/>
      <c r="E107" s="277">
        <v>15000</v>
      </c>
      <c r="F107" s="277">
        <f>F83+F37</f>
        <v>67381</v>
      </c>
      <c r="G107" s="733">
        <f t="shared" si="1"/>
        <v>4.492066666666667</v>
      </c>
      <c r="H107" s="277">
        <f>H83+H37</f>
        <v>171628</v>
      </c>
      <c r="I107" s="277">
        <f>SUM(I32+I37+I50)+I83</f>
        <v>183926</v>
      </c>
    </row>
    <row r="108" spans="1:9" ht="12.75" customHeight="1">
      <c r="A108" s="109" t="s">
        <v>418</v>
      </c>
      <c r="B108" s="281"/>
      <c r="C108" s="277" t="s">
        <v>412</v>
      </c>
      <c r="D108" s="277"/>
      <c r="E108" s="277">
        <f>E100</f>
        <v>209460</v>
      </c>
      <c r="F108" s="277">
        <v>273011</v>
      </c>
      <c r="G108" s="733">
        <f t="shared" si="1"/>
        <v>1.3034039912155064</v>
      </c>
      <c r="H108" s="277">
        <v>273011</v>
      </c>
      <c r="I108" s="277">
        <f>SUM(I100)</f>
        <v>273942</v>
      </c>
    </row>
    <row r="109" spans="1:9" ht="12.75" customHeight="1">
      <c r="A109" s="109" t="s">
        <v>419</v>
      </c>
      <c r="B109" s="281"/>
      <c r="C109" s="277" t="s">
        <v>897</v>
      </c>
      <c r="D109" s="277"/>
      <c r="E109" s="277"/>
      <c r="F109" s="277"/>
      <c r="G109" s="733"/>
      <c r="H109" s="277"/>
      <c r="I109" s="277">
        <v>1163</v>
      </c>
    </row>
    <row r="110" spans="1:9" ht="12.75" customHeight="1">
      <c r="A110" s="109" t="s">
        <v>420</v>
      </c>
      <c r="B110" s="281"/>
      <c r="C110" s="277" t="s">
        <v>901</v>
      </c>
      <c r="D110" s="277"/>
      <c r="E110" s="277">
        <f>E84</f>
        <v>103083</v>
      </c>
      <c r="F110" s="277">
        <v>69460</v>
      </c>
      <c r="G110" s="733">
        <f>F110/E110</f>
        <v>0.6738259460822832</v>
      </c>
      <c r="H110" s="277">
        <v>34601</v>
      </c>
      <c r="I110" s="277">
        <f>SUM(I84)</f>
        <v>54485</v>
      </c>
    </row>
    <row r="111" spans="3:9" s="734" customFormat="1" ht="12.75" customHeight="1">
      <c r="C111" s="734" t="s">
        <v>902</v>
      </c>
      <c r="E111" s="735"/>
      <c r="F111" s="735"/>
      <c r="G111" s="736"/>
      <c r="H111" s="735"/>
      <c r="I111" s="735"/>
    </row>
  </sheetData>
  <sheetProtection selectLockedCells="1" selectUnlockedCells="1"/>
  <mergeCells count="7">
    <mergeCell ref="A26:B27"/>
    <mergeCell ref="A1:I1"/>
    <mergeCell ref="A2:I2"/>
    <mergeCell ref="A4:I4"/>
    <mergeCell ref="A6:C6"/>
    <mergeCell ref="H6:I6"/>
    <mergeCell ref="A7:B8"/>
  </mergeCells>
  <printOptions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M48"/>
  <sheetViews>
    <sheetView zoomScalePageLayoutView="0" workbookViewId="0" topLeftCell="C24">
      <selection activeCell="K48" sqref="K48:M48"/>
    </sheetView>
  </sheetViews>
  <sheetFormatPr defaultColWidth="11.57421875" defaultRowHeight="12.75" customHeight="1"/>
  <cols>
    <col min="1" max="1" width="51.28125" style="0" customWidth="1"/>
    <col min="2" max="2" width="16.00390625" style="0" customWidth="1"/>
    <col min="3" max="5" width="13.7109375" style="0" customWidth="1"/>
    <col min="6" max="6" width="12.57421875" style="0" customWidth="1"/>
    <col min="7" max="7" width="11.57421875" style="0" customWidth="1"/>
    <col min="8" max="9" width="10.7109375" style="0" customWidth="1"/>
    <col min="10" max="10" width="12.57421875" style="0" customWidth="1"/>
    <col min="11" max="11" width="11.57421875" style="0" customWidth="1"/>
    <col min="12" max="15" width="10.7109375" style="0" customWidth="1"/>
  </cols>
  <sheetData>
    <row r="1" spans="1:13" s="549" customFormat="1" ht="18" customHeight="1">
      <c r="A1" s="982" t="s">
        <v>903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</row>
    <row r="2" spans="1:5" ht="12.75" customHeight="1">
      <c r="A2" t="s">
        <v>1027</v>
      </c>
      <c r="B2" s="63"/>
      <c r="C2" s="63"/>
      <c r="D2" s="63"/>
      <c r="E2" s="63"/>
    </row>
    <row r="3" spans="1:5" ht="12.75" customHeight="1">
      <c r="A3" s="876" t="s">
        <v>2</v>
      </c>
      <c r="B3" s="876"/>
      <c r="C3" s="876"/>
      <c r="D3" s="876"/>
      <c r="E3" s="876"/>
    </row>
    <row r="4" spans="1:5" ht="15.75" customHeight="1">
      <c r="A4" s="885" t="s">
        <v>904</v>
      </c>
      <c r="B4" s="885"/>
      <c r="C4" s="885"/>
      <c r="D4" s="885"/>
      <c r="E4" s="885"/>
    </row>
    <row r="5" spans="1:3" ht="9" customHeight="1">
      <c r="A5" s="4"/>
      <c r="B5" s="4"/>
      <c r="C5" s="4"/>
    </row>
    <row r="6" spans="1:13" ht="13.5" customHeight="1">
      <c r="A6" s="4"/>
      <c r="B6" s="4"/>
      <c r="C6" s="4"/>
      <c r="D6" s="983" t="s">
        <v>154</v>
      </c>
      <c r="E6" s="983"/>
      <c r="F6" s="983"/>
      <c r="G6" s="983"/>
      <c r="H6" s="983"/>
      <c r="I6" s="983"/>
      <c r="J6" s="983"/>
      <c r="K6" s="983"/>
      <c r="L6" s="983"/>
      <c r="M6" s="983"/>
    </row>
    <row r="7" spans="1:13" ht="12.75" customHeight="1">
      <c r="A7" s="984" t="s">
        <v>905</v>
      </c>
      <c r="B7" s="980" t="s">
        <v>906</v>
      </c>
      <c r="C7" s="981" t="s">
        <v>907</v>
      </c>
      <c r="D7" s="981"/>
      <c r="E7" s="981"/>
      <c r="F7" s="980" t="s">
        <v>906</v>
      </c>
      <c r="G7" s="981" t="s">
        <v>908</v>
      </c>
      <c r="H7" s="981"/>
      <c r="I7" s="981"/>
      <c r="J7" s="980" t="s">
        <v>906</v>
      </c>
      <c r="K7" s="981" t="s">
        <v>909</v>
      </c>
      <c r="L7" s="981"/>
      <c r="M7" s="981"/>
    </row>
    <row r="8" spans="1:13" ht="33.75" customHeight="1">
      <c r="A8" s="984"/>
      <c r="B8" s="980"/>
      <c r="C8" s="737" t="s">
        <v>910</v>
      </c>
      <c r="D8" s="737" t="s">
        <v>911</v>
      </c>
      <c r="E8" s="738" t="s">
        <v>912</v>
      </c>
      <c r="F8" s="980"/>
      <c r="G8" s="737" t="s">
        <v>910</v>
      </c>
      <c r="H8" s="737" t="s">
        <v>911</v>
      </c>
      <c r="I8" s="738" t="s">
        <v>912</v>
      </c>
      <c r="J8" s="980"/>
      <c r="K8" s="737" t="s">
        <v>910</v>
      </c>
      <c r="L8" s="737" t="s">
        <v>911</v>
      </c>
      <c r="M8" s="738" t="s">
        <v>912</v>
      </c>
    </row>
    <row r="9" spans="1:13" ht="15" customHeight="1">
      <c r="A9" s="739" t="s">
        <v>2</v>
      </c>
      <c r="B9" s="87">
        <v>298290</v>
      </c>
      <c r="C9" s="87">
        <v>275896</v>
      </c>
      <c r="D9" s="87">
        <v>22394</v>
      </c>
      <c r="E9" s="87"/>
      <c r="F9" s="87">
        <v>400401</v>
      </c>
      <c r="G9" s="87">
        <v>378007</v>
      </c>
      <c r="H9" s="87">
        <v>22394</v>
      </c>
      <c r="I9" s="87"/>
      <c r="J9" s="87">
        <v>478774</v>
      </c>
      <c r="K9" s="87">
        <v>456380</v>
      </c>
      <c r="L9" s="87">
        <v>22394</v>
      </c>
      <c r="M9" s="87"/>
    </row>
    <row r="10" spans="1:13" s="1" customFormat="1" ht="15" customHeight="1">
      <c r="A10" s="740" t="s">
        <v>913</v>
      </c>
      <c r="B10" s="741">
        <v>6542</v>
      </c>
      <c r="C10" s="741">
        <v>6542</v>
      </c>
      <c r="D10" s="741"/>
      <c r="E10" s="742"/>
      <c r="F10" s="741">
        <v>6542</v>
      </c>
      <c r="G10" s="741">
        <v>6542</v>
      </c>
      <c r="H10" s="741"/>
      <c r="I10" s="742"/>
      <c r="J10" s="741">
        <v>6542</v>
      </c>
      <c r="K10" s="741">
        <v>6542</v>
      </c>
      <c r="L10" s="741"/>
      <c r="M10" s="742"/>
    </row>
    <row r="11" spans="1:13" s="1" customFormat="1" ht="15" customHeight="1">
      <c r="A11" s="740" t="s">
        <v>914</v>
      </c>
      <c r="B11" s="741">
        <v>71007</v>
      </c>
      <c r="C11" s="741">
        <v>71007</v>
      </c>
      <c r="D11" s="741"/>
      <c r="E11" s="742"/>
      <c r="F11" s="741">
        <v>71007</v>
      </c>
      <c r="G11" s="741">
        <v>71007</v>
      </c>
      <c r="H11" s="741"/>
      <c r="I11" s="742"/>
      <c r="J11" s="741">
        <v>69938</v>
      </c>
      <c r="K11" s="741">
        <v>69938</v>
      </c>
      <c r="L11" s="741"/>
      <c r="M11" s="742"/>
    </row>
    <row r="12" spans="1:13" s="1" customFormat="1" ht="15" customHeight="1">
      <c r="A12" s="740" t="s">
        <v>915</v>
      </c>
      <c r="B12" s="741">
        <v>23148</v>
      </c>
      <c r="C12" s="741">
        <v>23148</v>
      </c>
      <c r="D12" s="741"/>
      <c r="E12" s="742"/>
      <c r="F12" s="741">
        <v>23148</v>
      </c>
      <c r="G12" s="741">
        <v>23148</v>
      </c>
      <c r="H12" s="741"/>
      <c r="I12" s="742"/>
      <c r="J12" s="741">
        <v>23148</v>
      </c>
      <c r="K12" s="741">
        <v>23148</v>
      </c>
      <c r="L12" s="741"/>
      <c r="M12" s="742"/>
    </row>
    <row r="13" spans="1:13" s="1" customFormat="1" ht="15" customHeight="1">
      <c r="A13" s="740" t="s">
        <v>916</v>
      </c>
      <c r="B13" s="741">
        <v>430</v>
      </c>
      <c r="C13" s="743">
        <v>430</v>
      </c>
      <c r="D13" s="741"/>
      <c r="E13" s="742"/>
      <c r="F13" s="741">
        <v>430</v>
      </c>
      <c r="G13" s="743">
        <v>430</v>
      </c>
      <c r="H13" s="741"/>
      <c r="I13" s="742"/>
      <c r="J13" s="741">
        <v>430</v>
      </c>
      <c r="K13" s="743">
        <v>430</v>
      </c>
      <c r="L13" s="741"/>
      <c r="M13" s="742"/>
    </row>
    <row r="14" spans="1:13" s="1" customFormat="1" ht="15" customHeight="1">
      <c r="A14" s="740" t="s">
        <v>917</v>
      </c>
      <c r="B14" s="741">
        <v>6740</v>
      </c>
      <c r="C14" s="741">
        <v>6740</v>
      </c>
      <c r="D14" s="741"/>
      <c r="E14" s="742"/>
      <c r="F14" s="741">
        <v>6740</v>
      </c>
      <c r="G14" s="741">
        <v>6740</v>
      </c>
      <c r="H14" s="741"/>
      <c r="I14" s="742"/>
      <c r="J14" s="741">
        <v>6740</v>
      </c>
      <c r="K14" s="741">
        <v>6740</v>
      </c>
      <c r="L14" s="741"/>
      <c r="M14" s="742"/>
    </row>
    <row r="15" spans="1:13" s="1" customFormat="1" ht="15" customHeight="1">
      <c r="A15" s="740" t="s">
        <v>918</v>
      </c>
      <c r="B15" s="741">
        <v>130</v>
      </c>
      <c r="C15" s="743">
        <v>130</v>
      </c>
      <c r="D15" s="741"/>
      <c r="E15" s="742"/>
      <c r="F15" s="741">
        <v>130</v>
      </c>
      <c r="G15" s="743">
        <v>130</v>
      </c>
      <c r="H15" s="741"/>
      <c r="I15" s="742"/>
      <c r="J15" s="741">
        <v>130</v>
      </c>
      <c r="K15" s="743">
        <v>130</v>
      </c>
      <c r="L15" s="741"/>
      <c r="M15" s="742"/>
    </row>
    <row r="16" spans="1:13" s="1" customFormat="1" ht="15" customHeight="1">
      <c r="A16" s="740" t="s">
        <v>919</v>
      </c>
      <c r="B16" s="741">
        <v>34125</v>
      </c>
      <c r="C16" s="741">
        <v>34125</v>
      </c>
      <c r="D16" s="741"/>
      <c r="E16" s="742"/>
      <c r="F16" s="741">
        <v>32999</v>
      </c>
      <c r="G16" s="741">
        <v>32999</v>
      </c>
      <c r="H16" s="741"/>
      <c r="I16" s="742"/>
      <c r="J16" s="741">
        <v>38270</v>
      </c>
      <c r="K16" s="741">
        <v>38270</v>
      </c>
      <c r="L16" s="741"/>
      <c r="M16" s="742"/>
    </row>
    <row r="17" spans="1:13" s="1" customFormat="1" ht="15" customHeight="1">
      <c r="A17" s="740" t="s">
        <v>920</v>
      </c>
      <c r="B17" s="741">
        <v>17640</v>
      </c>
      <c r="C17" s="741">
        <v>17640</v>
      </c>
      <c r="D17" s="741"/>
      <c r="E17" s="742"/>
      <c r="F17" s="741">
        <v>17640</v>
      </c>
      <c r="G17" s="741">
        <v>17640</v>
      </c>
      <c r="H17" s="741"/>
      <c r="I17" s="742"/>
      <c r="J17" s="741">
        <v>17640</v>
      </c>
      <c r="K17" s="741">
        <v>17640</v>
      </c>
      <c r="L17" s="741"/>
      <c r="M17" s="742"/>
    </row>
    <row r="18" spans="1:13" s="1" customFormat="1" ht="15" customHeight="1">
      <c r="A18" s="740" t="s">
        <v>921</v>
      </c>
      <c r="B18" s="741">
        <v>6556</v>
      </c>
      <c r="C18" s="741">
        <v>6356</v>
      </c>
      <c r="D18" s="741">
        <v>200</v>
      </c>
      <c r="E18" s="742"/>
      <c r="F18" s="741">
        <v>6556</v>
      </c>
      <c r="G18" s="741">
        <v>6356</v>
      </c>
      <c r="H18" s="741">
        <v>200</v>
      </c>
      <c r="I18" s="742"/>
      <c r="J18" s="741">
        <v>7205</v>
      </c>
      <c r="K18" s="741">
        <v>7005</v>
      </c>
      <c r="L18" s="741">
        <v>200</v>
      </c>
      <c r="M18" s="742"/>
    </row>
    <row r="19" spans="1:13" s="1" customFormat="1" ht="15" customHeight="1">
      <c r="A19" s="740" t="s">
        <v>922</v>
      </c>
      <c r="B19" s="741">
        <v>31296</v>
      </c>
      <c r="C19" s="741">
        <v>31296</v>
      </c>
      <c r="D19" s="741"/>
      <c r="E19" s="742"/>
      <c r="F19" s="741">
        <v>30286</v>
      </c>
      <c r="G19" s="741">
        <v>30286</v>
      </c>
      <c r="H19" s="741"/>
      <c r="I19" s="742"/>
      <c r="J19" s="741">
        <v>23076</v>
      </c>
      <c r="K19" s="741">
        <v>23076</v>
      </c>
      <c r="L19" s="741"/>
      <c r="M19" s="742"/>
    </row>
    <row r="20" spans="1:13" s="1" customFormat="1" ht="15" customHeight="1">
      <c r="A20" s="740" t="s">
        <v>923</v>
      </c>
      <c r="B20" s="741">
        <v>8132</v>
      </c>
      <c r="C20" s="741">
        <v>8132</v>
      </c>
      <c r="D20" s="741"/>
      <c r="E20" s="742"/>
      <c r="F20" s="741">
        <v>8132</v>
      </c>
      <c r="G20" s="741">
        <v>8132</v>
      </c>
      <c r="H20" s="741"/>
      <c r="I20" s="742"/>
      <c r="J20" s="741">
        <v>3897</v>
      </c>
      <c r="K20" s="741">
        <v>3897</v>
      </c>
      <c r="L20" s="741"/>
      <c r="M20" s="742"/>
    </row>
    <row r="21" spans="1:13" s="1" customFormat="1" ht="15" customHeight="1">
      <c r="A21" s="740" t="s">
        <v>924</v>
      </c>
      <c r="B21" s="741">
        <v>30259</v>
      </c>
      <c r="C21" s="741">
        <v>30259</v>
      </c>
      <c r="D21" s="741"/>
      <c r="E21" s="742"/>
      <c r="F21" s="741">
        <v>30259</v>
      </c>
      <c r="G21" s="741">
        <v>30259</v>
      </c>
      <c r="H21" s="741"/>
      <c r="I21" s="742"/>
      <c r="J21" s="741">
        <v>115226</v>
      </c>
      <c r="K21" s="741">
        <v>115226</v>
      </c>
      <c r="L21" s="741"/>
      <c r="M21" s="742"/>
    </row>
    <row r="22" spans="1:13" s="1" customFormat="1" ht="15" customHeight="1">
      <c r="A22" s="740" t="s">
        <v>925</v>
      </c>
      <c r="B22" s="741">
        <v>1397</v>
      </c>
      <c r="C22" s="741">
        <v>1397</v>
      </c>
      <c r="D22" s="741"/>
      <c r="E22" s="742"/>
      <c r="F22" s="741">
        <v>1397</v>
      </c>
      <c r="G22" s="741">
        <v>1397</v>
      </c>
      <c r="H22" s="741"/>
      <c r="I22" s="742"/>
      <c r="J22" s="741">
        <v>1397</v>
      </c>
      <c r="K22" s="741">
        <v>1397</v>
      </c>
      <c r="L22" s="741"/>
      <c r="M22" s="742"/>
    </row>
    <row r="23" spans="1:13" s="1" customFormat="1" ht="15" customHeight="1">
      <c r="A23" s="740" t="s">
        <v>926</v>
      </c>
      <c r="B23" s="741">
        <v>38694</v>
      </c>
      <c r="C23" s="741">
        <v>38694</v>
      </c>
      <c r="D23" s="741"/>
      <c r="E23" s="742"/>
      <c r="F23" s="741">
        <v>48694</v>
      </c>
      <c r="G23" s="741">
        <v>48694</v>
      </c>
      <c r="H23" s="741"/>
      <c r="I23" s="742"/>
      <c r="J23" s="741">
        <v>48694</v>
      </c>
      <c r="K23" s="741">
        <v>48694</v>
      </c>
      <c r="L23" s="741"/>
      <c r="M23" s="742"/>
    </row>
    <row r="24" spans="1:13" s="1" customFormat="1" ht="15" customHeight="1">
      <c r="A24" s="740" t="s">
        <v>927</v>
      </c>
      <c r="B24" s="741">
        <v>9721</v>
      </c>
      <c r="C24" s="741"/>
      <c r="D24" s="741">
        <v>9721</v>
      </c>
      <c r="E24" s="742"/>
      <c r="F24" s="741">
        <v>9721</v>
      </c>
      <c r="G24" s="741"/>
      <c r="H24" s="741">
        <v>9721</v>
      </c>
      <c r="I24" s="742"/>
      <c r="J24" s="741">
        <v>9721</v>
      </c>
      <c r="K24" s="741"/>
      <c r="L24" s="741">
        <v>9721</v>
      </c>
      <c r="M24" s="742"/>
    </row>
    <row r="25" spans="1:13" s="209" customFormat="1" ht="15" customHeight="1">
      <c r="A25" s="744" t="s">
        <v>928</v>
      </c>
      <c r="B25" s="745">
        <v>7000</v>
      </c>
      <c r="C25" s="745"/>
      <c r="D25" s="745">
        <v>7000</v>
      </c>
      <c r="E25" s="746"/>
      <c r="F25" s="745">
        <v>7000</v>
      </c>
      <c r="G25" s="745"/>
      <c r="H25" s="745">
        <v>7000</v>
      </c>
      <c r="I25" s="746"/>
      <c r="J25" s="745">
        <v>7000</v>
      </c>
      <c r="K25" s="745"/>
      <c r="L25" s="745">
        <v>7000</v>
      </c>
      <c r="M25" s="746"/>
    </row>
    <row r="26" spans="1:13" s="209" customFormat="1" ht="15" customHeight="1">
      <c r="A26" s="744" t="s">
        <v>929</v>
      </c>
      <c r="B26" s="745">
        <v>673</v>
      </c>
      <c r="C26" s="745"/>
      <c r="D26" s="747">
        <v>673</v>
      </c>
      <c r="E26" s="746"/>
      <c r="F26" s="745">
        <v>673</v>
      </c>
      <c r="G26" s="745"/>
      <c r="H26" s="747">
        <v>673</v>
      </c>
      <c r="I26" s="746"/>
      <c r="J26" s="745">
        <v>673</v>
      </c>
      <c r="K26" s="745"/>
      <c r="L26" s="747">
        <v>673</v>
      </c>
      <c r="M26" s="746"/>
    </row>
    <row r="27" spans="1:13" s="209" customFormat="1" ht="15" customHeight="1">
      <c r="A27" s="744" t="s">
        <v>930</v>
      </c>
      <c r="B27" s="745"/>
      <c r="C27" s="745"/>
      <c r="D27" s="745"/>
      <c r="E27" s="746" t="s">
        <v>827</v>
      </c>
      <c r="F27" s="745"/>
      <c r="G27" s="745"/>
      <c r="H27" s="745"/>
      <c r="I27" s="746" t="s">
        <v>827</v>
      </c>
      <c r="J27" s="745"/>
      <c r="K27" s="745"/>
      <c r="L27" s="745"/>
      <c r="M27" s="746" t="s">
        <v>827</v>
      </c>
    </row>
    <row r="28" spans="1:13" s="209" customFormat="1" ht="17.25" customHeight="1">
      <c r="A28" s="744" t="s">
        <v>931</v>
      </c>
      <c r="B28" s="745">
        <v>4000</v>
      </c>
      <c r="C28" s="745"/>
      <c r="D28" s="745">
        <v>4000</v>
      </c>
      <c r="E28" s="746"/>
      <c r="F28" s="745">
        <v>4000</v>
      </c>
      <c r="G28" s="745"/>
      <c r="H28" s="745">
        <v>4000</v>
      </c>
      <c r="I28" s="746"/>
      <c r="J28" s="745">
        <v>4000</v>
      </c>
      <c r="K28" s="745"/>
      <c r="L28" s="745">
        <v>4000</v>
      </c>
      <c r="M28" s="746"/>
    </row>
    <row r="29" spans="1:13" s="209" customFormat="1" ht="7.5" customHeight="1">
      <c r="A29" s="744"/>
      <c r="B29" s="745"/>
      <c r="C29" s="745"/>
      <c r="D29" s="745"/>
      <c r="E29" s="746"/>
      <c r="F29" s="745"/>
      <c r="G29" s="745"/>
      <c r="H29" s="745"/>
      <c r="I29" s="746"/>
      <c r="J29" s="745"/>
      <c r="K29" s="745"/>
      <c r="L29" s="745"/>
      <c r="M29" s="746"/>
    </row>
    <row r="30" spans="1:13" s="209" customFormat="1" ht="7.5" customHeight="1">
      <c r="A30" s="744"/>
      <c r="B30" s="745"/>
      <c r="C30" s="745"/>
      <c r="D30" s="745"/>
      <c r="E30" s="746"/>
      <c r="F30" s="745"/>
      <c r="G30" s="745"/>
      <c r="H30" s="745"/>
      <c r="I30" s="746"/>
      <c r="J30" s="745"/>
      <c r="K30" s="745"/>
      <c r="L30" s="745"/>
      <c r="M30" s="746"/>
    </row>
    <row r="31" spans="1:13" s="209" customFormat="1" ht="15" customHeight="1">
      <c r="A31" s="744" t="s">
        <v>932</v>
      </c>
      <c r="B31" s="745"/>
      <c r="C31" s="745"/>
      <c r="D31" s="745"/>
      <c r="E31" s="746"/>
      <c r="F31" s="745"/>
      <c r="G31" s="745"/>
      <c r="H31" s="745"/>
      <c r="I31" s="746"/>
      <c r="J31" s="745"/>
      <c r="K31" s="745"/>
      <c r="L31" s="745"/>
      <c r="M31" s="746"/>
    </row>
    <row r="32" spans="1:13" s="209" customFormat="1" ht="15" customHeight="1">
      <c r="A32" s="744" t="s">
        <v>933</v>
      </c>
      <c r="B32" s="745"/>
      <c r="C32" s="745"/>
      <c r="D32" s="745"/>
      <c r="E32" s="746"/>
      <c r="F32" s="745"/>
      <c r="G32" s="745"/>
      <c r="H32" s="745"/>
      <c r="I32" s="746"/>
      <c r="J32" s="745"/>
      <c r="K32" s="745"/>
      <c r="L32" s="745"/>
      <c r="M32" s="746"/>
    </row>
    <row r="33" spans="1:13" s="209" customFormat="1" ht="15" customHeight="1">
      <c r="A33" s="744" t="s">
        <v>934</v>
      </c>
      <c r="B33" s="745">
        <v>800</v>
      </c>
      <c r="C33" s="745"/>
      <c r="D33" s="747">
        <v>800</v>
      </c>
      <c r="E33" s="746"/>
      <c r="F33" s="745">
        <v>800</v>
      </c>
      <c r="G33" s="745"/>
      <c r="H33" s="747">
        <v>800</v>
      </c>
      <c r="I33" s="746"/>
      <c r="J33" s="745">
        <v>800</v>
      </c>
      <c r="K33" s="745"/>
      <c r="L33" s="747">
        <v>800</v>
      </c>
      <c r="M33" s="746"/>
    </row>
    <row r="34" spans="1:13" s="209" customFormat="1" ht="15" customHeight="1">
      <c r="A34" s="744" t="s">
        <v>935</v>
      </c>
      <c r="B34" s="745"/>
      <c r="C34" s="745"/>
      <c r="D34" s="745"/>
      <c r="E34" s="746"/>
      <c r="F34" s="745"/>
      <c r="G34" s="745"/>
      <c r="H34" s="745"/>
      <c r="I34" s="746"/>
      <c r="J34" s="745"/>
      <c r="K34" s="745"/>
      <c r="L34" s="745"/>
      <c r="M34" s="746"/>
    </row>
    <row r="35" spans="1:13" s="209" customFormat="1" ht="15" customHeight="1">
      <c r="A35" s="744" t="s">
        <v>936</v>
      </c>
      <c r="B35" s="745"/>
      <c r="C35" s="745"/>
      <c r="D35" s="745"/>
      <c r="E35" s="746"/>
      <c r="F35" s="745">
        <v>94247</v>
      </c>
      <c r="G35" s="745">
        <v>94247</v>
      </c>
      <c r="H35" s="745"/>
      <c r="I35" s="746"/>
      <c r="J35" s="745">
        <v>94247</v>
      </c>
      <c r="K35" s="745">
        <v>94247</v>
      </c>
      <c r="L35" s="745"/>
      <c r="M35" s="746"/>
    </row>
    <row r="36" spans="1:13" s="209" customFormat="1" ht="15" customHeight="1">
      <c r="A36" s="744"/>
      <c r="B36" s="745"/>
      <c r="C36" s="745"/>
      <c r="D36" s="745">
        <f>B36</f>
        <v>0</v>
      </c>
      <c r="E36" s="746"/>
      <c r="F36" s="745"/>
      <c r="G36" s="745"/>
      <c r="H36" s="745">
        <f>F36</f>
        <v>0</v>
      </c>
      <c r="I36" s="746"/>
      <c r="J36" s="745"/>
      <c r="K36" s="745"/>
      <c r="L36" s="745">
        <f>I36</f>
        <v>0</v>
      </c>
      <c r="M36" s="746"/>
    </row>
    <row r="37" spans="1:13" ht="15" customHeight="1">
      <c r="A37" s="748" t="s">
        <v>303</v>
      </c>
      <c r="B37" s="87">
        <v>80586</v>
      </c>
      <c r="C37" s="87"/>
      <c r="D37" s="87">
        <f>SUM(D38:D39)</f>
        <v>0</v>
      </c>
      <c r="E37" s="91">
        <v>80586</v>
      </c>
      <c r="F37" s="87">
        <v>80586</v>
      </c>
      <c r="G37" s="87"/>
      <c r="H37" s="87">
        <f>SUM(H38:H39)</f>
        <v>0</v>
      </c>
      <c r="I37" s="91">
        <v>80586</v>
      </c>
      <c r="J37" s="87">
        <v>81463</v>
      </c>
      <c r="K37" s="87"/>
      <c r="L37" s="87">
        <f>SUM(L38:L39)</f>
        <v>0</v>
      </c>
      <c r="M37" s="91">
        <v>81463</v>
      </c>
    </row>
    <row r="38" spans="1:13" s="209" customFormat="1" ht="15" customHeight="1">
      <c r="A38" s="749" t="s">
        <v>937</v>
      </c>
      <c r="B38" s="745">
        <v>80586</v>
      </c>
      <c r="C38" s="745"/>
      <c r="D38" s="144"/>
      <c r="E38" s="750">
        <v>80586</v>
      </c>
      <c r="F38" s="745">
        <v>80586</v>
      </c>
      <c r="G38" s="745"/>
      <c r="H38" s="144"/>
      <c r="I38" s="750">
        <v>80586</v>
      </c>
      <c r="J38" s="745">
        <v>81463</v>
      </c>
      <c r="K38" s="745"/>
      <c r="L38" s="144"/>
      <c r="M38" s="750">
        <v>81463</v>
      </c>
    </row>
    <row r="39" spans="1:13" s="209" customFormat="1" ht="15" customHeight="1">
      <c r="A39" s="749" t="s">
        <v>938</v>
      </c>
      <c r="B39" s="745"/>
      <c r="C39" s="745"/>
      <c r="D39" s="144"/>
      <c r="E39" s="750"/>
      <c r="F39" s="745"/>
      <c r="G39" s="745"/>
      <c r="H39" s="144"/>
      <c r="I39" s="750"/>
      <c r="J39" s="745"/>
      <c r="K39" s="745"/>
      <c r="L39" s="144"/>
      <c r="M39" s="750"/>
    </row>
    <row r="40" spans="1:13" ht="15" customHeight="1">
      <c r="A40" s="748" t="s">
        <v>939</v>
      </c>
      <c r="B40" s="107">
        <v>98307</v>
      </c>
      <c r="C40" s="107">
        <v>92503</v>
      </c>
      <c r="D40" s="107">
        <v>5804</v>
      </c>
      <c r="E40" s="581">
        <f>SUM(E41:E43)</f>
        <v>0</v>
      </c>
      <c r="F40" s="107">
        <v>98307</v>
      </c>
      <c r="G40" s="107">
        <v>92503</v>
      </c>
      <c r="H40" s="107">
        <v>5804</v>
      </c>
      <c r="I40" s="581">
        <f>SUM(I41:I43)</f>
        <v>0</v>
      </c>
      <c r="J40" s="107">
        <v>98657</v>
      </c>
      <c r="K40" s="107">
        <v>92853</v>
      </c>
      <c r="L40" s="107">
        <v>5804</v>
      </c>
      <c r="M40" s="581">
        <f>SUM(M41:M43)</f>
        <v>0</v>
      </c>
    </row>
    <row r="41" spans="1:13" s="209" customFormat="1" ht="15" customHeight="1">
      <c r="A41" s="749" t="s">
        <v>940</v>
      </c>
      <c r="B41" s="745">
        <v>80086</v>
      </c>
      <c r="C41" s="745">
        <v>80086</v>
      </c>
      <c r="D41" s="144"/>
      <c r="E41" s="750"/>
      <c r="F41" s="745">
        <v>80086</v>
      </c>
      <c r="G41" s="745">
        <v>80086</v>
      </c>
      <c r="H41" s="144"/>
      <c r="I41" s="750"/>
      <c r="J41" s="745">
        <v>60428</v>
      </c>
      <c r="K41" s="745">
        <v>60428</v>
      </c>
      <c r="L41" s="144"/>
      <c r="M41" s="750"/>
    </row>
    <row r="42" spans="1:13" s="209" customFormat="1" ht="15" customHeight="1">
      <c r="A42" s="749" t="s">
        <v>941</v>
      </c>
      <c r="B42" s="745">
        <v>12417</v>
      </c>
      <c r="C42" s="745">
        <v>12417</v>
      </c>
      <c r="D42" s="144"/>
      <c r="E42" s="750"/>
      <c r="F42" s="745">
        <v>12417</v>
      </c>
      <c r="G42" s="745">
        <v>12417</v>
      </c>
      <c r="H42" s="144"/>
      <c r="I42" s="750"/>
      <c r="J42" s="745">
        <v>25295</v>
      </c>
      <c r="K42" s="745">
        <v>25295</v>
      </c>
      <c r="L42" s="144"/>
      <c r="M42" s="750"/>
    </row>
    <row r="43" spans="1:13" s="209" customFormat="1" ht="15" customHeight="1">
      <c r="A43" s="749" t="s">
        <v>942</v>
      </c>
      <c r="B43" s="745">
        <v>5804</v>
      </c>
      <c r="C43" s="745"/>
      <c r="D43" s="144">
        <v>5804</v>
      </c>
      <c r="E43" s="750"/>
      <c r="F43" s="745">
        <v>5804</v>
      </c>
      <c r="G43" s="745"/>
      <c r="H43" s="144">
        <v>5804</v>
      </c>
      <c r="I43" s="750"/>
      <c r="J43" s="745">
        <v>5804</v>
      </c>
      <c r="K43" s="745"/>
      <c r="L43" s="144">
        <v>5804</v>
      </c>
      <c r="M43" s="750"/>
    </row>
    <row r="44" spans="1:13" ht="15" customHeight="1">
      <c r="A44" s="751" t="s">
        <v>321</v>
      </c>
      <c r="B44" s="752">
        <v>12228</v>
      </c>
      <c r="C44" s="752">
        <v>12228</v>
      </c>
      <c r="D44" s="752"/>
      <c r="E44" s="753"/>
      <c r="F44" s="752">
        <v>12228</v>
      </c>
      <c r="G44" s="752">
        <v>12228</v>
      </c>
      <c r="H44" s="752"/>
      <c r="I44" s="753"/>
      <c r="J44" s="752">
        <v>13562</v>
      </c>
      <c r="K44" s="752">
        <v>13562</v>
      </c>
      <c r="L44" s="752"/>
      <c r="M44" s="753"/>
    </row>
    <row r="45" spans="1:13" ht="15" customHeight="1">
      <c r="A45" s="447" t="s">
        <v>943</v>
      </c>
      <c r="B45" s="155">
        <v>11508</v>
      </c>
      <c r="C45" s="155">
        <v>11508</v>
      </c>
      <c r="D45" s="144"/>
      <c r="E45" s="87"/>
      <c r="F45" s="155">
        <v>11508</v>
      </c>
      <c r="G45" s="155">
        <v>11508</v>
      </c>
      <c r="H45" s="144"/>
      <c r="I45" s="87"/>
      <c r="J45" s="155">
        <v>12933</v>
      </c>
      <c r="K45" s="155">
        <v>12933</v>
      </c>
      <c r="L45" s="144"/>
      <c r="M45" s="87"/>
    </row>
    <row r="46" spans="1:13" ht="7.5" customHeight="1" hidden="1">
      <c r="A46" s="447" t="s">
        <v>944</v>
      </c>
      <c r="B46" s="87"/>
      <c r="C46" s="87"/>
      <c r="D46" s="144"/>
      <c r="E46" s="87"/>
      <c r="F46" s="87"/>
      <c r="G46" s="87"/>
      <c r="H46" s="144"/>
      <c r="I46" s="87"/>
      <c r="J46" s="87"/>
      <c r="K46" s="87"/>
      <c r="L46" s="144"/>
      <c r="M46" s="87"/>
    </row>
    <row r="47" spans="1:13" s="209" customFormat="1" ht="15" customHeight="1">
      <c r="A47" s="447" t="s">
        <v>945</v>
      </c>
      <c r="B47" s="144">
        <v>720</v>
      </c>
      <c r="C47" s="754">
        <v>720</v>
      </c>
      <c r="D47" s="144"/>
      <c r="E47" s="144"/>
      <c r="F47" s="144">
        <v>720</v>
      </c>
      <c r="G47" s="754">
        <v>720</v>
      </c>
      <c r="H47" s="144"/>
      <c r="I47" s="144"/>
      <c r="J47" s="144"/>
      <c r="K47" s="754"/>
      <c r="L47" s="144"/>
      <c r="M47" s="144"/>
    </row>
    <row r="48" spans="1:13" s="12" customFormat="1" ht="15" customHeight="1">
      <c r="A48" s="755" t="s">
        <v>25</v>
      </c>
      <c r="B48" s="756">
        <v>489411</v>
      </c>
      <c r="C48" s="756">
        <v>380627</v>
      </c>
      <c r="D48" s="756">
        <f>D9+D37+D40+D44</f>
        <v>28198</v>
      </c>
      <c r="E48" s="756">
        <f>E9+E37+E40+E44</f>
        <v>80586</v>
      </c>
      <c r="F48" s="756">
        <v>591522</v>
      </c>
      <c r="G48" s="756">
        <v>482738</v>
      </c>
      <c r="H48" s="756">
        <f>H9+H37+H40+H44</f>
        <v>28198</v>
      </c>
      <c r="I48" s="756">
        <f>I9+I37+I40+I44</f>
        <v>80586</v>
      </c>
      <c r="J48" s="756">
        <v>672536</v>
      </c>
      <c r="K48" s="756">
        <v>562875</v>
      </c>
      <c r="L48" s="756">
        <f>L9+L37+L40+L44</f>
        <v>28198</v>
      </c>
      <c r="M48" s="756">
        <f>M9+M37+M40+M44</f>
        <v>81463</v>
      </c>
    </row>
  </sheetData>
  <sheetProtection selectLockedCells="1" selectUnlockedCells="1"/>
  <mergeCells count="11">
    <mergeCell ref="C7:E7"/>
    <mergeCell ref="F7:F8"/>
    <mergeCell ref="G7:I7"/>
    <mergeCell ref="J7:J8"/>
    <mergeCell ref="K7:M7"/>
    <mergeCell ref="A1:M1"/>
    <mergeCell ref="A3:E3"/>
    <mergeCell ref="A4:E4"/>
    <mergeCell ref="D6:M6"/>
    <mergeCell ref="A7:A8"/>
    <mergeCell ref="B7:B8"/>
  </mergeCells>
  <printOptions/>
  <pageMargins left="0.6597222222222222" right="0.12013888888888889" top="0.9840277777777777" bottom="0.9840277777777777" header="0.5118055555555555" footer="0.5118055555555555"/>
  <pageSetup horizontalDpi="300" verticalDpi="300" orientation="landscape" paperSize="9" scale="6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0"/>
  </sheetPr>
  <dimension ref="A1:E39"/>
  <sheetViews>
    <sheetView zoomScalePageLayoutView="0" workbookViewId="0" topLeftCell="A22">
      <selection activeCell="E32" sqref="E32"/>
    </sheetView>
  </sheetViews>
  <sheetFormatPr defaultColWidth="11.57421875" defaultRowHeight="12.75" customHeight="1"/>
  <cols>
    <col min="1" max="1" width="7.140625" style="0" customWidth="1"/>
    <col min="2" max="2" width="58.28125" style="0" customWidth="1"/>
    <col min="3" max="3" width="13.00390625" style="57" customWidth="1"/>
    <col min="4" max="4" width="15.421875" style="57" customWidth="1"/>
    <col min="5" max="5" width="15.57421875" style="57" customWidth="1"/>
    <col min="6" max="6" width="10.7109375" style="0" customWidth="1"/>
  </cols>
  <sheetData>
    <row r="1" spans="1:5" s="549" customFormat="1" ht="18" customHeight="1">
      <c r="A1" s="931" t="s">
        <v>946</v>
      </c>
      <c r="B1" s="931"/>
      <c r="C1" s="931"/>
      <c r="D1" s="931"/>
      <c r="E1" s="931"/>
    </row>
    <row r="2" spans="1:5" s="549" customFormat="1" ht="18" customHeight="1">
      <c r="A2" s="483"/>
      <c r="C2" s="64"/>
      <c r="D2" s="57"/>
      <c r="E2" s="57"/>
    </row>
    <row r="3" spans="1:5" ht="12.75" customHeight="1">
      <c r="A3" s="925" t="s">
        <v>1027</v>
      </c>
      <c r="B3" s="925"/>
      <c r="C3" s="925"/>
      <c r="D3" s="925"/>
      <c r="E3" s="925"/>
    </row>
    <row r="4" spans="1:5" ht="36.75" customHeight="1">
      <c r="A4" s="985" t="s">
        <v>947</v>
      </c>
      <c r="B4" s="985"/>
      <c r="C4" s="985"/>
      <c r="D4" s="985"/>
      <c r="E4" s="985"/>
    </row>
    <row r="5" spans="2:5" ht="20.25" customHeight="1">
      <c r="B5" s="757"/>
      <c r="D5" s="986" t="s">
        <v>948</v>
      </c>
      <c r="E5" s="986"/>
    </row>
    <row r="6" spans="1:5" s="12" customFormat="1" ht="50.25" customHeight="1">
      <c r="A6" s="987" t="s">
        <v>155</v>
      </c>
      <c r="B6" s="758" t="s">
        <v>156</v>
      </c>
      <c r="C6" s="759" t="s">
        <v>158</v>
      </c>
      <c r="D6" s="759" t="s">
        <v>949</v>
      </c>
      <c r="E6" s="759" t="s">
        <v>950</v>
      </c>
    </row>
    <row r="7" spans="1:5" s="158" customFormat="1" ht="24.75" customHeight="1">
      <c r="A7" s="987"/>
      <c r="B7" s="760" t="s">
        <v>162</v>
      </c>
      <c r="C7" s="761" t="s">
        <v>163</v>
      </c>
      <c r="D7" s="761" t="s">
        <v>164</v>
      </c>
      <c r="E7" s="761" t="s">
        <v>165</v>
      </c>
    </row>
    <row r="8" spans="1:5" s="230" customFormat="1" ht="15.75" customHeight="1">
      <c r="A8" s="139"/>
      <c r="B8" s="762" t="s">
        <v>951</v>
      </c>
      <c r="C8" s="763"/>
      <c r="D8" s="763"/>
      <c r="E8" s="763"/>
    </row>
    <row r="9" spans="1:5" s="767" customFormat="1" ht="15.75" customHeight="1">
      <c r="A9" s="764" t="s">
        <v>38</v>
      </c>
      <c r="B9" s="765" t="s">
        <v>952</v>
      </c>
      <c r="C9" s="766">
        <v>1000</v>
      </c>
      <c r="D9" s="766">
        <v>0</v>
      </c>
      <c r="E9" s="766">
        <v>0</v>
      </c>
    </row>
    <row r="10" spans="1:5" ht="15.75" customHeight="1">
      <c r="A10" s="764" t="s">
        <v>40</v>
      </c>
      <c r="B10" s="206" t="s">
        <v>953</v>
      </c>
      <c r="C10" s="503">
        <v>500</v>
      </c>
      <c r="D10" s="503">
        <v>500</v>
      </c>
      <c r="E10" s="503">
        <v>500</v>
      </c>
    </row>
    <row r="11" spans="1:5" ht="15.75" customHeight="1">
      <c r="A11" s="764" t="s">
        <v>47</v>
      </c>
      <c r="B11" s="499" t="s">
        <v>954</v>
      </c>
      <c r="C11" s="988">
        <v>22000</v>
      </c>
      <c r="D11" s="988">
        <v>22000</v>
      </c>
      <c r="E11" s="988">
        <v>22000</v>
      </c>
    </row>
    <row r="12" spans="1:5" ht="15.75" customHeight="1">
      <c r="A12" s="764" t="s">
        <v>49</v>
      </c>
      <c r="B12" s="499" t="s">
        <v>955</v>
      </c>
      <c r="C12" s="988"/>
      <c r="D12" s="988"/>
      <c r="E12" s="988"/>
    </row>
    <row r="13" spans="1:5" ht="15.75" customHeight="1">
      <c r="A13" s="764" t="s">
        <v>51</v>
      </c>
      <c r="B13" s="499" t="s">
        <v>956</v>
      </c>
      <c r="C13" s="988"/>
      <c r="D13" s="988"/>
      <c r="E13" s="988"/>
    </row>
    <row r="14" spans="1:5" ht="15.75" customHeight="1">
      <c r="A14" s="764" t="s">
        <v>53</v>
      </c>
      <c r="B14" s="563" t="s">
        <v>957</v>
      </c>
      <c r="C14" s="988"/>
      <c r="D14" s="988"/>
      <c r="E14" s="988"/>
    </row>
    <row r="15" spans="1:5" ht="15.75" customHeight="1">
      <c r="A15" s="764" t="s">
        <v>55</v>
      </c>
      <c r="B15" s="206" t="s">
        <v>958</v>
      </c>
      <c r="C15" s="82">
        <v>0</v>
      </c>
      <c r="D15" s="82">
        <v>0</v>
      </c>
      <c r="E15" s="82">
        <v>1524</v>
      </c>
    </row>
    <row r="16" spans="1:5" ht="15.75" customHeight="1">
      <c r="A16" s="764" t="s">
        <v>57</v>
      </c>
      <c r="B16" s="206" t="s">
        <v>959</v>
      </c>
      <c r="C16" s="82">
        <v>0</v>
      </c>
      <c r="D16" s="82">
        <v>0</v>
      </c>
      <c r="E16" s="82">
        <v>10248</v>
      </c>
    </row>
    <row r="17" spans="1:5" s="767" customFormat="1" ht="15.75" customHeight="1">
      <c r="A17" s="764" t="s">
        <v>86</v>
      </c>
      <c r="B17" s="768" t="s">
        <v>960</v>
      </c>
      <c r="C17" s="766">
        <v>4906</v>
      </c>
      <c r="D17" s="766">
        <v>4906</v>
      </c>
      <c r="E17" s="766">
        <v>2000</v>
      </c>
    </row>
    <row r="18" spans="1:5" s="767" customFormat="1" ht="15.75" customHeight="1">
      <c r="A18" s="764" t="s">
        <v>59</v>
      </c>
      <c r="B18" s="765" t="s">
        <v>961</v>
      </c>
      <c r="C18" s="769">
        <v>1000</v>
      </c>
      <c r="D18" s="769">
        <v>1000</v>
      </c>
      <c r="E18" s="769">
        <v>1000</v>
      </c>
    </row>
    <row r="19" spans="1:5" ht="15.75" customHeight="1">
      <c r="A19" s="764" t="s">
        <v>61</v>
      </c>
      <c r="B19" s="770" t="s">
        <v>962</v>
      </c>
      <c r="C19" s="771">
        <f>SUM(C9:C18)</f>
        <v>29406</v>
      </c>
      <c r="D19" s="771">
        <f>SUM(D9:D18)</f>
        <v>28406</v>
      </c>
      <c r="E19" s="771">
        <f>SUM(E9:E18)</f>
        <v>37272</v>
      </c>
    </row>
    <row r="20" spans="1:5" ht="15.75" customHeight="1">
      <c r="A20" s="764" t="s">
        <v>63</v>
      </c>
      <c r="B20" s="86" t="s">
        <v>963</v>
      </c>
      <c r="C20" s="496"/>
      <c r="D20" s="496"/>
      <c r="E20" s="496"/>
    </row>
    <row r="21" spans="1:5" ht="15.75" customHeight="1">
      <c r="A21" s="764" t="s">
        <v>65</v>
      </c>
      <c r="B21" s="206"/>
      <c r="C21" s="496"/>
      <c r="D21" s="496"/>
      <c r="E21" s="496"/>
    </row>
    <row r="22" spans="1:5" ht="15.75" customHeight="1">
      <c r="A22" s="764" t="s">
        <v>92</v>
      </c>
      <c r="B22" s="206" t="s">
        <v>964</v>
      </c>
      <c r="C22" s="496">
        <v>400</v>
      </c>
      <c r="D22" s="769">
        <v>0</v>
      </c>
      <c r="E22" s="769">
        <v>0</v>
      </c>
    </row>
    <row r="23" spans="1:5" ht="15.75" customHeight="1">
      <c r="A23" s="764" t="s">
        <v>66</v>
      </c>
      <c r="B23" s="206" t="s">
        <v>965</v>
      </c>
      <c r="C23" s="496">
        <v>254</v>
      </c>
      <c r="D23" s="496">
        <v>254</v>
      </c>
      <c r="E23" s="496">
        <v>0</v>
      </c>
    </row>
    <row r="24" spans="1:5" ht="15.75" customHeight="1">
      <c r="A24" s="764" t="s">
        <v>67</v>
      </c>
      <c r="B24" s="206" t="s">
        <v>966</v>
      </c>
      <c r="C24" s="772" t="s">
        <v>967</v>
      </c>
      <c r="D24" s="772" t="s">
        <v>968</v>
      </c>
      <c r="E24" s="496">
        <v>206</v>
      </c>
    </row>
    <row r="25" spans="1:5" ht="15.75" customHeight="1">
      <c r="A25" s="764" t="s">
        <v>68</v>
      </c>
      <c r="B25" s="770" t="s">
        <v>962</v>
      </c>
      <c r="C25" s="771">
        <f>SUM(C22:C24)</f>
        <v>654</v>
      </c>
      <c r="D25" s="771">
        <f>SUM(D22:D24)</f>
        <v>254</v>
      </c>
      <c r="E25" s="771">
        <f>SUM(E22:E24)</f>
        <v>206</v>
      </c>
    </row>
    <row r="26" spans="1:5" ht="15.75" customHeight="1">
      <c r="A26" s="764" t="s">
        <v>70</v>
      </c>
      <c r="B26" s="86" t="s">
        <v>969</v>
      </c>
      <c r="C26" s="496"/>
      <c r="D26" s="496"/>
      <c r="E26" s="496"/>
    </row>
    <row r="27" spans="1:5" ht="15.75" customHeight="1">
      <c r="A27" s="764" t="s">
        <v>97</v>
      </c>
      <c r="B27" s="773" t="s">
        <v>970</v>
      </c>
      <c r="C27" s="496">
        <v>4800</v>
      </c>
      <c r="D27" s="496">
        <v>1841</v>
      </c>
      <c r="E27" s="496">
        <v>1841</v>
      </c>
    </row>
    <row r="28" spans="1:5" ht="15.75" customHeight="1">
      <c r="A28" s="764" t="s">
        <v>99</v>
      </c>
      <c r="B28" s="773" t="s">
        <v>971</v>
      </c>
      <c r="C28" s="496">
        <v>2400</v>
      </c>
      <c r="D28" s="496">
        <v>2400</v>
      </c>
      <c r="E28" s="496">
        <v>2400</v>
      </c>
    </row>
    <row r="29" spans="1:5" ht="15.75" customHeight="1">
      <c r="A29" s="764" t="s">
        <v>101</v>
      </c>
      <c r="B29" s="770" t="s">
        <v>962</v>
      </c>
      <c r="C29" s="771">
        <f>SUM(C27:C28)</f>
        <v>7200</v>
      </c>
      <c r="D29" s="771">
        <f>SUM(D27:D28)</f>
        <v>4241</v>
      </c>
      <c r="E29" s="771">
        <f>SUM(E27:E28)</f>
        <v>4241</v>
      </c>
    </row>
    <row r="30" spans="1:5" s="774" customFormat="1" ht="15.75" customHeight="1">
      <c r="A30" s="764" t="s">
        <v>103</v>
      </c>
      <c r="B30" s="218" t="s">
        <v>972</v>
      </c>
      <c r="C30" s="496"/>
      <c r="D30" s="496"/>
      <c r="E30" s="496"/>
    </row>
    <row r="31" spans="1:5" s="228" customFormat="1" ht="15.75" customHeight="1">
      <c r="A31" s="764" t="s">
        <v>105</v>
      </c>
      <c r="B31" s="206" t="s">
        <v>973</v>
      </c>
      <c r="C31" s="496">
        <v>30000</v>
      </c>
      <c r="D31" s="769">
        <v>0</v>
      </c>
      <c r="E31" s="769">
        <v>11066</v>
      </c>
    </row>
    <row r="32" spans="1:5" s="228" customFormat="1" ht="15.75" customHeight="1">
      <c r="A32" s="764" t="s">
        <v>107</v>
      </c>
      <c r="B32" s="206" t="s">
        <v>974</v>
      </c>
      <c r="C32" s="496">
        <v>500</v>
      </c>
      <c r="D32" s="496"/>
      <c r="E32" s="496"/>
    </row>
    <row r="33" spans="1:5" s="228" customFormat="1" ht="15.75" customHeight="1">
      <c r="A33" s="764" t="s">
        <v>109</v>
      </c>
      <c r="B33" s="206" t="s">
        <v>975</v>
      </c>
      <c r="C33" s="496">
        <v>200</v>
      </c>
      <c r="D33" s="496">
        <v>200</v>
      </c>
      <c r="E33" s="496">
        <v>200</v>
      </c>
    </row>
    <row r="34" spans="1:5" s="228" customFormat="1" ht="30" customHeight="1">
      <c r="A34" s="764" t="s">
        <v>111</v>
      </c>
      <c r="B34" s="775" t="s">
        <v>976</v>
      </c>
      <c r="C34" s="496">
        <v>1500</v>
      </c>
      <c r="D34" s="496">
        <v>1500</v>
      </c>
      <c r="E34" s="496">
        <v>1500</v>
      </c>
    </row>
    <row r="35" spans="1:5" s="228" customFormat="1" ht="15.75" customHeight="1">
      <c r="A35" s="764" t="s">
        <v>113</v>
      </c>
      <c r="B35" s="510"/>
      <c r="C35" s="82"/>
      <c r="D35" s="82"/>
      <c r="E35" s="82"/>
    </row>
    <row r="36" spans="1:5" s="228" customFormat="1" ht="15.75" customHeight="1">
      <c r="A36" s="764" t="s">
        <v>115</v>
      </c>
      <c r="B36" s="499"/>
      <c r="C36" s="82"/>
      <c r="D36" s="82"/>
      <c r="E36" s="82"/>
    </row>
    <row r="37" spans="1:5" s="228" customFormat="1" ht="15.75" customHeight="1">
      <c r="A37" s="764" t="s">
        <v>117</v>
      </c>
      <c r="B37" s="770" t="s">
        <v>962</v>
      </c>
      <c r="C37" s="113">
        <f>SUM(C31:C36)</f>
        <v>32200</v>
      </c>
      <c r="D37" s="113">
        <f>SUM(D31:D36)</f>
        <v>1700</v>
      </c>
      <c r="E37" s="113">
        <f>SUM(E31:E36)</f>
        <v>12766</v>
      </c>
    </row>
    <row r="38" spans="1:5" s="228" customFormat="1" ht="15.75" customHeight="1">
      <c r="A38" s="764" t="s">
        <v>118</v>
      </c>
      <c r="B38" s="776"/>
      <c r="C38" s="496"/>
      <c r="D38" s="496"/>
      <c r="E38" s="496"/>
    </row>
    <row r="39" spans="1:5" s="228" customFormat="1" ht="15.75" customHeight="1">
      <c r="A39" s="764" t="s">
        <v>120</v>
      </c>
      <c r="B39" s="770" t="s">
        <v>977</v>
      </c>
      <c r="C39" s="113">
        <f>C19+C25+C29+C37</f>
        <v>69460</v>
      </c>
      <c r="D39" s="113">
        <f>D19+D25+D29+D37</f>
        <v>34601</v>
      </c>
      <c r="E39" s="113">
        <f>E19+E25+E29+E37</f>
        <v>54485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E1"/>
    <mergeCell ref="A3:E3"/>
    <mergeCell ref="A4:E4"/>
    <mergeCell ref="D5:E5"/>
    <mergeCell ref="A6:A7"/>
    <mergeCell ref="C11:C14"/>
    <mergeCell ref="D11:D14"/>
    <mergeCell ref="E11:E14"/>
  </mergeCells>
  <printOptions/>
  <pageMargins left="1.5597222222222222" right="0.12013888888888889" top="0.6798611111111111" bottom="0.6402777777777777" header="0.5118055555555555" footer="0.5118055555555555"/>
  <pageSetup horizontalDpi="300" verticalDpi="300" orientation="portrait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1" customWidth="1"/>
    <col min="2" max="2" width="16.00390625" style="21" customWidth="1"/>
    <col min="3" max="4" width="11.57421875" style="21" customWidth="1"/>
    <col min="5" max="5" width="13.7109375" style="21" customWidth="1"/>
    <col min="6" max="16384" width="11.57421875" style="21" customWidth="1"/>
  </cols>
  <sheetData>
    <row r="1" spans="4:5" ht="12.75" customHeight="1">
      <c r="D1" s="866" t="s">
        <v>946</v>
      </c>
      <c r="E1" s="866"/>
    </row>
    <row r="2" spans="2:5" ht="12.75" customHeight="1">
      <c r="B2" s="989" t="s">
        <v>1</v>
      </c>
      <c r="C2" s="989"/>
      <c r="D2" s="989"/>
      <c r="E2" s="989"/>
    </row>
    <row r="3" spans="1:2" ht="29.25" customHeight="1">
      <c r="A3" s="49"/>
      <c r="B3" s="49"/>
    </row>
    <row r="4" spans="1:5" ht="12.75" customHeight="1">
      <c r="A4" s="990" t="s">
        <v>2</v>
      </c>
      <c r="B4" s="990"/>
      <c r="C4" s="990"/>
      <c r="D4" s="990"/>
      <c r="E4" s="990"/>
    </row>
    <row r="5" spans="1:5" ht="12.75" customHeight="1">
      <c r="A5" s="867" t="s">
        <v>978</v>
      </c>
      <c r="B5" s="867"/>
      <c r="C5" s="867"/>
      <c r="D5" s="867"/>
      <c r="E5" s="867"/>
    </row>
    <row r="6" spans="1:3" ht="27" customHeight="1">
      <c r="A6" s="777"/>
      <c r="B6" s="777"/>
      <c r="C6" s="777"/>
    </row>
    <row r="7" spans="1:5" ht="13.5" customHeight="1">
      <c r="A7" s="777"/>
      <c r="B7" s="777"/>
      <c r="C7" s="777"/>
      <c r="D7" s="862" t="s">
        <v>5</v>
      </c>
      <c r="E7" s="862"/>
    </row>
    <row r="8" spans="1:5" ht="12.75" customHeight="1">
      <c r="A8" s="991" t="s">
        <v>905</v>
      </c>
      <c r="B8" s="992" t="s">
        <v>906</v>
      </c>
      <c r="C8" s="993" t="s">
        <v>979</v>
      </c>
      <c r="D8" s="993"/>
      <c r="E8" s="993"/>
    </row>
    <row r="9" spans="1:5" ht="33.75" customHeight="1">
      <c r="A9" s="991"/>
      <c r="B9" s="992"/>
      <c r="C9" s="778" t="s">
        <v>910</v>
      </c>
      <c r="D9" s="778" t="s">
        <v>911</v>
      </c>
      <c r="E9" s="779" t="s">
        <v>912</v>
      </c>
    </row>
    <row r="10" spans="1:5" ht="15" customHeight="1">
      <c r="A10" s="780" t="s">
        <v>2</v>
      </c>
      <c r="B10" s="781">
        <f>C10+D10+E10</f>
        <v>210979</v>
      </c>
      <c r="C10" s="782">
        <f>SUM(C11:C14)</f>
        <v>202719</v>
      </c>
      <c r="D10" s="782">
        <f>SUM(D11:D14)</f>
        <v>8260</v>
      </c>
      <c r="E10" s="783">
        <f>SUM(E11:E14)</f>
        <v>0</v>
      </c>
    </row>
    <row r="11" spans="1:5" s="787" customFormat="1" ht="15" customHeight="1">
      <c r="A11" s="784" t="s">
        <v>980</v>
      </c>
      <c r="B11" s="785"/>
      <c r="C11" s="785">
        <v>202719</v>
      </c>
      <c r="D11" s="785"/>
      <c r="E11" s="786"/>
    </row>
    <row r="12" spans="1:5" s="787" customFormat="1" ht="15" customHeight="1">
      <c r="A12" s="784" t="s">
        <v>981</v>
      </c>
      <c r="B12" s="785"/>
      <c r="C12" s="785"/>
      <c r="D12" s="785">
        <v>610</v>
      </c>
      <c r="E12" s="786"/>
    </row>
    <row r="13" spans="1:5" s="787" customFormat="1" ht="15" customHeight="1">
      <c r="A13" s="788" t="s">
        <v>982</v>
      </c>
      <c r="B13" s="789"/>
      <c r="C13" s="785"/>
      <c r="D13" s="789">
        <v>7650</v>
      </c>
      <c r="E13" s="786"/>
    </row>
    <row r="14" spans="1:5" s="787" customFormat="1" ht="15" customHeight="1">
      <c r="A14" s="784" t="s">
        <v>983</v>
      </c>
      <c r="B14" s="785"/>
      <c r="C14" s="785"/>
      <c r="D14" s="785"/>
      <c r="E14" s="786" t="s">
        <v>827</v>
      </c>
    </row>
    <row r="15" spans="1:5" ht="15" customHeight="1">
      <c r="A15" s="790" t="s">
        <v>303</v>
      </c>
      <c r="B15" s="781">
        <f>C15+D15+E15</f>
        <v>112004</v>
      </c>
      <c r="C15" s="781">
        <f>SUM(C16:C17)</f>
        <v>91520</v>
      </c>
      <c r="D15" s="781">
        <f>SUM(D16:D17)</f>
        <v>0</v>
      </c>
      <c r="E15" s="791">
        <f>SUM(E16:E17)</f>
        <v>20484</v>
      </c>
    </row>
    <row r="16" spans="1:5" s="787" customFormat="1" ht="15" customHeight="1">
      <c r="A16" s="788" t="s">
        <v>937</v>
      </c>
      <c r="B16" s="789"/>
      <c r="C16" s="785">
        <v>68282</v>
      </c>
      <c r="D16" s="789"/>
      <c r="E16" s="792">
        <v>20484</v>
      </c>
    </row>
    <row r="17" spans="1:5" s="787" customFormat="1" ht="15" customHeight="1">
      <c r="A17" s="788" t="s">
        <v>938</v>
      </c>
      <c r="B17" s="789"/>
      <c r="C17" s="785">
        <v>23238</v>
      </c>
      <c r="D17" s="789"/>
      <c r="E17" s="792"/>
    </row>
    <row r="18" spans="1:5" ht="15" customHeight="1">
      <c r="A18" s="790" t="s">
        <v>939</v>
      </c>
      <c r="B18" s="781">
        <v>80345</v>
      </c>
      <c r="C18" s="793">
        <f>SUM(C19:C20)</f>
        <v>72285</v>
      </c>
      <c r="D18" s="793">
        <f>SUM(D19:D20)</f>
        <v>8060</v>
      </c>
      <c r="E18" s="794">
        <f>SUM(E19:E20)</f>
        <v>0</v>
      </c>
    </row>
    <row r="19" spans="1:5" s="787" customFormat="1" ht="15" customHeight="1">
      <c r="A19" s="788" t="s">
        <v>984</v>
      </c>
      <c r="B19" s="789"/>
      <c r="C19" s="785">
        <v>72285</v>
      </c>
      <c r="D19" s="789"/>
      <c r="E19" s="792"/>
    </row>
    <row r="20" spans="1:5" s="787" customFormat="1" ht="15" customHeight="1">
      <c r="A20" s="788" t="s">
        <v>942</v>
      </c>
      <c r="B20" s="789"/>
      <c r="C20" s="785"/>
      <c r="D20" s="789">
        <v>8060</v>
      </c>
      <c r="E20" s="792"/>
    </row>
    <row r="21" spans="1:5" ht="15" customHeight="1">
      <c r="A21" s="790" t="s">
        <v>985</v>
      </c>
      <c r="B21" s="781">
        <v>16681</v>
      </c>
      <c r="C21" s="781">
        <f>B21</f>
        <v>16681</v>
      </c>
      <c r="D21" s="781"/>
      <c r="E21" s="791"/>
    </row>
    <row r="22" spans="1:5" ht="15" customHeight="1">
      <c r="A22" s="790" t="s">
        <v>321</v>
      </c>
      <c r="B22" s="781">
        <v>10850</v>
      </c>
      <c r="C22" s="781">
        <f>B22</f>
        <v>10850</v>
      </c>
      <c r="D22" s="781"/>
      <c r="E22" s="791"/>
    </row>
    <row r="23" spans="1:5" s="23" customFormat="1" ht="15" customHeight="1">
      <c r="A23" s="795" t="s">
        <v>25</v>
      </c>
      <c r="B23" s="796">
        <f>B10+B15+B18+B21+B22</f>
        <v>430859</v>
      </c>
      <c r="C23" s="796">
        <f>C10+C15+C18+C21+C22</f>
        <v>394055</v>
      </c>
      <c r="D23" s="796">
        <f>D10+D15+D18+D21+D22</f>
        <v>16320</v>
      </c>
      <c r="E23" s="796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H91"/>
  <sheetViews>
    <sheetView zoomScalePageLayoutView="0" workbookViewId="0" topLeftCell="A73">
      <selection activeCell="H79" sqref="H79"/>
    </sheetView>
  </sheetViews>
  <sheetFormatPr defaultColWidth="11.57421875" defaultRowHeight="12.75" customHeight="1"/>
  <cols>
    <col min="1" max="1" width="4.00390625" style="148" customWidth="1"/>
    <col min="2" max="2" width="3.28125" style="148" customWidth="1"/>
    <col min="3" max="3" width="28.7109375" style="148" customWidth="1"/>
    <col min="4" max="4" width="6.8515625" style="148" customWidth="1"/>
    <col min="5" max="5" width="11.7109375" style="57" customWidth="1"/>
    <col min="6" max="6" width="14.421875" style="57" customWidth="1"/>
    <col min="7" max="7" width="15.7109375" style="57" customWidth="1"/>
    <col min="8" max="8" width="16.140625" style="57" customWidth="1"/>
    <col min="9" max="16384" width="11.57421875" style="148" customWidth="1"/>
  </cols>
  <sheetData>
    <row r="1" spans="1:8" s="483" customFormat="1" ht="18" customHeight="1">
      <c r="A1" s="994" t="s">
        <v>1027</v>
      </c>
      <c r="B1" s="994"/>
      <c r="C1" s="994"/>
      <c r="D1" s="994"/>
      <c r="E1" s="994"/>
      <c r="F1" s="994"/>
      <c r="G1" s="994"/>
      <c r="H1" s="57"/>
    </row>
    <row r="2" spans="3:5" ht="12.75" customHeight="1">
      <c r="C2" s="995"/>
      <c r="D2" s="995"/>
      <c r="E2" s="995"/>
    </row>
    <row r="3" spans="1:8" ht="18" customHeight="1">
      <c r="A3" s="996" t="s">
        <v>1003</v>
      </c>
      <c r="B3" s="996"/>
      <c r="C3" s="996"/>
      <c r="D3" s="996"/>
      <c r="E3" s="996"/>
      <c r="F3" s="996"/>
      <c r="G3" s="996"/>
      <c r="H3" s="996"/>
    </row>
    <row r="4" spans="1:8" ht="24.75" customHeight="1">
      <c r="A4" s="997" t="s">
        <v>1004</v>
      </c>
      <c r="B4" s="997"/>
      <c r="C4" s="997"/>
      <c r="D4" s="997"/>
      <c r="E4" s="997"/>
      <c r="F4" s="997"/>
      <c r="G4" s="997"/>
      <c r="H4" s="997"/>
    </row>
    <row r="5" spans="1:8" ht="24.75" customHeight="1">
      <c r="A5" s="802"/>
      <c r="B5" s="802"/>
      <c r="C5" s="802"/>
      <c r="D5" s="802"/>
      <c r="E5" s="802"/>
      <c r="F5" s="802"/>
      <c r="G5" s="802"/>
      <c r="H5" s="802"/>
    </row>
    <row r="6" spans="1:8" ht="12.75" customHeight="1">
      <c r="A6" s="998"/>
      <c r="B6" s="998"/>
      <c r="C6" s="998"/>
      <c r="D6" s="699"/>
      <c r="E6" s="60"/>
      <c r="F6" s="60"/>
      <c r="G6" s="956" t="s">
        <v>154</v>
      </c>
      <c r="H6" s="956"/>
    </row>
    <row r="7" spans="1:8" ht="39" customHeight="1">
      <c r="A7" s="874" t="s">
        <v>155</v>
      </c>
      <c r="B7" s="874"/>
      <c r="C7" s="951" t="s">
        <v>156</v>
      </c>
      <c r="D7" s="951"/>
      <c r="E7" s="67" t="s">
        <v>157</v>
      </c>
      <c r="F7" s="67" t="s">
        <v>158</v>
      </c>
      <c r="G7" s="67" t="s">
        <v>818</v>
      </c>
      <c r="H7" s="69" t="s">
        <v>1005</v>
      </c>
    </row>
    <row r="8" spans="1:8" ht="12.75" customHeight="1">
      <c r="A8" s="874"/>
      <c r="B8" s="874"/>
      <c r="C8" s="975" t="s">
        <v>162</v>
      </c>
      <c r="D8" s="975"/>
      <c r="E8" s="668" t="s">
        <v>163</v>
      </c>
      <c r="F8" s="71" t="s">
        <v>164</v>
      </c>
      <c r="G8" s="71" t="s">
        <v>165</v>
      </c>
      <c r="H8" s="73" t="s">
        <v>166</v>
      </c>
    </row>
    <row r="9" spans="1:8" s="158" customFormat="1" ht="12.75" customHeight="1">
      <c r="A9" s="803" t="s">
        <v>38</v>
      </c>
      <c r="B9" s="804" t="s">
        <v>168</v>
      </c>
      <c r="C9" s="805" t="s">
        <v>603</v>
      </c>
      <c r="D9" s="806"/>
      <c r="E9" s="604">
        <f>SUM(E10:E14)</f>
        <v>98450</v>
      </c>
      <c r="F9" s="604">
        <f>SUM(F10:F14)</f>
        <v>99007</v>
      </c>
      <c r="G9" s="604">
        <f>SUM(G10:G14)</f>
        <v>99007</v>
      </c>
      <c r="H9" s="807">
        <f>SUM(H10:H14)</f>
        <v>98737</v>
      </c>
    </row>
    <row r="10" spans="1:8" ht="12.75" customHeight="1">
      <c r="A10" s="803" t="s">
        <v>40</v>
      </c>
      <c r="B10" s="711"/>
      <c r="C10" s="707" t="s">
        <v>1006</v>
      </c>
      <c r="D10" s="708"/>
      <c r="E10" s="496">
        <f>'15ovi2015'!E15</f>
        <v>7130</v>
      </c>
      <c r="F10" s="496">
        <f>'15ovi2015'!F15</f>
        <v>6693</v>
      </c>
      <c r="G10" s="496">
        <v>6693</v>
      </c>
      <c r="H10" s="84">
        <v>6693</v>
      </c>
    </row>
    <row r="11" spans="1:8" ht="12.75" customHeight="1">
      <c r="A11" s="803" t="s">
        <v>47</v>
      </c>
      <c r="B11" s="711"/>
      <c r="C11" s="707" t="s">
        <v>317</v>
      </c>
      <c r="D11" s="708"/>
      <c r="E11" s="496"/>
      <c r="F11" s="496"/>
      <c r="G11" s="496"/>
      <c r="H11" s="84">
        <v>430</v>
      </c>
    </row>
    <row r="12" spans="1:8" ht="12.75" customHeight="1">
      <c r="A12" s="803" t="s">
        <v>49</v>
      </c>
      <c r="B12" s="711"/>
      <c r="C12" s="495" t="s">
        <v>1007</v>
      </c>
      <c r="D12" s="111"/>
      <c r="E12" s="496">
        <f>'15ovi2015'!E20</f>
        <v>91320</v>
      </c>
      <c r="F12" s="496">
        <v>92314</v>
      </c>
      <c r="G12" s="496">
        <v>92314</v>
      </c>
      <c r="H12" s="84">
        <v>91527</v>
      </c>
    </row>
    <row r="13" spans="1:8" ht="12.75" customHeight="1">
      <c r="A13" s="803" t="s">
        <v>51</v>
      </c>
      <c r="B13" s="711"/>
      <c r="C13" s="495" t="s">
        <v>307</v>
      </c>
      <c r="D13" s="111"/>
      <c r="E13" s="496"/>
      <c r="F13" s="496"/>
      <c r="G13" s="496"/>
      <c r="H13" s="84">
        <v>87</v>
      </c>
    </row>
    <row r="14" spans="1:8" ht="12.75" customHeight="1">
      <c r="A14" s="803" t="s">
        <v>53</v>
      </c>
      <c r="B14" s="711"/>
      <c r="C14" s="495"/>
      <c r="D14" s="111"/>
      <c r="E14" s="496"/>
      <c r="F14" s="82"/>
      <c r="G14" s="82"/>
      <c r="H14" s="84"/>
    </row>
    <row r="15" spans="1:8" s="813" customFormat="1" ht="12.75" customHeight="1">
      <c r="A15" s="803" t="s">
        <v>55</v>
      </c>
      <c r="B15" s="808" t="s">
        <v>172</v>
      </c>
      <c r="C15" s="809" t="s">
        <v>321</v>
      </c>
      <c r="D15" s="810"/>
      <c r="E15" s="811">
        <f>SUM(E16:E17)</f>
        <v>13180</v>
      </c>
      <c r="F15" s="811">
        <f>SUM(F16:F17)</f>
        <v>12228</v>
      </c>
      <c r="G15" s="811">
        <f>SUM(G16:G17)</f>
        <v>12228</v>
      </c>
      <c r="H15" s="812">
        <f>SUM(H16:H18)</f>
        <v>13562</v>
      </c>
    </row>
    <row r="16" spans="1:8" ht="12.75" customHeight="1">
      <c r="A16" s="803" t="s">
        <v>57</v>
      </c>
      <c r="B16" s="711"/>
      <c r="C16" s="707" t="s">
        <v>1008</v>
      </c>
      <c r="D16" s="111"/>
      <c r="E16" s="503">
        <f>'16művh2015'!E9</f>
        <v>610</v>
      </c>
      <c r="F16" s="503">
        <f>'16művh2015'!F9</f>
        <v>500</v>
      </c>
      <c r="G16" s="503">
        <v>500</v>
      </c>
      <c r="H16" s="84">
        <v>500</v>
      </c>
    </row>
    <row r="17" spans="1:8" ht="12.75" customHeight="1">
      <c r="A17" s="803" t="s">
        <v>86</v>
      </c>
      <c r="B17" s="711"/>
      <c r="C17" s="495" t="s">
        <v>1009</v>
      </c>
      <c r="D17" s="111"/>
      <c r="E17" s="82">
        <f>'16művh2015'!E10</f>
        <v>12570</v>
      </c>
      <c r="F17" s="82">
        <f>'16művh2015'!F10</f>
        <v>11728</v>
      </c>
      <c r="G17" s="82">
        <v>11728</v>
      </c>
      <c r="H17" s="84">
        <v>12933</v>
      </c>
    </row>
    <row r="18" spans="1:8" ht="12.75" customHeight="1">
      <c r="A18" s="803" t="s">
        <v>59</v>
      </c>
      <c r="B18" s="102"/>
      <c r="C18" s="495" t="s">
        <v>307</v>
      </c>
      <c r="D18" s="111"/>
      <c r="E18" s="497">
        <v>0</v>
      </c>
      <c r="F18" s="497">
        <v>0</v>
      </c>
      <c r="G18" s="497">
        <v>0</v>
      </c>
      <c r="H18" s="84">
        <v>129</v>
      </c>
    </row>
    <row r="19" spans="1:8" ht="12.75" customHeight="1">
      <c r="A19" s="803" t="s">
        <v>61</v>
      </c>
      <c r="B19" s="690"/>
      <c r="C19" s="495"/>
      <c r="D19" s="111"/>
      <c r="E19" s="497"/>
      <c r="F19" s="497"/>
      <c r="G19" s="497"/>
      <c r="H19" s="84"/>
    </row>
    <row r="20" spans="1:8" s="813" customFormat="1" ht="12.75" customHeight="1">
      <c r="A20" s="803" t="s">
        <v>63</v>
      </c>
      <c r="B20" s="814" t="s">
        <v>176</v>
      </c>
      <c r="C20" s="809" t="s">
        <v>303</v>
      </c>
      <c r="D20" s="810"/>
      <c r="E20" s="815">
        <f>SUM(E21:E24)</f>
        <v>107410</v>
      </c>
      <c r="F20" s="815">
        <f>SUM(F21:F24)</f>
        <v>80586</v>
      </c>
      <c r="G20" s="815">
        <f>SUM(G21:G24)</f>
        <v>80586</v>
      </c>
      <c r="H20" s="816">
        <f>SUM(H21:H24)</f>
        <v>81463</v>
      </c>
    </row>
    <row r="21" spans="1:8" ht="12.75" customHeight="1">
      <c r="A21" s="803" t="s">
        <v>65</v>
      </c>
      <c r="B21" s="690"/>
      <c r="C21" s="707" t="s">
        <v>1008</v>
      </c>
      <c r="D21" s="111"/>
      <c r="E21" s="496">
        <v>1840</v>
      </c>
      <c r="F21" s="496">
        <v>635</v>
      </c>
      <c r="G21" s="496">
        <v>635</v>
      </c>
      <c r="H21" s="84">
        <v>635</v>
      </c>
    </row>
    <row r="22" spans="1:8" ht="12.75" customHeight="1">
      <c r="A22" s="803" t="s">
        <v>92</v>
      </c>
      <c r="B22" s="690"/>
      <c r="C22" s="707" t="s">
        <v>1010</v>
      </c>
      <c r="D22" s="111"/>
      <c r="E22" s="496"/>
      <c r="F22" s="496"/>
      <c r="G22" s="496"/>
      <c r="H22" s="84">
        <v>877</v>
      </c>
    </row>
    <row r="23" spans="1:8" ht="12.75" customHeight="1">
      <c r="A23" s="803" t="s">
        <v>66</v>
      </c>
      <c r="B23" s="690"/>
      <c r="C23" s="495" t="s">
        <v>1009</v>
      </c>
      <c r="D23" s="111"/>
      <c r="E23" s="496">
        <f>'17pmh2015'!E14</f>
        <v>105570</v>
      </c>
      <c r="F23" s="496">
        <f>'17pmh2015'!F14</f>
        <v>79951</v>
      </c>
      <c r="G23" s="496">
        <v>79951</v>
      </c>
      <c r="H23" s="84">
        <v>79764</v>
      </c>
    </row>
    <row r="24" spans="1:8" ht="12.75" customHeight="1">
      <c r="A24" s="803" t="s">
        <v>67</v>
      </c>
      <c r="B24" s="690"/>
      <c r="C24" s="495" t="s">
        <v>307</v>
      </c>
      <c r="D24" s="111"/>
      <c r="E24" s="496">
        <v>0</v>
      </c>
      <c r="F24" s="496">
        <v>0</v>
      </c>
      <c r="G24" s="496">
        <v>0</v>
      </c>
      <c r="H24" s="84">
        <v>187</v>
      </c>
    </row>
    <row r="25" spans="1:8" ht="12.75" customHeight="1">
      <c r="A25" s="803" t="s">
        <v>68</v>
      </c>
      <c r="B25" s="690"/>
      <c r="C25" s="495"/>
      <c r="D25" s="111"/>
      <c r="E25" s="496"/>
      <c r="F25" s="496"/>
      <c r="G25" s="496"/>
      <c r="H25" s="84"/>
    </row>
    <row r="26" spans="1:8" s="158" customFormat="1" ht="12.75" customHeight="1">
      <c r="A26" s="803" t="s">
        <v>70</v>
      </c>
      <c r="B26" s="142" t="s">
        <v>178</v>
      </c>
      <c r="C26" s="501" t="s">
        <v>1011</v>
      </c>
      <c r="D26" s="112"/>
      <c r="E26" s="609"/>
      <c r="F26" s="609">
        <f>SUM(F27:F28)</f>
        <v>110991</v>
      </c>
      <c r="G26" s="609">
        <f>SUM(G27:G28)</f>
        <v>110991</v>
      </c>
      <c r="H26" s="817">
        <f>SUM(H27:H28)</f>
        <v>115226</v>
      </c>
    </row>
    <row r="27" spans="1:8" ht="12.75" customHeight="1">
      <c r="A27" s="803" t="s">
        <v>97</v>
      </c>
      <c r="B27" s="690"/>
      <c r="C27" s="707" t="s">
        <v>1008</v>
      </c>
      <c r="D27" s="111"/>
      <c r="E27" s="496"/>
      <c r="F27" s="496">
        <v>21273</v>
      </c>
      <c r="G27" s="496">
        <v>21273</v>
      </c>
      <c r="H27" s="84">
        <v>25508</v>
      </c>
    </row>
    <row r="28" spans="1:8" ht="12.75" customHeight="1">
      <c r="A28" s="803" t="s">
        <v>99</v>
      </c>
      <c r="B28" s="690"/>
      <c r="C28" s="495" t="s">
        <v>1009</v>
      </c>
      <c r="D28" s="111"/>
      <c r="E28" s="496"/>
      <c r="F28" s="496">
        <v>89718</v>
      </c>
      <c r="G28" s="496">
        <v>89718</v>
      </c>
      <c r="H28" s="84">
        <v>89718</v>
      </c>
    </row>
    <row r="29" spans="1:8" ht="12.75" customHeight="1">
      <c r="A29" s="803" t="s">
        <v>101</v>
      </c>
      <c r="B29" s="690"/>
      <c r="C29" s="495"/>
      <c r="D29" s="111"/>
      <c r="E29" s="496"/>
      <c r="F29" s="496"/>
      <c r="G29" s="496"/>
      <c r="H29" s="84"/>
    </row>
    <row r="30" spans="1:8" ht="12.75" customHeight="1">
      <c r="A30" s="803" t="s">
        <v>103</v>
      </c>
      <c r="B30" s="690" t="s">
        <v>179</v>
      </c>
      <c r="C30" s="501" t="s">
        <v>277</v>
      </c>
      <c r="D30" s="111"/>
      <c r="E30" s="609"/>
      <c r="F30" s="87">
        <f>SUM(F31:F40)</f>
        <v>529770</v>
      </c>
      <c r="G30" s="87">
        <f>SUM(G31:G40)</f>
        <v>597022</v>
      </c>
      <c r="H30" s="87">
        <f>SUM(H31:H40)</f>
        <v>637490</v>
      </c>
    </row>
    <row r="31" spans="1:8" ht="12.75" customHeight="1">
      <c r="A31" s="803" t="s">
        <v>105</v>
      </c>
      <c r="B31" s="690"/>
      <c r="C31" s="707" t="s">
        <v>1008</v>
      </c>
      <c r="D31" s="111"/>
      <c r="E31" s="496"/>
      <c r="F31" s="82">
        <v>1529</v>
      </c>
      <c r="G31" s="82">
        <v>1529</v>
      </c>
      <c r="H31" s="84">
        <v>12000</v>
      </c>
    </row>
    <row r="32" spans="1:8" ht="12.75" customHeight="1">
      <c r="A32" s="803" t="s">
        <v>107</v>
      </c>
      <c r="B32" s="690"/>
      <c r="C32" s="707" t="s">
        <v>1009</v>
      </c>
      <c r="D32" s="111"/>
      <c r="E32" s="496"/>
      <c r="F32" s="82">
        <v>165911</v>
      </c>
      <c r="G32" s="82">
        <v>165911</v>
      </c>
      <c r="H32" s="84">
        <v>167038</v>
      </c>
    </row>
    <row r="33" spans="1:8" ht="30" customHeight="1">
      <c r="A33" s="803" t="s">
        <v>109</v>
      </c>
      <c r="B33" s="690"/>
      <c r="C33" s="818" t="s">
        <v>193</v>
      </c>
      <c r="D33" s="111"/>
      <c r="E33" s="496"/>
      <c r="F33" s="82"/>
      <c r="G33" s="82"/>
      <c r="H33" s="84">
        <v>6786</v>
      </c>
    </row>
    <row r="34" spans="1:8" ht="42" customHeight="1">
      <c r="A34" s="803" t="s">
        <v>111</v>
      </c>
      <c r="B34" s="690"/>
      <c r="C34" s="818" t="s">
        <v>874</v>
      </c>
      <c r="D34" s="111"/>
      <c r="E34" s="496"/>
      <c r="F34" s="82"/>
      <c r="G34" s="82"/>
      <c r="H34" s="84">
        <v>2397</v>
      </c>
    </row>
    <row r="35" spans="1:8" ht="12.75" customHeight="1">
      <c r="A35" s="803" t="s">
        <v>113</v>
      </c>
      <c r="B35" s="690"/>
      <c r="C35" s="707" t="s">
        <v>875</v>
      </c>
      <c r="D35" s="111"/>
      <c r="E35" s="496"/>
      <c r="F35" s="82">
        <v>51740</v>
      </c>
      <c r="G35" s="82">
        <v>139040</v>
      </c>
      <c r="H35" s="84">
        <v>48194</v>
      </c>
    </row>
    <row r="36" spans="1:8" ht="12.75" customHeight="1">
      <c r="A36" s="803" t="s">
        <v>115</v>
      </c>
      <c r="B36" s="690"/>
      <c r="C36" s="707" t="s">
        <v>872</v>
      </c>
      <c r="D36" s="111"/>
      <c r="E36" s="496"/>
      <c r="F36" s="82"/>
      <c r="G36" s="82"/>
      <c r="H36" s="84">
        <v>17532</v>
      </c>
    </row>
    <row r="37" spans="1:8" ht="12.75" customHeight="1">
      <c r="A37" s="803" t="s">
        <v>117</v>
      </c>
      <c r="B37" s="690"/>
      <c r="C37" s="707" t="s">
        <v>300</v>
      </c>
      <c r="D37" s="111"/>
      <c r="E37" s="496"/>
      <c r="F37" s="82"/>
      <c r="G37" s="82"/>
      <c r="H37" s="84">
        <v>90000</v>
      </c>
    </row>
    <row r="38" spans="1:8" ht="12.75" customHeight="1">
      <c r="A38" s="803" t="s">
        <v>118</v>
      </c>
      <c r="B38" s="690"/>
      <c r="C38" s="707" t="s">
        <v>1012</v>
      </c>
      <c r="D38" s="111"/>
      <c r="E38" s="496"/>
      <c r="F38" s="82">
        <v>37851</v>
      </c>
      <c r="G38" s="82">
        <v>37851</v>
      </c>
      <c r="H38" s="84">
        <v>40971</v>
      </c>
    </row>
    <row r="39" spans="1:8" ht="12.75" customHeight="1">
      <c r="A39" s="803" t="s">
        <v>120</v>
      </c>
      <c r="B39" s="690"/>
      <c r="C39" s="707" t="s">
        <v>1013</v>
      </c>
      <c r="D39" s="111"/>
      <c r="E39" s="496"/>
      <c r="F39" s="82">
        <v>150739</v>
      </c>
      <c r="G39" s="82">
        <v>150739</v>
      </c>
      <c r="H39" s="84">
        <v>150739</v>
      </c>
    </row>
    <row r="40" spans="1:8" ht="12.75" customHeight="1">
      <c r="A40" s="803" t="s">
        <v>122</v>
      </c>
      <c r="B40" s="690"/>
      <c r="C40" s="495" t="s">
        <v>272</v>
      </c>
      <c r="D40" s="111"/>
      <c r="E40" s="496"/>
      <c r="F40" s="82">
        <v>122000</v>
      </c>
      <c r="G40" s="82">
        <v>101952</v>
      </c>
      <c r="H40" s="84">
        <v>101833</v>
      </c>
    </row>
    <row r="41" spans="1:8" ht="12.75" customHeight="1">
      <c r="A41" s="803" t="s">
        <v>124</v>
      </c>
      <c r="B41" s="690"/>
      <c r="C41" s="495" t="s">
        <v>821</v>
      </c>
      <c r="D41" s="111"/>
      <c r="E41" s="496"/>
      <c r="F41" s="496">
        <v>-273011</v>
      </c>
      <c r="G41" s="496">
        <v>-273011</v>
      </c>
      <c r="H41" s="84">
        <v>-273942</v>
      </c>
    </row>
    <row r="42" spans="1:8" ht="12.75" customHeight="1">
      <c r="A42" s="819" t="s">
        <v>126</v>
      </c>
      <c r="B42" s="819"/>
      <c r="C42" s="820" t="s">
        <v>116</v>
      </c>
      <c r="D42" s="821"/>
      <c r="E42" s="822">
        <f>E9+E15+E20+E26+E41</f>
        <v>219040</v>
      </c>
      <c r="F42" s="822">
        <v>558871</v>
      </c>
      <c r="G42" s="822">
        <v>558871</v>
      </c>
      <c r="H42" s="822">
        <f>H30+H26+H20+H15+H9+H41</f>
        <v>672536</v>
      </c>
    </row>
    <row r="43" spans="1:7" ht="12.75" customHeight="1">
      <c r="A43" s="700"/>
      <c r="B43" s="700"/>
      <c r="C43" s="700"/>
      <c r="D43" s="700"/>
      <c r="E43" s="60"/>
      <c r="F43" s="60"/>
      <c r="G43" s="60"/>
    </row>
    <row r="44" spans="1:8" ht="33.75" customHeight="1">
      <c r="A44" s="874" t="s">
        <v>155</v>
      </c>
      <c r="B44" s="874"/>
      <c r="C44" s="666" t="s">
        <v>1014</v>
      </c>
      <c r="D44" s="551" t="s">
        <v>836</v>
      </c>
      <c r="E44" s="67" t="s">
        <v>157</v>
      </c>
      <c r="F44" s="67" t="s">
        <v>1015</v>
      </c>
      <c r="G44" s="67" t="s">
        <v>818</v>
      </c>
      <c r="H44" s="69" t="s">
        <v>562</v>
      </c>
    </row>
    <row r="45" spans="1:8" ht="12.75" customHeight="1">
      <c r="A45" s="874"/>
      <c r="B45" s="874"/>
      <c r="C45" s="667" t="s">
        <v>162</v>
      </c>
      <c r="D45" s="667" t="s">
        <v>163</v>
      </c>
      <c r="E45" s="668" t="s">
        <v>164</v>
      </c>
      <c r="F45" s="668" t="s">
        <v>165</v>
      </c>
      <c r="G45" s="668" t="s">
        <v>166</v>
      </c>
      <c r="H45" s="73" t="s">
        <v>167</v>
      </c>
    </row>
    <row r="46" spans="1:8" ht="12.75" customHeight="1">
      <c r="A46" s="105" t="s">
        <v>38</v>
      </c>
      <c r="B46" s="804" t="s">
        <v>168</v>
      </c>
      <c r="C46" s="454" t="str">
        <f>'15ovi2015'!C4:E4</f>
        <v>Herendi Hétszínvilág Óvoda és Bölcsőde költségvetése</v>
      </c>
      <c r="D46" s="454">
        <f>'15ovi2015'!D57</f>
        <v>23</v>
      </c>
      <c r="E46" s="107">
        <f>SUM(E47:E49)</f>
        <v>93634</v>
      </c>
      <c r="F46" s="107">
        <v>98307</v>
      </c>
      <c r="G46" s="107">
        <v>98307</v>
      </c>
      <c r="H46" s="107">
        <f>SUM(H47:H50)</f>
        <v>98737</v>
      </c>
    </row>
    <row r="47" spans="1:8" ht="12.75" customHeight="1">
      <c r="A47" s="105" t="s">
        <v>40</v>
      </c>
      <c r="B47" s="530"/>
      <c r="C47" s="81" t="str">
        <f>'15ovi2015'!C58</f>
        <v>Ebből: Személyi juttatás</v>
      </c>
      <c r="D47" s="81"/>
      <c r="E47" s="82">
        <f>'15ovi2015'!E58</f>
        <v>58823</v>
      </c>
      <c r="F47" s="82">
        <f>'15ovi2015'!F58</f>
        <v>62294</v>
      </c>
      <c r="G47" s="82">
        <v>62294</v>
      </c>
      <c r="H47" s="82">
        <v>62294</v>
      </c>
    </row>
    <row r="48" spans="1:8" ht="12.75" customHeight="1">
      <c r="A48" s="105" t="s">
        <v>47</v>
      </c>
      <c r="B48" s="530"/>
      <c r="C48" s="81" t="str">
        <f>'15ovi2015'!C59</f>
        <v>          Járulékok</v>
      </c>
      <c r="D48" s="162"/>
      <c r="E48" s="82">
        <f>'15ovi2015'!E59</f>
        <v>15248</v>
      </c>
      <c r="F48" s="82">
        <f>'15ovi2015'!F59</f>
        <v>16862</v>
      </c>
      <c r="G48" s="82">
        <v>16862</v>
      </c>
      <c r="H48" s="82">
        <v>16862</v>
      </c>
    </row>
    <row r="49" spans="1:8" ht="12.75" customHeight="1">
      <c r="A49" s="105" t="s">
        <v>49</v>
      </c>
      <c r="B49" s="530"/>
      <c r="C49" s="81" t="str">
        <f>'15ovi2015'!C60</f>
        <v>          Dologi kiadás</v>
      </c>
      <c r="D49" s="10"/>
      <c r="E49" s="82">
        <f>'15ovi2015'!E60</f>
        <v>19563</v>
      </c>
      <c r="F49" s="82">
        <f>'15ovi2015'!F60</f>
        <v>18071</v>
      </c>
      <c r="G49" s="82">
        <v>18071</v>
      </c>
      <c r="H49" s="82">
        <v>18501</v>
      </c>
    </row>
    <row r="50" spans="1:8" ht="12.75" customHeight="1">
      <c r="A50" s="105" t="s">
        <v>51</v>
      </c>
      <c r="B50" s="530"/>
      <c r="C50" s="162" t="s">
        <v>381</v>
      </c>
      <c r="D50" s="81"/>
      <c r="E50" s="82"/>
      <c r="F50" s="82">
        <v>1080</v>
      </c>
      <c r="G50" s="82">
        <v>1080</v>
      </c>
      <c r="H50" s="82">
        <v>1080</v>
      </c>
    </row>
    <row r="51" spans="1:8" ht="12.75" customHeight="1">
      <c r="A51" s="105" t="s">
        <v>53</v>
      </c>
      <c r="B51" s="823" t="s">
        <v>172</v>
      </c>
      <c r="C51" s="501" t="s">
        <v>321</v>
      </c>
      <c r="D51" s="81">
        <f>'16művh2015'!D27</f>
        <v>2</v>
      </c>
      <c r="E51" s="87">
        <f>SUM(E52:E55)</f>
        <v>12915</v>
      </c>
      <c r="F51" s="87">
        <f>SUM(F52:F55)</f>
        <v>12228</v>
      </c>
      <c r="G51" s="87">
        <v>12228</v>
      </c>
      <c r="H51" s="87">
        <f>SUM(H52:H55)</f>
        <v>13562</v>
      </c>
    </row>
    <row r="52" spans="1:8" ht="12.75" customHeight="1">
      <c r="A52" s="105" t="s">
        <v>55</v>
      </c>
      <c r="B52" s="823"/>
      <c r="C52" s="292" t="str">
        <f>'16művh2015'!C28</f>
        <v>Ebből: Személyi juttatás</v>
      </c>
      <c r="D52" s="292"/>
      <c r="E52" s="82">
        <f>'16művh2015'!E28</f>
        <v>5072</v>
      </c>
      <c r="F52" s="82">
        <f>'16művh2015'!F28</f>
        <v>5200</v>
      </c>
      <c r="G52" s="82">
        <v>5200</v>
      </c>
      <c r="H52" s="82">
        <v>5826</v>
      </c>
    </row>
    <row r="53" spans="1:8" ht="12.75" customHeight="1">
      <c r="A53" s="105" t="s">
        <v>57</v>
      </c>
      <c r="B53" s="823"/>
      <c r="C53" s="292" t="str">
        <f>'16művh2015'!C29</f>
        <v>          Járulékok</v>
      </c>
      <c r="D53" s="162"/>
      <c r="E53" s="82">
        <f>'16művh2015'!E29</f>
        <v>1250</v>
      </c>
      <c r="F53" s="82">
        <f>'16művh2015'!F29</f>
        <v>1443</v>
      </c>
      <c r="G53" s="82">
        <v>1443</v>
      </c>
      <c r="H53" s="82">
        <v>1591</v>
      </c>
    </row>
    <row r="54" spans="1:8" ht="12.75" customHeight="1">
      <c r="A54" s="105" t="s">
        <v>86</v>
      </c>
      <c r="B54" s="823"/>
      <c r="C54" s="292" t="str">
        <f>'16művh2015'!C30</f>
        <v>          Dologi kiadás</v>
      </c>
      <c r="D54" s="10"/>
      <c r="E54" s="82">
        <f>'16művh2015'!E30</f>
        <v>6593</v>
      </c>
      <c r="F54" s="82">
        <f>'16művh2015'!F30</f>
        <v>5585</v>
      </c>
      <c r="G54" s="82">
        <v>5585</v>
      </c>
      <c r="H54" s="82">
        <v>5585</v>
      </c>
    </row>
    <row r="55" spans="1:8" ht="12.75" customHeight="1">
      <c r="A55" s="105" t="s">
        <v>59</v>
      </c>
      <c r="B55" s="823"/>
      <c r="C55" s="292" t="s">
        <v>381</v>
      </c>
      <c r="D55" s="10"/>
      <c r="E55" s="82"/>
      <c r="F55" s="82">
        <v>0</v>
      </c>
      <c r="G55" s="82"/>
      <c r="H55" s="82">
        <v>560</v>
      </c>
    </row>
    <row r="56" spans="1:8" ht="12.75" customHeight="1">
      <c r="A56" s="105" t="s">
        <v>61</v>
      </c>
      <c r="B56" s="823" t="s">
        <v>176</v>
      </c>
      <c r="C56" s="10" t="str">
        <f>'17pmh2015'!C4</f>
        <v>Herend Város Polgármesteri Hivatal  költségvetése</v>
      </c>
      <c r="D56" s="10">
        <f>'17pmh2015'!D37</f>
        <v>16</v>
      </c>
      <c r="E56" s="87">
        <f>SUM(E57:E60)</f>
        <v>85534</v>
      </c>
      <c r="F56" s="87">
        <f>SUM(F57:F60)</f>
        <v>80586</v>
      </c>
      <c r="G56" s="87">
        <v>80586</v>
      </c>
      <c r="H56" s="87">
        <f>SUM(H57:H60)</f>
        <v>81463</v>
      </c>
    </row>
    <row r="57" spans="1:8" ht="12.75" customHeight="1">
      <c r="A57" s="105" t="s">
        <v>63</v>
      </c>
      <c r="B57" s="823"/>
      <c r="C57" s="81" t="str">
        <f>'17pmh2015'!C38</f>
        <v>Ebből: Személyi juttatás</v>
      </c>
      <c r="D57" s="81"/>
      <c r="E57" s="82">
        <f>'17pmh2015'!E38</f>
        <v>53490</v>
      </c>
      <c r="F57" s="82">
        <f>'17pmh2015'!F38</f>
        <v>50034</v>
      </c>
      <c r="G57" s="82">
        <v>50034</v>
      </c>
      <c r="H57" s="82">
        <v>50741</v>
      </c>
    </row>
    <row r="58" spans="1:8" ht="12.75" customHeight="1">
      <c r="A58" s="105" t="s">
        <v>65</v>
      </c>
      <c r="B58" s="823"/>
      <c r="C58" s="81" t="str">
        <f>'17pmh2015'!C39</f>
        <v>          Járulékok</v>
      </c>
      <c r="D58" s="10"/>
      <c r="E58" s="82">
        <f>'17pmh2015'!E39</f>
        <v>13600</v>
      </c>
      <c r="F58" s="82">
        <f>'17pmh2015'!F39</f>
        <v>13302</v>
      </c>
      <c r="G58" s="82">
        <v>13302</v>
      </c>
      <c r="H58" s="82">
        <v>13449</v>
      </c>
    </row>
    <row r="59" spans="1:8" ht="12.75" customHeight="1">
      <c r="A59" s="105" t="s">
        <v>92</v>
      </c>
      <c r="B59" s="823"/>
      <c r="C59" s="81" t="str">
        <f>'17pmh2015'!C40</f>
        <v>          Dologi kiadás</v>
      </c>
      <c r="D59" s="81"/>
      <c r="E59" s="82">
        <f>'17pmh2015'!E40</f>
        <v>18444</v>
      </c>
      <c r="F59" s="82">
        <f>'17pmh2015'!F40</f>
        <v>15980</v>
      </c>
      <c r="G59" s="82">
        <v>15980</v>
      </c>
      <c r="H59" s="82">
        <v>16003</v>
      </c>
    </row>
    <row r="60" spans="1:8" ht="12.75" customHeight="1">
      <c r="A60" s="105" t="s">
        <v>66</v>
      </c>
      <c r="B60" s="823"/>
      <c r="C60" s="81" t="s">
        <v>381</v>
      </c>
      <c r="D60" s="81"/>
      <c r="E60" s="82"/>
      <c r="F60" s="82">
        <v>1270</v>
      </c>
      <c r="G60" s="82">
        <v>1270</v>
      </c>
      <c r="H60" s="82">
        <v>1270</v>
      </c>
    </row>
    <row r="61" spans="1:8" s="158" customFormat="1" ht="12.75" customHeight="1">
      <c r="A61" s="105" t="s">
        <v>67</v>
      </c>
      <c r="B61" s="823" t="s">
        <v>178</v>
      </c>
      <c r="C61" s="10" t="s">
        <v>1016</v>
      </c>
      <c r="D61" s="10"/>
      <c r="E61" s="87"/>
      <c r="F61" s="87">
        <f>SUM(F62:F65)</f>
        <v>110991</v>
      </c>
      <c r="G61" s="87">
        <v>110991</v>
      </c>
      <c r="H61" s="87">
        <f>SUM(H62:H65)</f>
        <v>115226</v>
      </c>
    </row>
    <row r="62" spans="1:8" ht="12.75" customHeight="1">
      <c r="A62" s="105" t="s">
        <v>68</v>
      </c>
      <c r="B62" s="823"/>
      <c r="C62" s="162" t="s">
        <v>201</v>
      </c>
      <c r="D62" s="10"/>
      <c r="E62" s="82"/>
      <c r="F62" s="82">
        <v>36891</v>
      </c>
      <c r="G62" s="82">
        <v>36891</v>
      </c>
      <c r="H62" s="82">
        <v>40691</v>
      </c>
    </row>
    <row r="63" spans="1:8" ht="12.75" customHeight="1">
      <c r="A63" s="105" t="s">
        <v>70</v>
      </c>
      <c r="B63" s="823"/>
      <c r="C63" s="162" t="s">
        <v>1017</v>
      </c>
      <c r="D63" s="10"/>
      <c r="E63" s="82"/>
      <c r="F63" s="82">
        <v>10192</v>
      </c>
      <c r="G63" s="82">
        <v>10192</v>
      </c>
      <c r="H63" s="82">
        <v>10527</v>
      </c>
    </row>
    <row r="64" spans="1:8" ht="12.75" customHeight="1">
      <c r="A64" s="105" t="s">
        <v>97</v>
      </c>
      <c r="B64" s="823"/>
      <c r="C64" s="162" t="s">
        <v>473</v>
      </c>
      <c r="D64" s="10"/>
      <c r="E64" s="82"/>
      <c r="F64" s="82">
        <v>63508</v>
      </c>
      <c r="G64" s="82">
        <v>63508</v>
      </c>
      <c r="H64" s="82">
        <v>63608</v>
      </c>
    </row>
    <row r="65" spans="1:8" ht="12.75" customHeight="1">
      <c r="A65" s="105" t="s">
        <v>99</v>
      </c>
      <c r="B65" s="823"/>
      <c r="C65" s="162" t="s">
        <v>381</v>
      </c>
      <c r="D65" s="10"/>
      <c r="E65" s="82"/>
      <c r="F65" s="82">
        <v>400</v>
      </c>
      <c r="G65" s="82">
        <v>400</v>
      </c>
      <c r="H65" s="82">
        <v>400</v>
      </c>
    </row>
    <row r="66" spans="1:8" ht="12.75" customHeight="1">
      <c r="A66" s="105" t="s">
        <v>101</v>
      </c>
      <c r="B66" s="823" t="s">
        <v>179</v>
      </c>
      <c r="C66" s="10" t="s">
        <v>2</v>
      </c>
      <c r="D66" s="81"/>
      <c r="E66" s="87">
        <f>SUM(E67:E76)</f>
        <v>448821</v>
      </c>
      <c r="F66" s="87">
        <f>SUM(F67:F76)</f>
        <v>529770</v>
      </c>
      <c r="G66" s="87">
        <f>SUM(G67:G76)</f>
        <v>597022</v>
      </c>
      <c r="H66" s="87">
        <f>SUM(H67:H76)</f>
        <v>637490</v>
      </c>
    </row>
    <row r="67" spans="1:8" ht="12.75" customHeight="1">
      <c r="A67" s="105" t="s">
        <v>103</v>
      </c>
      <c r="B67" s="823"/>
      <c r="C67" s="81" t="s">
        <v>201</v>
      </c>
      <c r="D67" s="10"/>
      <c r="E67" s="82">
        <v>43444</v>
      </c>
      <c r="F67" s="82">
        <v>41142</v>
      </c>
      <c r="G67" s="82">
        <v>41142</v>
      </c>
      <c r="H67" s="82">
        <v>43740</v>
      </c>
    </row>
    <row r="68" spans="1:8" ht="12.75" customHeight="1">
      <c r="A68" s="105" t="s">
        <v>105</v>
      </c>
      <c r="B68" s="823"/>
      <c r="C68" s="81" t="s">
        <v>1017</v>
      </c>
      <c r="D68" s="81"/>
      <c r="E68" s="82">
        <v>11616</v>
      </c>
      <c r="F68" s="82">
        <v>9894</v>
      </c>
      <c r="G68" s="82">
        <v>10474</v>
      </c>
      <c r="H68" s="82">
        <v>9559</v>
      </c>
    </row>
    <row r="69" spans="1:8" ht="12.75" customHeight="1">
      <c r="A69" s="105" t="s">
        <v>107</v>
      </c>
      <c r="B69" s="530"/>
      <c r="C69" s="81" t="s">
        <v>473</v>
      </c>
      <c r="D69" s="81"/>
      <c r="E69" s="82">
        <v>27790</v>
      </c>
      <c r="F69" s="82">
        <v>29546</v>
      </c>
      <c r="G69" s="82">
        <v>29546</v>
      </c>
      <c r="H69" s="82">
        <v>34946</v>
      </c>
    </row>
    <row r="70" spans="1:8" ht="12.75" customHeight="1">
      <c r="A70" s="105" t="s">
        <v>109</v>
      </c>
      <c r="B70" s="721"/>
      <c r="C70" s="81" t="s">
        <v>1018</v>
      </c>
      <c r="D70" s="292"/>
      <c r="E70" s="82">
        <v>27908</v>
      </c>
      <c r="F70" s="82">
        <v>32780</v>
      </c>
      <c r="G70" s="82">
        <v>30064</v>
      </c>
      <c r="H70" s="82">
        <v>30364</v>
      </c>
    </row>
    <row r="71" spans="1:8" ht="12.75" customHeight="1">
      <c r="A71" s="105" t="s">
        <v>111</v>
      </c>
      <c r="B71" s="721"/>
      <c r="C71" s="81" t="s">
        <v>1019</v>
      </c>
      <c r="D71" s="292"/>
      <c r="E71" s="82">
        <v>10520</v>
      </c>
      <c r="F71" s="82">
        <v>6556</v>
      </c>
      <c r="G71" s="82">
        <v>6556</v>
      </c>
      <c r="H71" s="82">
        <v>7205</v>
      </c>
    </row>
    <row r="72" spans="1:8" ht="12.75" customHeight="1">
      <c r="A72" s="105" t="s">
        <v>113</v>
      </c>
      <c r="B72" s="721"/>
      <c r="C72" s="81" t="s">
        <v>1020</v>
      </c>
      <c r="D72" s="10"/>
      <c r="E72" s="82">
        <v>15000</v>
      </c>
      <c r="F72" s="82">
        <v>67381</v>
      </c>
      <c r="G72" s="82">
        <v>171628</v>
      </c>
      <c r="H72" s="82">
        <v>182086</v>
      </c>
    </row>
    <row r="73" spans="1:8" ht="13.5" customHeight="1">
      <c r="A73" s="105" t="s">
        <v>115</v>
      </c>
      <c r="B73" s="721"/>
      <c r="C73" s="81" t="s">
        <v>1021</v>
      </c>
      <c r="D73" s="81"/>
      <c r="E73" s="82">
        <v>209460</v>
      </c>
      <c r="F73" s="82">
        <v>273011</v>
      </c>
      <c r="G73" s="82">
        <v>273011</v>
      </c>
      <c r="H73" s="82">
        <v>273942</v>
      </c>
    </row>
    <row r="74" spans="1:8" ht="29.25" customHeight="1">
      <c r="A74" s="105" t="s">
        <v>117</v>
      </c>
      <c r="B74" s="721"/>
      <c r="C74" s="775" t="s">
        <v>209</v>
      </c>
      <c r="D74" s="81"/>
      <c r="E74" s="82"/>
      <c r="F74" s="82"/>
      <c r="G74" s="82"/>
      <c r="H74" s="82">
        <v>1163</v>
      </c>
    </row>
    <row r="75" spans="1:8" ht="12.75" customHeight="1">
      <c r="A75" s="105" t="s">
        <v>118</v>
      </c>
      <c r="B75" s="721"/>
      <c r="C75" s="81" t="s">
        <v>896</v>
      </c>
      <c r="D75" s="81"/>
      <c r="E75" s="82">
        <v>103083</v>
      </c>
      <c r="F75" s="82">
        <v>69460</v>
      </c>
      <c r="G75" s="82">
        <v>34601</v>
      </c>
      <c r="H75" s="82">
        <v>54485</v>
      </c>
    </row>
    <row r="76" spans="1:8" ht="12.75" customHeight="1">
      <c r="A76" s="105" t="s">
        <v>120</v>
      </c>
      <c r="B76" s="721"/>
      <c r="C76" s="81"/>
      <c r="D76" s="81"/>
      <c r="E76" s="82"/>
      <c r="F76" s="82"/>
      <c r="G76" s="82"/>
      <c r="H76" s="82"/>
    </row>
    <row r="77" spans="1:8" ht="12.75" customHeight="1">
      <c r="A77" s="105" t="s">
        <v>122</v>
      </c>
      <c r="B77" s="721"/>
      <c r="C77" s="81"/>
      <c r="D77" s="81"/>
      <c r="E77" s="82"/>
      <c r="F77" s="82"/>
      <c r="G77" s="82"/>
      <c r="H77" s="82"/>
    </row>
    <row r="78" spans="1:8" s="158" customFormat="1" ht="12.75" customHeight="1">
      <c r="A78" s="824" t="s">
        <v>124</v>
      </c>
      <c r="B78" s="825"/>
      <c r="C78" s="826" t="s">
        <v>977</v>
      </c>
      <c r="D78" s="826"/>
      <c r="E78" s="827">
        <f>E46+E51+E56+E66-E73</f>
        <v>431444</v>
      </c>
      <c r="F78" s="827">
        <f>F46+F51+F56+F66-F73</f>
        <v>447880</v>
      </c>
      <c r="G78" s="827">
        <f>G46+G51+G56+G66-G73</f>
        <v>515132</v>
      </c>
      <c r="H78" s="827">
        <f>H46+H51+H56+H66-H73+H61</f>
        <v>672536</v>
      </c>
    </row>
    <row r="79" spans="1:8" ht="12.75" customHeight="1">
      <c r="A79" s="824" t="s">
        <v>126</v>
      </c>
      <c r="B79" s="828"/>
      <c r="C79" s="829" t="s">
        <v>1022</v>
      </c>
      <c r="D79" s="830"/>
      <c r="E79" s="831">
        <f>E78+E73</f>
        <v>640904</v>
      </c>
      <c r="F79" s="831">
        <f>F78+F73</f>
        <v>720891</v>
      </c>
      <c r="G79" s="831">
        <f>G78+G73</f>
        <v>788143</v>
      </c>
      <c r="H79" s="831">
        <f>H78+H73</f>
        <v>946478</v>
      </c>
    </row>
    <row r="80" spans="1:8" ht="12.75" customHeight="1">
      <c r="A80" s="105" t="s">
        <v>128</v>
      </c>
      <c r="B80" s="154"/>
      <c r="C80" s="832" t="s">
        <v>1023</v>
      </c>
      <c r="D80" s="376"/>
      <c r="E80" s="82"/>
      <c r="F80" s="82"/>
      <c r="G80" s="82"/>
      <c r="H80" s="82"/>
    </row>
    <row r="81" spans="1:8" ht="12.75" customHeight="1">
      <c r="A81" s="105" t="s">
        <v>130</v>
      </c>
      <c r="B81" s="154"/>
      <c r="C81" s="498" t="s">
        <v>1024</v>
      </c>
      <c r="D81" s="376"/>
      <c r="E81" s="82">
        <f>E47+E52+E57+E67</f>
        <v>160829</v>
      </c>
      <c r="F81" s="82">
        <v>194381</v>
      </c>
      <c r="G81" s="82">
        <f>G47+G52+G57+G62+G67</f>
        <v>195561</v>
      </c>
      <c r="H81" s="82">
        <f>H47+H52+H57+H62+H67</f>
        <v>203292</v>
      </c>
    </row>
    <row r="82" spans="1:8" ht="12.75" customHeight="1">
      <c r="A82" s="105" t="s">
        <v>131</v>
      </c>
      <c r="B82" s="154"/>
      <c r="C82" s="498" t="s">
        <v>1025</v>
      </c>
      <c r="D82" s="376"/>
      <c r="E82" s="82">
        <f>E48+E53+E58+E68</f>
        <v>41714</v>
      </c>
      <c r="F82" s="82">
        <v>51273</v>
      </c>
      <c r="G82" s="82">
        <f>G68+G63+G58+G53+G48</f>
        <v>52273</v>
      </c>
      <c r="H82" s="82">
        <f>H68+H63+H58+H53+H48</f>
        <v>51988</v>
      </c>
    </row>
    <row r="83" spans="1:8" ht="12.75" customHeight="1">
      <c r="A83" s="105" t="s">
        <v>133</v>
      </c>
      <c r="B83" s="154"/>
      <c r="C83" s="498" t="s">
        <v>1026</v>
      </c>
      <c r="D83" s="376"/>
      <c r="E83" s="82">
        <f>E49+E54+E59+E69</f>
        <v>72390</v>
      </c>
      <c r="F83" s="82">
        <v>134290</v>
      </c>
      <c r="G83" s="82">
        <f>G64+G59+G54+G49</f>
        <v>103144</v>
      </c>
      <c r="H83" s="82">
        <v>136803</v>
      </c>
    </row>
    <row r="84" spans="1:8" s="158" customFormat="1" ht="12.75" customHeight="1">
      <c r="A84" s="105" t="s">
        <v>135</v>
      </c>
      <c r="B84" s="156"/>
      <c r="C84" s="833" t="s">
        <v>25</v>
      </c>
      <c r="D84" s="834"/>
      <c r="E84" s="505">
        <f>SUM(E81:E83)</f>
        <v>274933</v>
      </c>
      <c r="F84" s="505">
        <f>SUM(F81:F83)</f>
        <v>379944</v>
      </c>
      <c r="G84" s="505">
        <f>SUM(G81:G83)</f>
        <v>350978</v>
      </c>
      <c r="H84" s="505">
        <f>SUM(H81:H83)</f>
        <v>392083</v>
      </c>
    </row>
    <row r="85" spans="1:8" s="158" customFormat="1" ht="12.75" customHeight="1">
      <c r="A85" s="105" t="s">
        <v>137</v>
      </c>
      <c r="B85" s="156"/>
      <c r="C85" s="111" t="s">
        <v>347</v>
      </c>
      <c r="D85" s="156"/>
      <c r="E85" s="82">
        <f aca="true" t="shared" si="0" ref="E85:H86">E70</f>
        <v>27908</v>
      </c>
      <c r="F85" s="82">
        <f t="shared" si="0"/>
        <v>32780</v>
      </c>
      <c r="G85" s="82">
        <f t="shared" si="0"/>
        <v>30064</v>
      </c>
      <c r="H85" s="82">
        <f t="shared" si="0"/>
        <v>30364</v>
      </c>
    </row>
    <row r="86" spans="1:8" s="158" customFormat="1" ht="12.75" customHeight="1">
      <c r="A86" s="105" t="s">
        <v>139</v>
      </c>
      <c r="B86" s="156"/>
      <c r="C86" s="111" t="s">
        <v>900</v>
      </c>
      <c r="D86" s="156"/>
      <c r="E86" s="82">
        <f t="shared" si="0"/>
        <v>10520</v>
      </c>
      <c r="F86" s="82">
        <f t="shared" si="0"/>
        <v>6556</v>
      </c>
      <c r="G86" s="82">
        <f t="shared" si="0"/>
        <v>6556</v>
      </c>
      <c r="H86" s="82">
        <f t="shared" si="0"/>
        <v>7205</v>
      </c>
    </row>
    <row r="87" spans="1:8" s="158" customFormat="1" ht="12.75" customHeight="1">
      <c r="A87" s="105" t="s">
        <v>141</v>
      </c>
      <c r="B87" s="156"/>
      <c r="C87" s="111" t="s">
        <v>410</v>
      </c>
      <c r="D87" s="156"/>
      <c r="E87" s="82">
        <f>E72</f>
        <v>15000</v>
      </c>
      <c r="F87" s="82">
        <v>70131</v>
      </c>
      <c r="G87" s="82">
        <f>G50+G55+G60+G65+G72</f>
        <v>174378</v>
      </c>
      <c r="H87" s="82">
        <v>187236</v>
      </c>
    </row>
    <row r="88" spans="1:8" s="158" customFormat="1" ht="12.75" customHeight="1">
      <c r="A88" s="105" t="s">
        <v>143</v>
      </c>
      <c r="B88" s="156"/>
      <c r="C88" s="111" t="s">
        <v>412</v>
      </c>
      <c r="D88" s="156"/>
      <c r="E88" s="82">
        <f>E73</f>
        <v>209460</v>
      </c>
      <c r="F88" s="82">
        <f>F73</f>
        <v>273011</v>
      </c>
      <c r="G88" s="82">
        <f>G73</f>
        <v>273011</v>
      </c>
      <c r="H88" s="82">
        <v>273942</v>
      </c>
    </row>
    <row r="89" spans="1:8" s="158" customFormat="1" ht="12.75" customHeight="1">
      <c r="A89" s="105" t="s">
        <v>145</v>
      </c>
      <c r="B89" s="156"/>
      <c r="C89" s="111" t="s">
        <v>896</v>
      </c>
      <c r="D89" s="156"/>
      <c r="E89" s="82">
        <f>E75</f>
        <v>103083</v>
      </c>
      <c r="F89" s="82">
        <f>F75</f>
        <v>69460</v>
      </c>
      <c r="G89" s="82">
        <f>G75</f>
        <v>34601</v>
      </c>
      <c r="H89" s="82">
        <f>H75</f>
        <v>54485</v>
      </c>
    </row>
    <row r="90" spans="1:8" s="158" customFormat="1" ht="12.75" customHeight="1">
      <c r="A90" s="105" t="s">
        <v>147</v>
      </c>
      <c r="B90" s="156"/>
      <c r="C90" s="111" t="s">
        <v>209</v>
      </c>
      <c r="D90" s="156"/>
      <c r="E90" s="82"/>
      <c r="F90" s="82"/>
      <c r="G90" s="82"/>
      <c r="H90" s="82">
        <f>H74</f>
        <v>1163</v>
      </c>
    </row>
    <row r="91" spans="1:8" s="158" customFormat="1" ht="12.75" customHeight="1">
      <c r="A91" s="824" t="s">
        <v>149</v>
      </c>
      <c r="B91" s="830"/>
      <c r="C91" s="835" t="s">
        <v>977</v>
      </c>
      <c r="D91" s="830"/>
      <c r="E91" s="836">
        <f>SUM(E84:E89)</f>
        <v>640904</v>
      </c>
      <c r="F91" s="836">
        <f>SUM(F84:F89)</f>
        <v>831882</v>
      </c>
      <c r="G91" s="836">
        <f>SUM(G84:G89)</f>
        <v>869588</v>
      </c>
      <c r="H91" s="836">
        <f>SUM(H84:H90)</f>
        <v>946478</v>
      </c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7:B8"/>
    <mergeCell ref="C7:D7"/>
    <mergeCell ref="C8:D8"/>
    <mergeCell ref="A44:B45"/>
    <mergeCell ref="A1:G1"/>
    <mergeCell ref="C2:E2"/>
    <mergeCell ref="A3:H3"/>
    <mergeCell ref="A4:H4"/>
    <mergeCell ref="A6:C6"/>
    <mergeCell ref="G6:H6"/>
  </mergeCells>
  <printOptions/>
  <pageMargins left="1.7" right="0.7479166666666667" top="0.20972222222222223" bottom="0.44027777777777777" header="0.5118055555555555" footer="0.1701388888888889"/>
  <pageSetup horizontalDpi="300" verticalDpi="300" orientation="portrait" paperSize="9" scale="70"/>
  <headerFooter alignWithMargins="0">
    <oddFooter>&amp;C&amp;P.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1" customWidth="1"/>
    <col min="2" max="2" width="37.57421875" style="21" customWidth="1"/>
    <col min="3" max="7" width="8.7109375" style="28" customWidth="1"/>
    <col min="8" max="16384" width="11.57421875" style="21" customWidth="1"/>
  </cols>
  <sheetData>
    <row r="1" ht="12.75" customHeight="1">
      <c r="F1" s="29" t="s">
        <v>30</v>
      </c>
    </row>
    <row r="2" ht="12.75" customHeight="1">
      <c r="E2" s="30" t="s">
        <v>1</v>
      </c>
    </row>
    <row r="3" ht="12.75" customHeight="1">
      <c r="C3" s="29"/>
    </row>
    <row r="4" spans="2:6" ht="22.5" customHeight="1">
      <c r="B4" s="863" t="s">
        <v>31</v>
      </c>
      <c r="C4" s="863"/>
      <c r="D4" s="863"/>
      <c r="E4" s="863"/>
      <c r="F4" s="863"/>
    </row>
    <row r="5" spans="2:6" ht="14.25" customHeight="1">
      <c r="B5" s="31"/>
      <c r="C5" s="31"/>
      <c r="D5" s="31"/>
      <c r="E5" s="31"/>
      <c r="F5" s="31"/>
    </row>
    <row r="6" spans="2:7" ht="58.5" customHeight="1">
      <c r="B6" s="864" t="s">
        <v>32</v>
      </c>
      <c r="C6" s="864"/>
      <c r="D6" s="864"/>
      <c r="E6" s="864"/>
      <c r="F6" s="864"/>
      <c r="G6" s="864"/>
    </row>
    <row r="7" spans="2:3" ht="12.75" customHeight="1">
      <c r="B7" s="32"/>
      <c r="C7" s="33"/>
    </row>
    <row r="8" ht="12.75" customHeight="1">
      <c r="G8" s="34" t="s">
        <v>5</v>
      </c>
    </row>
    <row r="9" spans="1:7" ht="50.25" customHeight="1">
      <c r="A9" s="35" t="s">
        <v>33</v>
      </c>
      <c r="B9" s="36" t="s">
        <v>24</v>
      </c>
      <c r="C9" s="37" t="s">
        <v>34</v>
      </c>
      <c r="D9" s="37" t="s">
        <v>35</v>
      </c>
      <c r="E9" s="37" t="s">
        <v>36</v>
      </c>
      <c r="F9" s="37" t="s">
        <v>37</v>
      </c>
      <c r="G9" s="38" t="s">
        <v>25</v>
      </c>
    </row>
    <row r="10" spans="1:7" s="23" customFormat="1" ht="27.75" customHeight="1">
      <c r="A10" s="39" t="s">
        <v>38</v>
      </c>
      <c r="B10" s="40" t="s">
        <v>39</v>
      </c>
      <c r="C10" s="41">
        <v>132230</v>
      </c>
      <c r="D10" s="41">
        <v>137916</v>
      </c>
      <c r="E10" s="41">
        <v>143846</v>
      </c>
      <c r="F10" s="41">
        <v>150031</v>
      </c>
      <c r="G10" s="41">
        <f aca="true" t="shared" si="0" ref="G10:G18">SUM(C10:F10)</f>
        <v>564023</v>
      </c>
    </row>
    <row r="11" spans="1:7" s="23" customFormat="1" ht="27.75" customHeight="1">
      <c r="A11" s="42" t="s">
        <v>40</v>
      </c>
      <c r="B11" s="43" t="s">
        <v>41</v>
      </c>
      <c r="C11" s="44"/>
      <c r="D11" s="44"/>
      <c r="E11" s="44"/>
      <c r="F11" s="44"/>
      <c r="G11" s="41">
        <f t="shared" si="0"/>
        <v>0</v>
      </c>
    </row>
    <row r="12" spans="1:7" ht="15" customHeight="1">
      <c r="A12" s="27"/>
      <c r="B12" s="45" t="s">
        <v>42</v>
      </c>
      <c r="C12" s="46">
        <v>100</v>
      </c>
      <c r="D12" s="46">
        <v>105</v>
      </c>
      <c r="E12" s="46">
        <v>110</v>
      </c>
      <c r="F12" s="46">
        <v>115</v>
      </c>
      <c r="G12" s="41">
        <f t="shared" si="0"/>
        <v>430</v>
      </c>
    </row>
    <row r="13" spans="1:7" ht="15" customHeight="1">
      <c r="A13" s="27"/>
      <c r="B13" s="45" t="s">
        <v>43</v>
      </c>
      <c r="C13" s="46"/>
      <c r="D13" s="46"/>
      <c r="E13" s="46"/>
      <c r="F13" s="46"/>
      <c r="G13" s="41">
        <f t="shared" si="0"/>
        <v>0</v>
      </c>
    </row>
    <row r="14" spans="1:7" ht="15" customHeight="1">
      <c r="A14" s="27"/>
      <c r="B14" s="45" t="s">
        <v>44</v>
      </c>
      <c r="C14" s="46">
        <v>4385</v>
      </c>
      <c r="D14" s="46">
        <v>4574</v>
      </c>
      <c r="E14" s="46">
        <v>4770</v>
      </c>
      <c r="F14" s="46">
        <v>4980</v>
      </c>
      <c r="G14" s="41">
        <f t="shared" si="0"/>
        <v>18709</v>
      </c>
    </row>
    <row r="15" spans="1:7" ht="15" customHeight="1">
      <c r="A15" s="27"/>
      <c r="B15" s="45" t="s">
        <v>45</v>
      </c>
      <c r="C15" s="46">
        <v>1240</v>
      </c>
      <c r="D15" s="46">
        <v>1300</v>
      </c>
      <c r="E15" s="46">
        <v>1360</v>
      </c>
      <c r="F15" s="46">
        <v>1420</v>
      </c>
      <c r="G15" s="41">
        <f t="shared" si="0"/>
        <v>5320</v>
      </c>
    </row>
    <row r="16" spans="1:7" ht="15" customHeight="1">
      <c r="A16" s="27"/>
      <c r="B16" s="45" t="s">
        <v>46</v>
      </c>
      <c r="C16" s="46"/>
      <c r="D16" s="46"/>
      <c r="E16" s="46"/>
      <c r="F16" s="46"/>
      <c r="G16" s="41">
        <f t="shared" si="0"/>
        <v>0</v>
      </c>
    </row>
    <row r="17" spans="1:7" ht="27.75" customHeight="1">
      <c r="A17" s="27" t="s">
        <v>47</v>
      </c>
      <c r="B17" s="45" t="s">
        <v>48</v>
      </c>
      <c r="C17" s="46"/>
      <c r="D17" s="46"/>
      <c r="E17" s="46"/>
      <c r="F17" s="46"/>
      <c r="G17" s="41">
        <f t="shared" si="0"/>
        <v>0</v>
      </c>
    </row>
    <row r="18" spans="1:7" ht="27.75" customHeight="1">
      <c r="A18" s="27" t="s">
        <v>49</v>
      </c>
      <c r="B18" s="45" t="s">
        <v>50</v>
      </c>
      <c r="C18" s="46"/>
      <c r="D18" s="46"/>
      <c r="E18" s="46"/>
      <c r="F18" s="46"/>
      <c r="G18" s="41">
        <f t="shared" si="0"/>
        <v>0</v>
      </c>
    </row>
    <row r="19" spans="1:7" s="23" customFormat="1" ht="27.75" customHeight="1">
      <c r="A19" s="27" t="s">
        <v>51</v>
      </c>
      <c r="B19" s="43" t="s">
        <v>52</v>
      </c>
      <c r="C19" s="44">
        <f>SUM(C10:C18)</f>
        <v>137955</v>
      </c>
      <c r="D19" s="44">
        <f>SUM(D10:D18)</f>
        <v>143895</v>
      </c>
      <c r="E19" s="44">
        <f>SUM(E10:E18)</f>
        <v>150086</v>
      </c>
      <c r="F19" s="44">
        <f>SUM(F10:F18)</f>
        <v>156546</v>
      </c>
      <c r="G19" s="44">
        <f>SUM(G10:G18)</f>
        <v>588482</v>
      </c>
    </row>
    <row r="20" spans="1:7" s="23" customFormat="1" ht="27.75" customHeight="1">
      <c r="A20" s="27" t="s">
        <v>53</v>
      </c>
      <c r="B20" s="43" t="s">
        <v>54</v>
      </c>
      <c r="C20" s="47">
        <f>C19/2</f>
        <v>68977.5</v>
      </c>
      <c r="D20" s="47">
        <f>D19/2</f>
        <v>71947.5</v>
      </c>
      <c r="E20" s="44">
        <f>E19/2</f>
        <v>75043</v>
      </c>
      <c r="F20" s="44">
        <f>F19/2</f>
        <v>78273</v>
      </c>
      <c r="G20" s="44">
        <f>G19/2</f>
        <v>294241</v>
      </c>
    </row>
    <row r="21" spans="1:7" s="23" customFormat="1" ht="27.75" customHeight="1">
      <c r="A21" s="27" t="s">
        <v>55</v>
      </c>
      <c r="B21" s="43" t="s">
        <v>56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</row>
    <row r="22" spans="1:7" ht="27.75" customHeight="1">
      <c r="A22" s="27" t="s">
        <v>57</v>
      </c>
      <c r="B22" s="45" t="s">
        <v>58</v>
      </c>
      <c r="C22" s="46"/>
      <c r="D22" s="46"/>
      <c r="E22" s="46"/>
      <c r="F22" s="46"/>
      <c r="G22" s="48">
        <f>SUM(C22:F22)</f>
        <v>0</v>
      </c>
    </row>
    <row r="23" spans="1:7" ht="27.75" customHeight="1">
      <c r="A23" s="27" t="s">
        <v>59</v>
      </c>
      <c r="B23" s="45" t="s">
        <v>60</v>
      </c>
      <c r="C23" s="46"/>
      <c r="D23" s="46"/>
      <c r="E23" s="46"/>
      <c r="F23" s="46"/>
      <c r="G23" s="48">
        <f>SUM(C23:F23)</f>
        <v>0</v>
      </c>
    </row>
    <row r="24" spans="1:7" ht="26.25" customHeight="1">
      <c r="A24" s="27" t="s">
        <v>61</v>
      </c>
      <c r="B24" s="45" t="s">
        <v>62</v>
      </c>
      <c r="C24" s="46"/>
      <c r="D24" s="46"/>
      <c r="E24" s="46"/>
      <c r="F24" s="46"/>
      <c r="G24" s="48">
        <f>SUM(C24:F24)</f>
        <v>0</v>
      </c>
    </row>
    <row r="25" spans="1:7" ht="26.25" customHeight="1">
      <c r="A25" s="27" t="s">
        <v>63</v>
      </c>
      <c r="B25" s="43" t="s">
        <v>64</v>
      </c>
      <c r="C25" s="44">
        <f>SUM(C26:C28)</f>
        <v>0</v>
      </c>
      <c r="D25" s="44">
        <f>SUM(D26:D28)</f>
        <v>0</v>
      </c>
      <c r="E25" s="44">
        <f>SUM(E26:E28)</f>
        <v>0</v>
      </c>
      <c r="F25" s="44">
        <f>SUM(F26:F28)</f>
        <v>0</v>
      </c>
      <c r="G25" s="44">
        <f>SUM(G26:G28)</f>
        <v>0</v>
      </c>
    </row>
    <row r="26" spans="1:7" ht="12.75" customHeight="1">
      <c r="A26" s="27" t="s">
        <v>65</v>
      </c>
      <c r="B26" s="45" t="s">
        <v>58</v>
      </c>
      <c r="C26" s="46"/>
      <c r="D26" s="46"/>
      <c r="E26" s="46"/>
      <c r="F26" s="46"/>
      <c r="G26" s="48">
        <f>SUM(C26:F26)</f>
        <v>0</v>
      </c>
    </row>
    <row r="27" spans="1:7" ht="12.75" customHeight="1">
      <c r="A27" s="27" t="s">
        <v>66</v>
      </c>
      <c r="B27" s="45" t="s">
        <v>60</v>
      </c>
      <c r="C27" s="46"/>
      <c r="D27" s="46"/>
      <c r="E27" s="46"/>
      <c r="F27" s="46"/>
      <c r="G27" s="48">
        <f>SUM(C27:F27)</f>
        <v>0</v>
      </c>
    </row>
    <row r="28" spans="1:7" ht="26.25" customHeight="1">
      <c r="A28" s="27" t="s">
        <v>67</v>
      </c>
      <c r="B28" s="45" t="s">
        <v>62</v>
      </c>
      <c r="C28" s="46"/>
      <c r="D28" s="46"/>
      <c r="E28" s="46"/>
      <c r="F28" s="46"/>
      <c r="G28" s="48">
        <f>SUM(C28:F28)</f>
        <v>0</v>
      </c>
    </row>
    <row r="29" spans="1:7" s="23" customFormat="1" ht="12.75" customHeight="1">
      <c r="A29" s="27" t="s">
        <v>68</v>
      </c>
      <c r="B29" s="43" t="s">
        <v>69</v>
      </c>
      <c r="C29" s="44">
        <f>C21+C25</f>
        <v>0</v>
      </c>
      <c r="D29" s="44">
        <f>D21+D25</f>
        <v>0</v>
      </c>
      <c r="E29" s="44">
        <f>E21+E25</f>
        <v>0</v>
      </c>
      <c r="F29" s="44">
        <f>F21+F25</f>
        <v>0</v>
      </c>
      <c r="G29" s="44">
        <f>G21+G25</f>
        <v>0</v>
      </c>
    </row>
    <row r="30" spans="1:7" ht="26.25" customHeight="1">
      <c r="A30" s="27" t="s">
        <v>70</v>
      </c>
      <c r="B30" s="43" t="s">
        <v>71</v>
      </c>
      <c r="C30" s="47">
        <f>C20-C29</f>
        <v>68977.5</v>
      </c>
      <c r="D30" s="47">
        <f>D20-D29</f>
        <v>71947.5</v>
      </c>
      <c r="E30" s="44">
        <f>E20-E29</f>
        <v>75043</v>
      </c>
      <c r="F30" s="44">
        <f>F20-F29</f>
        <v>78273</v>
      </c>
      <c r="G30" s="44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1" customWidth="1"/>
    <col min="2" max="2" width="42.8515625" style="21" customWidth="1"/>
    <col min="3" max="3" width="12.00390625" style="21" customWidth="1"/>
    <col min="4" max="4" width="11.140625" style="21" customWidth="1"/>
    <col min="5" max="5" width="11.00390625" style="21" customWidth="1"/>
    <col min="6" max="16384" width="9.140625" style="21" customWidth="1"/>
  </cols>
  <sheetData>
    <row r="1" spans="4:5" ht="12.75" customHeight="1">
      <c r="D1" s="866" t="s">
        <v>72</v>
      </c>
      <c r="E1" s="866"/>
    </row>
    <row r="2" spans="2:5" ht="12.75" customHeight="1">
      <c r="B2" s="862" t="s">
        <v>1</v>
      </c>
      <c r="C2" s="862"/>
      <c r="D2" s="862"/>
      <c r="E2" s="862"/>
    </row>
    <row r="3" spans="2:5" ht="12.75" customHeight="1">
      <c r="B3" s="49"/>
      <c r="C3" s="49"/>
      <c r="D3" s="49"/>
      <c r="E3" s="49"/>
    </row>
    <row r="4" spans="2:5" ht="12.75" customHeight="1">
      <c r="B4" s="867" t="s">
        <v>73</v>
      </c>
      <c r="C4" s="867"/>
      <c r="D4" s="867"/>
      <c r="E4" s="867"/>
    </row>
    <row r="5" spans="2:5" ht="12.75" customHeight="1">
      <c r="B5" s="867" t="s">
        <v>74</v>
      </c>
      <c r="C5" s="867"/>
      <c r="D5" s="867"/>
      <c r="E5" s="867"/>
    </row>
    <row r="6" spans="4:5" ht="12.75" customHeight="1">
      <c r="D6" s="866"/>
      <c r="E6" s="866"/>
    </row>
    <row r="7" spans="4:5" ht="12.75" customHeight="1">
      <c r="D7" s="868" t="s">
        <v>5</v>
      </c>
      <c r="E7" s="868"/>
    </row>
    <row r="8" spans="1:5" ht="12.75" customHeight="1">
      <c r="A8" s="865" t="s">
        <v>24</v>
      </c>
      <c r="B8" s="865"/>
      <c r="C8" s="50" t="s">
        <v>75</v>
      </c>
      <c r="D8" s="50" t="s">
        <v>76</v>
      </c>
      <c r="E8" s="50" t="s">
        <v>77</v>
      </c>
    </row>
    <row r="9" spans="1:5" ht="12.75" customHeight="1">
      <c r="A9" s="51" t="s">
        <v>38</v>
      </c>
      <c r="B9" s="52" t="s">
        <v>78</v>
      </c>
      <c r="C9" s="53"/>
      <c r="D9" s="53"/>
      <c r="E9" s="53"/>
    </row>
    <row r="10" spans="1:5" ht="12.75" customHeight="1">
      <c r="A10" s="27" t="s">
        <v>40</v>
      </c>
      <c r="B10" s="53" t="s">
        <v>79</v>
      </c>
      <c r="C10" s="54">
        <v>30602</v>
      </c>
      <c r="D10" s="54">
        <f>C10*1.043</f>
        <v>31917.886</v>
      </c>
      <c r="E10" s="54">
        <f>D10*1.043</f>
        <v>33290.35509799999</v>
      </c>
    </row>
    <row r="11" spans="1:5" ht="12.75" customHeight="1">
      <c r="A11" s="51" t="s">
        <v>47</v>
      </c>
      <c r="B11" s="53" t="s">
        <v>80</v>
      </c>
      <c r="C11" s="54"/>
      <c r="D11" s="54"/>
      <c r="E11" s="54"/>
    </row>
    <row r="12" spans="1:5" ht="12.75" customHeight="1">
      <c r="A12" s="27" t="s">
        <v>49</v>
      </c>
      <c r="B12" s="53" t="s">
        <v>81</v>
      </c>
      <c r="C12" s="54"/>
      <c r="D12" s="54"/>
      <c r="E12" s="54"/>
    </row>
    <row r="13" spans="1:5" ht="12.75" customHeight="1">
      <c r="A13" s="51" t="s">
        <v>51</v>
      </c>
      <c r="B13" s="53" t="s">
        <v>82</v>
      </c>
      <c r="C13" s="54"/>
      <c r="D13" s="54"/>
      <c r="E13" s="54"/>
    </row>
    <row r="14" spans="1:5" ht="12.75" customHeight="1">
      <c r="A14" s="27" t="s">
        <v>53</v>
      </c>
      <c r="B14" s="53" t="s">
        <v>83</v>
      </c>
      <c r="C14" s="54"/>
      <c r="D14" s="54"/>
      <c r="E14" s="54"/>
    </row>
    <row r="15" spans="1:5" ht="12.75" customHeight="1">
      <c r="A15" s="51" t="s">
        <v>55</v>
      </c>
      <c r="B15" s="25" t="s">
        <v>84</v>
      </c>
      <c r="C15" s="54"/>
      <c r="D15" s="54"/>
      <c r="E15" s="54"/>
    </row>
    <row r="16" spans="1:5" ht="12.75" customHeight="1">
      <c r="A16" s="27" t="s">
        <v>57</v>
      </c>
      <c r="B16" s="53" t="s">
        <v>85</v>
      </c>
      <c r="C16" s="54">
        <v>27004</v>
      </c>
      <c r="D16" s="54">
        <f>C16*1.043</f>
        <v>28165.172</v>
      </c>
      <c r="E16" s="54">
        <f>D16*1.043</f>
        <v>29376.274395999997</v>
      </c>
    </row>
    <row r="17" spans="1:5" ht="12.75" customHeight="1">
      <c r="A17" s="51" t="s">
        <v>86</v>
      </c>
      <c r="B17" s="53" t="s">
        <v>87</v>
      </c>
      <c r="C17" s="54"/>
      <c r="D17" s="54"/>
      <c r="E17" s="54"/>
    </row>
    <row r="18" spans="1:5" ht="12.75" customHeight="1">
      <c r="A18" s="27" t="s">
        <v>59</v>
      </c>
      <c r="B18" s="53" t="s">
        <v>88</v>
      </c>
      <c r="C18" s="54"/>
      <c r="D18" s="54"/>
      <c r="E18" s="54"/>
    </row>
    <row r="19" spans="1:5" ht="12.75" customHeight="1">
      <c r="A19" s="51" t="s">
        <v>61</v>
      </c>
      <c r="B19" s="53" t="s">
        <v>89</v>
      </c>
      <c r="C19" s="54">
        <v>166778</v>
      </c>
      <c r="D19" s="54">
        <f>C19*1.043</f>
        <v>173949.454</v>
      </c>
      <c r="E19" s="54">
        <f>D19*1.043</f>
        <v>181429.280522</v>
      </c>
    </row>
    <row r="20" spans="1:5" ht="12.75" customHeight="1">
      <c r="A20" s="27" t="s">
        <v>63</v>
      </c>
      <c r="B20" s="25" t="s">
        <v>90</v>
      </c>
      <c r="C20" s="54"/>
      <c r="D20" s="54"/>
      <c r="E20" s="54"/>
    </row>
    <row r="21" spans="1:5" ht="12.75" customHeight="1">
      <c r="A21" s="51" t="s">
        <v>65</v>
      </c>
      <c r="B21" s="53" t="s">
        <v>91</v>
      </c>
      <c r="C21" s="54"/>
      <c r="D21" s="54"/>
      <c r="E21" s="54"/>
    </row>
    <row r="22" spans="1:5" ht="12.75" customHeight="1">
      <c r="A22" s="27" t="s">
        <v>92</v>
      </c>
      <c r="B22" s="53" t="s">
        <v>39</v>
      </c>
      <c r="C22" s="54">
        <v>132230</v>
      </c>
      <c r="D22" s="54">
        <f aca="true" t="shared" si="0" ref="D22:E24">C22*1.043</f>
        <v>137915.88999999998</v>
      </c>
      <c r="E22" s="54">
        <f t="shared" si="0"/>
        <v>143846.27326999998</v>
      </c>
    </row>
    <row r="23" spans="1:5" ht="12.75" customHeight="1">
      <c r="A23" s="51" t="s">
        <v>66</v>
      </c>
      <c r="B23" s="53" t="s">
        <v>93</v>
      </c>
      <c r="C23" s="54">
        <v>6045</v>
      </c>
      <c r="D23" s="54">
        <f t="shared" si="0"/>
        <v>6304.9349999999995</v>
      </c>
      <c r="E23" s="54">
        <f t="shared" si="0"/>
        <v>6576.047204999999</v>
      </c>
    </row>
    <row r="24" spans="1:5" ht="12.75" customHeight="1">
      <c r="A24" s="27" t="s">
        <v>67</v>
      </c>
      <c r="B24" s="53" t="s">
        <v>94</v>
      </c>
      <c r="C24" s="54">
        <v>8000</v>
      </c>
      <c r="D24" s="54">
        <f t="shared" si="0"/>
        <v>8344</v>
      </c>
      <c r="E24" s="54">
        <f t="shared" si="0"/>
        <v>8702.792</v>
      </c>
    </row>
    <row r="25" spans="1:5" ht="12.75" customHeight="1">
      <c r="A25" s="51" t="s">
        <v>68</v>
      </c>
      <c r="B25" s="53" t="s">
        <v>95</v>
      </c>
      <c r="C25" s="54"/>
      <c r="D25" s="54"/>
      <c r="E25" s="54"/>
    </row>
    <row r="26" spans="1:5" ht="12.75" customHeight="1">
      <c r="A26" s="27" t="s">
        <v>70</v>
      </c>
      <c r="B26" s="53" t="s">
        <v>96</v>
      </c>
      <c r="C26" s="54">
        <v>100</v>
      </c>
      <c r="D26" s="54">
        <f>C26*1.043</f>
        <v>104.3</v>
      </c>
      <c r="E26" s="54">
        <f>D26*1.043</f>
        <v>108.7849</v>
      </c>
    </row>
    <row r="27" spans="1:5" ht="12.75" customHeight="1">
      <c r="A27" s="51" t="s">
        <v>97</v>
      </c>
      <c r="B27" s="25" t="s">
        <v>98</v>
      </c>
      <c r="C27" s="54"/>
      <c r="D27" s="54"/>
      <c r="E27" s="54"/>
    </row>
    <row r="28" spans="1:5" ht="12.75" customHeight="1">
      <c r="A28" s="27" t="s">
        <v>99</v>
      </c>
      <c r="B28" s="53" t="s">
        <v>100</v>
      </c>
      <c r="C28" s="54"/>
      <c r="D28" s="54"/>
      <c r="E28" s="54"/>
    </row>
    <row r="29" spans="1:5" ht="12.75" customHeight="1">
      <c r="A29" s="51" t="s">
        <v>101</v>
      </c>
      <c r="B29" s="53" t="s">
        <v>102</v>
      </c>
      <c r="C29" s="54"/>
      <c r="D29" s="54"/>
      <c r="E29" s="54"/>
    </row>
    <row r="30" spans="1:5" ht="12.75" customHeight="1">
      <c r="A30" s="27" t="s">
        <v>103</v>
      </c>
      <c r="B30" s="53" t="s">
        <v>104</v>
      </c>
      <c r="C30" s="54"/>
      <c r="D30" s="54"/>
      <c r="E30" s="54"/>
    </row>
    <row r="31" spans="1:5" ht="12.75" customHeight="1">
      <c r="A31" s="51" t="s">
        <v>105</v>
      </c>
      <c r="B31" s="25" t="s">
        <v>106</v>
      </c>
      <c r="C31" s="54"/>
      <c r="D31" s="54"/>
      <c r="E31" s="54"/>
    </row>
    <row r="32" spans="1:5" ht="12.75" customHeight="1">
      <c r="A32" s="27" t="s">
        <v>107</v>
      </c>
      <c r="B32" s="53" t="s">
        <v>108</v>
      </c>
      <c r="C32" s="54">
        <v>60</v>
      </c>
      <c r="D32" s="54">
        <f>C32*1.043</f>
        <v>62.58</v>
      </c>
      <c r="E32" s="54">
        <f>D32*1.043</f>
        <v>65.27094</v>
      </c>
    </row>
    <row r="33" spans="1:5" ht="12.75" customHeight="1">
      <c r="A33" s="51" t="s">
        <v>109</v>
      </c>
      <c r="B33" s="53" t="s">
        <v>110</v>
      </c>
      <c r="C33" s="54"/>
      <c r="D33" s="54"/>
      <c r="E33" s="54"/>
    </row>
    <row r="34" spans="1:5" ht="12.75" customHeight="1">
      <c r="A34" s="27" t="s">
        <v>111</v>
      </c>
      <c r="B34" s="53" t="s">
        <v>112</v>
      </c>
      <c r="C34" s="54">
        <v>40</v>
      </c>
      <c r="D34" s="54">
        <f>C34*1.043</f>
        <v>41.72</v>
      </c>
      <c r="E34" s="54">
        <f>D34*1.043</f>
        <v>43.51396</v>
      </c>
    </row>
    <row r="35" spans="1:5" ht="12.75" customHeight="1">
      <c r="A35" s="51" t="s">
        <v>113</v>
      </c>
      <c r="B35" s="53" t="s">
        <v>114</v>
      </c>
      <c r="C35" s="54">
        <v>60000</v>
      </c>
      <c r="D35" s="54">
        <f>C54</f>
        <v>52500</v>
      </c>
      <c r="E35" s="54">
        <f>D54</f>
        <v>56359</v>
      </c>
    </row>
    <row r="36" spans="1:5" ht="12.75" customHeight="1">
      <c r="A36" s="27" t="s">
        <v>115</v>
      </c>
      <c r="B36" s="25" t="s">
        <v>116</v>
      </c>
      <c r="C36" s="55">
        <f>SUM(C9:C35)</f>
        <v>430859</v>
      </c>
      <c r="D36" s="55">
        <f>SUM(D9:D35)</f>
        <v>439305.937</v>
      </c>
      <c r="E36" s="55">
        <f>SUM(E9:E35)</f>
        <v>459797.592291</v>
      </c>
    </row>
    <row r="37" spans="1:5" ht="12.75" customHeight="1">
      <c r="A37" s="51" t="s">
        <v>117</v>
      </c>
      <c r="B37" s="53"/>
      <c r="C37" s="54"/>
      <c r="D37" s="54"/>
      <c r="E37" s="54"/>
    </row>
    <row r="38" spans="1:5" ht="12.75" customHeight="1">
      <c r="A38" s="27" t="s">
        <v>118</v>
      </c>
      <c r="B38" s="25" t="s">
        <v>119</v>
      </c>
      <c r="C38" s="54"/>
      <c r="D38" s="54"/>
      <c r="E38" s="54"/>
    </row>
    <row r="39" spans="1:5" ht="12.75" customHeight="1">
      <c r="A39" s="51" t="s">
        <v>120</v>
      </c>
      <c r="B39" s="53" t="s">
        <v>121</v>
      </c>
      <c r="C39" s="54">
        <v>169901</v>
      </c>
      <c r="D39" s="54">
        <f aca="true" t="shared" si="1" ref="D39:E43">C39*1.043</f>
        <v>177206.743</v>
      </c>
      <c r="E39" s="54">
        <f t="shared" si="1"/>
        <v>184826.63294899996</v>
      </c>
    </row>
    <row r="40" spans="1:5" ht="12.75" customHeight="1">
      <c r="A40" s="27" t="s">
        <v>122</v>
      </c>
      <c r="B40" s="53" t="s">
        <v>123</v>
      </c>
      <c r="C40" s="54">
        <v>43754</v>
      </c>
      <c r="D40" s="54">
        <f t="shared" si="1"/>
        <v>45635.422</v>
      </c>
      <c r="E40" s="54">
        <f t="shared" si="1"/>
        <v>47597.745145999994</v>
      </c>
    </row>
    <row r="41" spans="1:5" ht="12.75" customHeight="1">
      <c r="A41" s="51" t="s">
        <v>124</v>
      </c>
      <c r="B41" s="53" t="s">
        <v>125</v>
      </c>
      <c r="C41" s="54">
        <v>134174</v>
      </c>
      <c r="D41" s="54">
        <f t="shared" si="1"/>
        <v>139943.482</v>
      </c>
      <c r="E41" s="54">
        <f t="shared" si="1"/>
        <v>145961.05172599998</v>
      </c>
    </row>
    <row r="42" spans="1:5" ht="12.75" customHeight="1">
      <c r="A42" s="27" t="s">
        <v>126</v>
      </c>
      <c r="B42" s="53" t="s">
        <v>127</v>
      </c>
      <c r="C42" s="54">
        <v>8850</v>
      </c>
      <c r="D42" s="54">
        <f t="shared" si="1"/>
        <v>9230.55</v>
      </c>
      <c r="E42" s="54">
        <f t="shared" si="1"/>
        <v>9627.463649999998</v>
      </c>
    </row>
    <row r="43" spans="1:5" ht="12.75" customHeight="1">
      <c r="A43" s="51" t="s">
        <v>128</v>
      </c>
      <c r="B43" s="53" t="s">
        <v>129</v>
      </c>
      <c r="C43" s="54">
        <v>10480</v>
      </c>
      <c r="D43" s="54">
        <f t="shared" si="1"/>
        <v>10930.64</v>
      </c>
      <c r="E43" s="54">
        <f t="shared" si="1"/>
        <v>11400.657519999999</v>
      </c>
    </row>
    <row r="44" spans="1:5" ht="12.75" customHeight="1">
      <c r="A44" s="27" t="s">
        <v>130</v>
      </c>
      <c r="B44" s="25" t="s">
        <v>15</v>
      </c>
      <c r="C44" s="54"/>
      <c r="D44" s="54"/>
      <c r="E44" s="54"/>
    </row>
    <row r="45" spans="1:5" ht="12.75" customHeight="1">
      <c r="A45" s="51" t="s">
        <v>131</v>
      </c>
      <c r="B45" s="53" t="s">
        <v>132</v>
      </c>
      <c r="C45" s="54">
        <v>1000</v>
      </c>
      <c r="D45" s="54"/>
      <c r="E45" s="54"/>
    </row>
    <row r="46" spans="1:5" ht="12.75" customHeight="1">
      <c r="A46" s="27" t="s">
        <v>133</v>
      </c>
      <c r="B46" s="53" t="s">
        <v>134</v>
      </c>
      <c r="C46" s="54">
        <v>10200</v>
      </c>
      <c r="D46" s="54"/>
      <c r="E46" s="54"/>
    </row>
    <row r="47" spans="1:5" ht="12.75" customHeight="1">
      <c r="A47" s="51" t="s">
        <v>135</v>
      </c>
      <c r="B47" s="53" t="s">
        <v>136</v>
      </c>
      <c r="C47" s="54"/>
      <c r="D47" s="54"/>
      <c r="E47" s="54"/>
    </row>
    <row r="48" spans="1:5" ht="12.75" customHeight="1">
      <c r="A48" s="27" t="s">
        <v>137</v>
      </c>
      <c r="B48" s="53" t="s">
        <v>138</v>
      </c>
      <c r="C48" s="54"/>
      <c r="D48" s="54"/>
      <c r="E48" s="54"/>
    </row>
    <row r="49" spans="1:5" ht="12.75" customHeight="1">
      <c r="A49" s="51" t="s">
        <v>139</v>
      </c>
      <c r="B49" s="53" t="s">
        <v>140</v>
      </c>
      <c r="C49" s="54"/>
      <c r="D49" s="54"/>
      <c r="E49" s="54"/>
    </row>
    <row r="50" spans="1:5" ht="12.75" customHeight="1">
      <c r="A50" s="27" t="s">
        <v>141</v>
      </c>
      <c r="B50" s="53" t="s">
        <v>142</v>
      </c>
      <c r="C50" s="54"/>
      <c r="D50" s="54"/>
      <c r="E50" s="54"/>
    </row>
    <row r="51" spans="1:5" ht="12.75" customHeight="1">
      <c r="A51" s="51" t="s">
        <v>143</v>
      </c>
      <c r="B51" s="53" t="s">
        <v>144</v>
      </c>
      <c r="C51" s="54"/>
      <c r="D51" s="54"/>
      <c r="E51" s="54"/>
    </row>
    <row r="52" spans="1:5" ht="12.75" customHeight="1">
      <c r="A52" s="27" t="s">
        <v>145</v>
      </c>
      <c r="B52" s="53" t="s">
        <v>146</v>
      </c>
      <c r="C52" s="54"/>
      <c r="D52" s="54"/>
      <c r="E52" s="54"/>
    </row>
    <row r="53" spans="1:5" ht="12.75" customHeight="1">
      <c r="A53" s="51" t="s">
        <v>147</v>
      </c>
      <c r="B53" s="53" t="s">
        <v>148</v>
      </c>
      <c r="C53" s="54"/>
      <c r="D53" s="54"/>
      <c r="E53" s="54"/>
    </row>
    <row r="54" spans="1:5" ht="12.75" customHeight="1">
      <c r="A54" s="27" t="s">
        <v>149</v>
      </c>
      <c r="B54" s="25" t="s">
        <v>150</v>
      </c>
      <c r="C54" s="54">
        <v>52500</v>
      </c>
      <c r="D54" s="54">
        <v>56359</v>
      </c>
      <c r="E54" s="54">
        <v>60384</v>
      </c>
    </row>
    <row r="55" spans="1:5" ht="12.75" customHeight="1">
      <c r="A55" s="51" t="s">
        <v>151</v>
      </c>
      <c r="B55" s="25" t="s">
        <v>152</v>
      </c>
      <c r="C55" s="55">
        <f>SUM(C39:C54)</f>
        <v>430859</v>
      </c>
      <c r="D55" s="55">
        <f>SUM(D39:D54)</f>
        <v>439305.837</v>
      </c>
      <c r="E55" s="55">
        <f>SUM(E39:E54)</f>
        <v>459797.55099099997</v>
      </c>
    </row>
    <row r="57" spans="4:5" ht="12.75" customHeight="1">
      <c r="D57" s="24">
        <f>D55-D36</f>
        <v>-0.09999999997671694</v>
      </c>
      <c r="E57" s="24">
        <f>E55-E36</f>
        <v>-0.04130000004079193</v>
      </c>
    </row>
    <row r="59" ht="12.75" customHeight="1">
      <c r="C59" s="21">
        <v>430859</v>
      </c>
    </row>
    <row r="60" ht="12.75" customHeight="1">
      <c r="C60" s="24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I72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44" sqref="A44"/>
      <selection pane="bottomRight" activeCell="J62" sqref="J62"/>
    </sheetView>
  </sheetViews>
  <sheetFormatPr defaultColWidth="11.7109375" defaultRowHeight="12.75" customHeight="1"/>
  <cols>
    <col min="1" max="2" width="3.8515625" style="56" customWidth="1"/>
    <col min="3" max="3" width="39.140625" style="56" customWidth="1"/>
    <col min="4" max="5" width="10.7109375" style="57" customWidth="1"/>
    <col min="6" max="6" width="9.7109375" style="58" customWidth="1"/>
    <col min="7" max="8" width="13.7109375" style="57" customWidth="1"/>
    <col min="9" max="16384" width="11.7109375" style="56" customWidth="1"/>
  </cols>
  <sheetData>
    <row r="1" spans="1:8" s="59" customFormat="1" ht="18" customHeight="1">
      <c r="A1" s="871"/>
      <c r="B1" s="871"/>
      <c r="C1" s="871"/>
      <c r="D1" s="871"/>
      <c r="E1" s="871"/>
      <c r="F1" s="871"/>
      <c r="G1" s="871"/>
      <c r="H1" s="871"/>
    </row>
    <row r="2" spans="1:8" s="59" customFormat="1" ht="18" customHeight="1">
      <c r="A2" s="870"/>
      <c r="B2" s="870"/>
      <c r="C2" s="870"/>
      <c r="D2" s="870"/>
      <c r="E2" s="870"/>
      <c r="F2" s="870"/>
      <c r="G2" s="870"/>
      <c r="H2" s="870"/>
    </row>
    <row r="3" spans="1:8" ht="12.75" customHeight="1">
      <c r="A3" s="872"/>
      <c r="B3" s="872"/>
      <c r="C3" s="872"/>
      <c r="D3" s="872"/>
      <c r="E3" s="872"/>
      <c r="F3" s="872"/>
      <c r="G3" s="872"/>
      <c r="H3" s="872"/>
    </row>
    <row r="4" spans="1:5" ht="6.75" customHeight="1">
      <c r="A4" s="62"/>
      <c r="B4" s="63"/>
      <c r="C4" s="63"/>
      <c r="D4" s="64"/>
      <c r="E4" s="64"/>
    </row>
    <row r="5" spans="1:8" ht="12.75" customHeight="1">
      <c r="A5" s="873"/>
      <c r="B5" s="873"/>
      <c r="C5" s="873"/>
      <c r="D5" s="873"/>
      <c r="E5" s="873"/>
      <c r="F5" s="873"/>
      <c r="G5" s="873"/>
      <c r="H5" s="873"/>
    </row>
    <row r="6" spans="1:8" ht="15.75" customHeight="1">
      <c r="A6" s="873"/>
      <c r="B6" s="873"/>
      <c r="C6" s="873"/>
      <c r="D6" s="873"/>
      <c r="E6" s="873"/>
      <c r="F6" s="873"/>
      <c r="G6" s="873"/>
      <c r="H6" s="873"/>
    </row>
    <row r="7" spans="2:3" ht="7.5" customHeight="1">
      <c r="B7" s="65"/>
      <c r="C7" s="65"/>
    </row>
    <row r="8" spans="2:8" ht="23.25" customHeight="1">
      <c r="B8" s="65"/>
      <c r="C8" s="869"/>
      <c r="D8" s="869"/>
      <c r="E8" s="869"/>
      <c r="F8" s="869"/>
      <c r="G8" s="869"/>
      <c r="H8" s="869"/>
    </row>
    <row r="9" spans="2:8" ht="21" customHeight="1">
      <c r="B9" s="65"/>
      <c r="C9" s="869"/>
      <c r="D9" s="869"/>
      <c r="E9" s="869"/>
      <c r="F9" s="869"/>
      <c r="G9" s="869"/>
      <c r="H9" s="869"/>
    </row>
    <row r="10" spans="7:8" ht="12.75" customHeight="1">
      <c r="G10" s="875"/>
      <c r="H10" s="875"/>
    </row>
    <row r="11" spans="7:8" ht="12.75" customHeight="1">
      <c r="G11" s="838"/>
      <c r="H11" s="838"/>
    </row>
    <row r="12" spans="1:8" ht="12.75">
      <c r="A12" s="873" t="s">
        <v>1028</v>
      </c>
      <c r="B12" s="873"/>
      <c r="C12" s="873"/>
      <c r="D12" s="873"/>
      <c r="E12" s="873"/>
      <c r="F12" s="873"/>
      <c r="G12" s="873"/>
      <c r="H12" s="873"/>
    </row>
    <row r="13" spans="1:8" ht="12.75">
      <c r="A13" s="837"/>
      <c r="B13" s="837"/>
      <c r="C13" s="873"/>
      <c r="D13" s="873"/>
      <c r="E13" s="873"/>
      <c r="F13" s="873"/>
      <c r="G13" s="873"/>
      <c r="H13" s="873"/>
    </row>
    <row r="14" spans="1:8" ht="12.75">
      <c r="A14" s="837"/>
      <c r="B14" s="837"/>
      <c r="C14" s="837"/>
      <c r="D14" s="837"/>
      <c r="E14" s="837"/>
      <c r="F14" s="837"/>
      <c r="G14" s="837"/>
      <c r="H14" s="837"/>
    </row>
    <row r="15" spans="1:9" ht="26.25" customHeight="1">
      <c r="A15" s="837"/>
      <c r="B15" s="873" t="s">
        <v>2</v>
      </c>
      <c r="C15" s="873"/>
      <c r="D15" s="873"/>
      <c r="E15" s="873"/>
      <c r="F15" s="873"/>
      <c r="G15" s="873"/>
      <c r="H15" s="873"/>
      <c r="I15" s="873"/>
    </row>
    <row r="16" spans="1:9" ht="12.75" customHeight="1" thickBot="1">
      <c r="A16" s="873" t="s">
        <v>153</v>
      </c>
      <c r="B16" s="873"/>
      <c r="C16" s="873"/>
      <c r="D16" s="873"/>
      <c r="E16" s="873"/>
      <c r="F16" s="873"/>
      <c r="G16" s="873"/>
      <c r="H16" s="873"/>
      <c r="I16" s="873"/>
    </row>
    <row r="17" spans="1:8" ht="25.5" customHeight="1" thickBot="1">
      <c r="A17" s="874" t="s">
        <v>155</v>
      </c>
      <c r="B17" s="874"/>
      <c r="C17" s="66" t="s">
        <v>156</v>
      </c>
      <c r="D17" s="67" t="s">
        <v>157</v>
      </c>
      <c r="E17" s="67" t="s">
        <v>158</v>
      </c>
      <c r="F17" s="68" t="s">
        <v>159</v>
      </c>
      <c r="G17" s="67" t="s">
        <v>160</v>
      </c>
      <c r="H17" s="69" t="s">
        <v>161</v>
      </c>
    </row>
    <row r="18" spans="1:8" ht="27" customHeight="1" thickBot="1">
      <c r="A18" s="874"/>
      <c r="B18" s="874"/>
      <c r="C18" s="70" t="s">
        <v>162</v>
      </c>
      <c r="D18" s="71" t="s">
        <v>163</v>
      </c>
      <c r="E18" s="71" t="s">
        <v>164</v>
      </c>
      <c r="F18" s="72" t="s">
        <v>165</v>
      </c>
      <c r="G18" s="71" t="s">
        <v>166</v>
      </c>
      <c r="H18" s="73" t="s">
        <v>167</v>
      </c>
    </row>
    <row r="19" spans="1:8" ht="12.75" customHeight="1">
      <c r="A19" s="74" t="s">
        <v>38</v>
      </c>
      <c r="B19" s="75" t="s">
        <v>168</v>
      </c>
      <c r="C19" s="76" t="s">
        <v>78</v>
      </c>
      <c r="D19" s="77"/>
      <c r="E19" s="77"/>
      <c r="F19" s="78"/>
      <c r="G19" s="77"/>
      <c r="H19" s="79"/>
    </row>
    <row r="20" spans="1:8" ht="12.75" customHeight="1">
      <c r="A20" s="74" t="s">
        <v>40</v>
      </c>
      <c r="B20" s="80"/>
      <c r="C20" s="81"/>
      <c r="D20" s="82"/>
      <c r="E20" s="82"/>
      <c r="F20" s="83"/>
      <c r="G20" s="82"/>
      <c r="H20" s="84"/>
    </row>
    <row r="21" spans="1:8" ht="12.75" customHeight="1">
      <c r="A21" s="74" t="s">
        <v>47</v>
      </c>
      <c r="B21" s="80"/>
      <c r="C21" s="81" t="s">
        <v>169</v>
      </c>
      <c r="D21" s="82">
        <v>23660</v>
      </c>
      <c r="E21" s="82">
        <v>23200</v>
      </c>
      <c r="F21" s="83">
        <f>E21/D21</f>
        <v>0.9805579036348268</v>
      </c>
      <c r="G21" s="82">
        <v>23200</v>
      </c>
      <c r="H21" s="84">
        <v>45336</v>
      </c>
    </row>
    <row r="22" spans="1:8" ht="12.75" customHeight="1">
      <c r="A22" s="74" t="s">
        <v>49</v>
      </c>
      <c r="B22" s="80"/>
      <c r="C22" s="81" t="s">
        <v>170</v>
      </c>
      <c r="D22" s="82">
        <v>5950</v>
      </c>
      <c r="E22" s="82">
        <v>6130</v>
      </c>
      <c r="F22" s="83">
        <f>E22/D22</f>
        <v>1.030252100840336</v>
      </c>
      <c r="G22" s="82">
        <v>6130</v>
      </c>
      <c r="H22" s="84"/>
    </row>
    <row r="23" spans="1:8" ht="12.75" customHeight="1">
      <c r="A23" s="74" t="s">
        <v>51</v>
      </c>
      <c r="B23" s="80"/>
      <c r="C23" s="81" t="s">
        <v>171</v>
      </c>
      <c r="D23" s="82">
        <v>1000</v>
      </c>
      <c r="E23" s="82">
        <v>1300</v>
      </c>
      <c r="F23" s="83">
        <f>E23/D23</f>
        <v>1.3</v>
      </c>
      <c r="G23" s="82">
        <v>1300</v>
      </c>
      <c r="H23" s="84"/>
    </row>
    <row r="24" spans="1:8" s="89" customFormat="1" ht="12.75" customHeight="1">
      <c r="A24" s="85" t="s">
        <v>53</v>
      </c>
      <c r="B24" s="86"/>
      <c r="C24" s="10" t="s">
        <v>25</v>
      </c>
      <c r="D24" s="87">
        <f>SUM(D20:D23)</f>
        <v>30610</v>
      </c>
      <c r="E24" s="87">
        <f>SUM(E20:E23)</f>
        <v>30630</v>
      </c>
      <c r="F24" s="88">
        <f>E24/D24</f>
        <v>1.000653381247958</v>
      </c>
      <c r="G24" s="87">
        <f>SUM(G20:G23)</f>
        <v>30630</v>
      </c>
      <c r="H24" s="87">
        <f>SUM(H20:H23)</f>
        <v>45336</v>
      </c>
    </row>
    <row r="25" spans="1:8" ht="23.25" customHeight="1">
      <c r="A25" s="74" t="s">
        <v>57</v>
      </c>
      <c r="B25" s="80" t="s">
        <v>172</v>
      </c>
      <c r="C25" s="10" t="s">
        <v>173</v>
      </c>
      <c r="D25" s="82"/>
      <c r="E25" s="82"/>
      <c r="F25" s="83"/>
      <c r="G25" s="82"/>
      <c r="H25" s="84"/>
    </row>
    <row r="26" spans="1:8" ht="12.75" customHeight="1">
      <c r="A26" s="74" t="s">
        <v>86</v>
      </c>
      <c r="B26" s="80"/>
      <c r="C26" s="81" t="s">
        <v>39</v>
      </c>
      <c r="D26" s="82">
        <v>136900</v>
      </c>
      <c r="E26" s="82">
        <v>133570</v>
      </c>
      <c r="F26" s="83">
        <f>E26/D26</f>
        <v>0.9756756756756757</v>
      </c>
      <c r="G26" s="82">
        <v>133570</v>
      </c>
      <c r="H26" s="84">
        <v>133570</v>
      </c>
    </row>
    <row r="27" spans="1:8" ht="12.75" customHeight="1">
      <c r="A27" s="74" t="s">
        <v>59</v>
      </c>
      <c r="B27" s="80"/>
      <c r="C27" s="81" t="s">
        <v>94</v>
      </c>
      <c r="D27" s="82">
        <v>8000</v>
      </c>
      <c r="E27" s="82">
        <v>8072</v>
      </c>
      <c r="F27" s="83">
        <f>E27/D27</f>
        <v>1.009</v>
      </c>
      <c r="G27" s="82">
        <v>8072</v>
      </c>
      <c r="H27" s="84">
        <v>8072</v>
      </c>
    </row>
    <row r="28" spans="1:8" ht="12.75" customHeight="1">
      <c r="A28" s="74" t="s">
        <v>61</v>
      </c>
      <c r="B28" s="80"/>
      <c r="C28" s="81" t="s">
        <v>96</v>
      </c>
      <c r="D28" s="82">
        <v>300</v>
      </c>
      <c r="E28" s="82">
        <v>0</v>
      </c>
      <c r="F28" s="83">
        <f>E28/D28</f>
        <v>0</v>
      </c>
      <c r="G28" s="82">
        <v>0</v>
      </c>
      <c r="H28" s="84">
        <v>0</v>
      </c>
    </row>
    <row r="29" spans="1:8" s="90" customFormat="1" ht="12.75" customHeight="1">
      <c r="A29" s="74" t="s">
        <v>63</v>
      </c>
      <c r="B29" s="80"/>
      <c r="C29" s="81" t="s">
        <v>174</v>
      </c>
      <c r="D29" s="82">
        <v>5340</v>
      </c>
      <c r="E29" s="82">
        <v>8097</v>
      </c>
      <c r="F29" s="83">
        <f>E29/D29</f>
        <v>1.5162921348314606</v>
      </c>
      <c r="G29" s="82">
        <v>8097</v>
      </c>
      <c r="H29" s="84">
        <v>8097</v>
      </c>
    </row>
    <row r="30" spans="1:8" ht="12.75" customHeight="1">
      <c r="A30" s="74" t="s">
        <v>65</v>
      </c>
      <c r="B30" s="80"/>
      <c r="C30" s="81" t="s">
        <v>175</v>
      </c>
      <c r="D30" s="82"/>
      <c r="E30" s="82">
        <v>1000</v>
      </c>
      <c r="F30" s="83"/>
      <c r="G30" s="82">
        <v>1000</v>
      </c>
      <c r="H30" s="84">
        <v>1000</v>
      </c>
    </row>
    <row r="31" spans="1:8" ht="12.75" customHeight="1">
      <c r="A31" s="74" t="s">
        <v>92</v>
      </c>
      <c r="B31" s="80"/>
      <c r="C31" s="10" t="s">
        <v>25</v>
      </c>
      <c r="D31" s="87">
        <f>SUM(D25:D30)</f>
        <v>150540</v>
      </c>
      <c r="E31" s="87">
        <f>SUM(E26:E30)</f>
        <v>150739</v>
      </c>
      <c r="F31" s="88">
        <f>E31/D31</f>
        <v>1.0013219077985918</v>
      </c>
      <c r="G31" s="87">
        <f>SUM(G26:G30)</f>
        <v>150739</v>
      </c>
      <c r="H31" s="91">
        <f>SUM(H26:H30)</f>
        <v>150739</v>
      </c>
    </row>
    <row r="32" spans="1:8" ht="12.75" customHeight="1">
      <c r="A32" s="74" t="s">
        <v>66</v>
      </c>
      <c r="B32" s="80" t="s">
        <v>176</v>
      </c>
      <c r="C32" s="10" t="s">
        <v>177</v>
      </c>
      <c r="D32" s="82">
        <v>174882</v>
      </c>
      <c r="E32" s="82">
        <v>165911</v>
      </c>
      <c r="F32" s="83">
        <f>E32/D32</f>
        <v>0.9487025537219382</v>
      </c>
      <c r="G32" s="82">
        <v>165911</v>
      </c>
      <c r="H32" s="84">
        <v>167038</v>
      </c>
    </row>
    <row r="33" spans="1:8" ht="12.75" customHeight="1">
      <c r="A33" s="74" t="s">
        <v>67</v>
      </c>
      <c r="B33" s="80" t="s">
        <v>178</v>
      </c>
      <c r="C33" s="10" t="s">
        <v>106</v>
      </c>
      <c r="D33" s="82">
        <v>15000</v>
      </c>
      <c r="E33" s="82">
        <v>12646</v>
      </c>
      <c r="F33" s="83">
        <f>E33/D33</f>
        <v>0.8430666666666666</v>
      </c>
      <c r="G33" s="82">
        <v>12646</v>
      </c>
      <c r="H33" s="84">
        <v>17532</v>
      </c>
    </row>
    <row r="34" spans="1:8" ht="12.75" customHeight="1">
      <c r="A34" s="74" t="s">
        <v>68</v>
      </c>
      <c r="B34" s="80" t="s">
        <v>179</v>
      </c>
      <c r="C34" s="10" t="s">
        <v>180</v>
      </c>
      <c r="D34" s="82">
        <v>10000</v>
      </c>
      <c r="E34" s="82">
        <v>39094</v>
      </c>
      <c r="F34" s="83">
        <f>E34/D34</f>
        <v>3.9094</v>
      </c>
      <c r="G34" s="82">
        <v>126394</v>
      </c>
      <c r="H34" s="84">
        <v>48194</v>
      </c>
    </row>
    <row r="35" spans="1:8" ht="12.75" customHeight="1">
      <c r="A35" s="74" t="s">
        <v>70</v>
      </c>
      <c r="B35" s="80" t="s">
        <v>181</v>
      </c>
      <c r="C35" s="10" t="s">
        <v>182</v>
      </c>
      <c r="D35" s="82">
        <v>600</v>
      </c>
      <c r="E35" s="82">
        <v>0</v>
      </c>
      <c r="F35" s="83">
        <f>E35/D35</f>
        <v>0</v>
      </c>
      <c r="G35" s="82">
        <v>0</v>
      </c>
      <c r="H35" s="84">
        <v>0</v>
      </c>
    </row>
    <row r="36" spans="1:8" ht="12.75" customHeight="1">
      <c r="A36" s="74" t="s">
        <v>97</v>
      </c>
      <c r="B36" s="80" t="s">
        <v>183</v>
      </c>
      <c r="C36" s="10" t="s">
        <v>184</v>
      </c>
      <c r="D36" s="82"/>
      <c r="E36" s="82"/>
      <c r="F36" s="83"/>
      <c r="G36" s="82"/>
      <c r="H36" s="84"/>
    </row>
    <row r="37" spans="1:8" ht="12.75" customHeight="1">
      <c r="A37" s="74" t="s">
        <v>99</v>
      </c>
      <c r="B37" s="80" t="s">
        <v>185</v>
      </c>
      <c r="C37" s="10" t="s">
        <v>186</v>
      </c>
      <c r="D37" s="82"/>
      <c r="E37" s="82"/>
      <c r="F37" s="83"/>
      <c r="G37" s="82"/>
      <c r="H37" s="84"/>
    </row>
    <row r="38" spans="1:8" ht="12.75" customHeight="1">
      <c r="A38" s="74" t="s">
        <v>101</v>
      </c>
      <c r="B38" s="81"/>
      <c r="C38" s="81" t="s">
        <v>187</v>
      </c>
      <c r="D38" s="82">
        <v>47500</v>
      </c>
      <c r="E38" s="82">
        <v>37851</v>
      </c>
      <c r="F38" s="83">
        <f>E38/D38</f>
        <v>0.7968631578947368</v>
      </c>
      <c r="G38" s="82">
        <v>37851</v>
      </c>
      <c r="H38" s="84">
        <v>41848</v>
      </c>
    </row>
    <row r="39" spans="1:8" ht="12.75" customHeight="1">
      <c r="A39" s="74" t="s">
        <v>103</v>
      </c>
      <c r="B39" s="80"/>
      <c r="C39" s="81" t="s">
        <v>188</v>
      </c>
      <c r="D39" s="82"/>
      <c r="E39" s="82"/>
      <c r="F39" s="83"/>
      <c r="G39" s="82"/>
      <c r="H39" s="84">
        <v>2827</v>
      </c>
    </row>
    <row r="40" spans="1:8" ht="12.75" customHeight="1">
      <c r="A40" s="74" t="s">
        <v>105</v>
      </c>
      <c r="B40" s="80"/>
      <c r="C40" s="10" t="s">
        <v>25</v>
      </c>
      <c r="D40" s="87">
        <f>SUM(D38:D39)</f>
        <v>47500</v>
      </c>
      <c r="E40" s="87">
        <v>37851</v>
      </c>
      <c r="F40" s="88">
        <f>E40/D40</f>
        <v>0.7968631578947368</v>
      </c>
      <c r="G40" s="87">
        <v>37851</v>
      </c>
      <c r="H40" s="91">
        <f>SUM(H38:H39)</f>
        <v>44675</v>
      </c>
    </row>
    <row r="41" spans="1:8" ht="12.75" customHeight="1">
      <c r="A41" s="74" t="s">
        <v>107</v>
      </c>
      <c r="B41" s="80"/>
      <c r="C41" s="10" t="s">
        <v>189</v>
      </c>
      <c r="D41" s="87">
        <v>429132</v>
      </c>
      <c r="E41" s="87">
        <v>436871</v>
      </c>
      <c r="F41" s="88"/>
      <c r="G41" s="87">
        <f>SUM(G24+G31+G32+G33+G34+G40)</f>
        <v>524171</v>
      </c>
      <c r="H41" s="87">
        <f>SUM(H24+H31+H32+H33+H34+H40)</f>
        <v>473514</v>
      </c>
    </row>
    <row r="42" spans="1:8" ht="12.75" customHeight="1">
      <c r="A42" s="74" t="s">
        <v>109</v>
      </c>
      <c r="B42" s="80" t="s">
        <v>190</v>
      </c>
      <c r="C42" s="10" t="s">
        <v>191</v>
      </c>
      <c r="D42" s="82"/>
      <c r="E42" s="82"/>
      <c r="F42" s="83"/>
      <c r="G42" s="82"/>
      <c r="H42" s="91">
        <f>SUM(H43:H45)</f>
        <v>199022</v>
      </c>
    </row>
    <row r="43" spans="1:8" ht="12.75" customHeight="1">
      <c r="A43" s="74" t="s">
        <v>111</v>
      </c>
      <c r="B43" s="80"/>
      <c r="C43" s="81" t="s">
        <v>192</v>
      </c>
      <c r="D43" s="82"/>
      <c r="E43" s="82"/>
      <c r="F43" s="83"/>
      <c r="G43" s="92"/>
      <c r="H43" s="84">
        <v>90000</v>
      </c>
    </row>
    <row r="44" spans="1:8" ht="12.75" customHeight="1">
      <c r="A44" s="74" t="s">
        <v>113</v>
      </c>
      <c r="B44" s="80"/>
      <c r="C44" s="81" t="s">
        <v>193</v>
      </c>
      <c r="D44" s="82"/>
      <c r="E44" s="82"/>
      <c r="F44" s="83"/>
      <c r="G44" s="92"/>
      <c r="H44" s="84">
        <v>6786</v>
      </c>
    </row>
    <row r="45" spans="1:8" ht="12.75" customHeight="1">
      <c r="A45" s="74" t="s">
        <v>115</v>
      </c>
      <c r="B45" s="80" t="s">
        <v>194</v>
      </c>
      <c r="C45" s="81" t="s">
        <v>195</v>
      </c>
      <c r="D45" s="82">
        <v>100000</v>
      </c>
      <c r="E45" s="82">
        <v>122000</v>
      </c>
      <c r="F45" s="83">
        <f>E45/D45</f>
        <v>1.22</v>
      </c>
      <c r="G45" s="92">
        <v>101952</v>
      </c>
      <c r="H45" s="93">
        <v>102236</v>
      </c>
    </row>
    <row r="46" spans="1:8" s="96" customFormat="1" ht="12.75" customHeight="1">
      <c r="A46" s="74" t="s">
        <v>117</v>
      </c>
      <c r="B46" s="94"/>
      <c r="C46" s="95" t="s">
        <v>196</v>
      </c>
      <c r="D46" s="82"/>
      <c r="E46" s="82"/>
      <c r="F46" s="83"/>
      <c r="G46" s="82">
        <v>101952</v>
      </c>
      <c r="H46" s="84">
        <v>102236</v>
      </c>
    </row>
    <row r="47" spans="1:8" s="96" customFormat="1" ht="12.75" customHeight="1">
      <c r="A47" s="74" t="s">
        <v>118</v>
      </c>
      <c r="B47" s="94"/>
      <c r="C47" s="95" t="s">
        <v>197</v>
      </c>
      <c r="D47" s="82"/>
      <c r="E47" s="82"/>
      <c r="F47" s="83"/>
      <c r="G47" s="82"/>
      <c r="H47" s="84"/>
    </row>
    <row r="48" spans="1:8" ht="12.75" customHeight="1" thickBot="1">
      <c r="A48" s="97" t="s">
        <v>120</v>
      </c>
      <c r="B48" s="97"/>
      <c r="C48" s="98" t="s">
        <v>116</v>
      </c>
      <c r="D48" s="99">
        <f>D24+D31+D32+D33+D40+D45+D43+D35+D36+D34</f>
        <v>529132</v>
      </c>
      <c r="E48" s="99">
        <v>558871</v>
      </c>
      <c r="F48" s="100"/>
      <c r="G48" s="99">
        <f>G41+G43+G45</f>
        <v>626123</v>
      </c>
      <c r="H48" s="101">
        <f>H41+H43+H45+H44</f>
        <v>672536</v>
      </c>
    </row>
    <row r="49" spans="1:3" ht="12.75" customHeight="1">
      <c r="A49" s="102"/>
      <c r="B49" s="103"/>
      <c r="C49" s="104"/>
    </row>
    <row r="50" spans="1:3" ht="12.75" customHeight="1">
      <c r="A50" s="102"/>
      <c r="B50" s="103"/>
      <c r="C50" s="104"/>
    </row>
    <row r="51" spans="1:3" ht="1.5" customHeight="1" thickBot="1">
      <c r="A51" s="102"/>
      <c r="B51" s="103"/>
      <c r="C51" s="104"/>
    </row>
    <row r="52" spans="1:8" ht="53.25" customHeight="1" thickBot="1">
      <c r="A52" s="874" t="s">
        <v>155</v>
      </c>
      <c r="B52" s="874"/>
      <c r="C52" s="66" t="s">
        <v>119</v>
      </c>
      <c r="D52" s="67" t="s">
        <v>157</v>
      </c>
      <c r="E52" s="67" t="s">
        <v>158</v>
      </c>
      <c r="F52" s="68" t="s">
        <v>159</v>
      </c>
      <c r="G52" s="67" t="s">
        <v>198</v>
      </c>
      <c r="H52" s="69" t="s">
        <v>199</v>
      </c>
    </row>
    <row r="53" spans="1:8" ht="12.75" customHeight="1" thickBot="1">
      <c r="A53" s="874"/>
      <c r="B53" s="874"/>
      <c r="C53" s="70" t="s">
        <v>162</v>
      </c>
      <c r="D53" s="71" t="s">
        <v>163</v>
      </c>
      <c r="E53" s="71" t="s">
        <v>164</v>
      </c>
      <c r="F53" s="72" t="s">
        <v>165</v>
      </c>
      <c r="G53" s="71" t="s">
        <v>166</v>
      </c>
      <c r="H53" s="73" t="s">
        <v>166</v>
      </c>
    </row>
    <row r="54" spans="1:8" ht="12.75" customHeight="1">
      <c r="A54" s="105" t="s">
        <v>122</v>
      </c>
      <c r="B54" s="105" t="s">
        <v>168</v>
      </c>
      <c r="C54" s="106" t="s">
        <v>200</v>
      </c>
      <c r="D54" s="107">
        <f>SUM(D55:D57)</f>
        <v>368241</v>
      </c>
      <c r="E54" s="107">
        <f>SUM(E55:E57)</f>
        <v>379944</v>
      </c>
      <c r="F54" s="108">
        <f aca="true" t="shared" si="0" ref="F54:F61">E54/D54</f>
        <v>1.031780817453787</v>
      </c>
      <c r="G54" s="107">
        <f>SUM(G55:G57)</f>
        <v>379944</v>
      </c>
      <c r="H54" s="107">
        <f>SUM(H55:H57)</f>
        <v>392083</v>
      </c>
    </row>
    <row r="55" spans="1:8" ht="12.75" customHeight="1">
      <c r="A55" s="105" t="s">
        <v>124</v>
      </c>
      <c r="B55" s="109"/>
      <c r="C55" s="110" t="s">
        <v>201</v>
      </c>
      <c r="D55" s="82">
        <v>188189</v>
      </c>
      <c r="E55" s="82">
        <v>195561</v>
      </c>
      <c r="F55" s="83">
        <f t="shared" si="0"/>
        <v>1.0391733842041777</v>
      </c>
      <c r="G55" s="82">
        <v>195561</v>
      </c>
      <c r="H55" s="82">
        <v>203292</v>
      </c>
    </row>
    <row r="56" spans="1:8" ht="12.75" customHeight="1">
      <c r="A56" s="105" t="s">
        <v>126</v>
      </c>
      <c r="B56" s="109"/>
      <c r="C56" s="111" t="s">
        <v>202</v>
      </c>
      <c r="D56" s="82">
        <v>48910</v>
      </c>
      <c r="E56" s="82">
        <v>51693</v>
      </c>
      <c r="F56" s="83">
        <f t="shared" si="0"/>
        <v>1.056900429360049</v>
      </c>
      <c r="G56" s="82">
        <v>51693</v>
      </c>
      <c r="H56" s="82">
        <v>51988</v>
      </c>
    </row>
    <row r="57" spans="1:8" ht="12.75" customHeight="1">
      <c r="A57" s="105" t="s">
        <v>128</v>
      </c>
      <c r="B57" s="109"/>
      <c r="C57" s="111" t="s">
        <v>203</v>
      </c>
      <c r="D57" s="82">
        <v>131142</v>
      </c>
      <c r="E57" s="82">
        <v>132690</v>
      </c>
      <c r="F57" s="83">
        <f t="shared" si="0"/>
        <v>1.0118039987189458</v>
      </c>
      <c r="G57" s="82">
        <v>132690</v>
      </c>
      <c r="H57" s="82">
        <v>136803</v>
      </c>
    </row>
    <row r="58" spans="1:8" ht="12.75" customHeight="1">
      <c r="A58" s="105" t="s">
        <v>130</v>
      </c>
      <c r="B58" s="109" t="s">
        <v>172</v>
      </c>
      <c r="C58" s="112" t="s">
        <v>204</v>
      </c>
      <c r="D58" s="87">
        <f>SUM(D59:D61)</f>
        <v>38428</v>
      </c>
      <c r="E58" s="87">
        <f>SUM(E59:E61)</f>
        <v>39336</v>
      </c>
      <c r="F58" s="88">
        <f t="shared" si="0"/>
        <v>1.0236286041428124</v>
      </c>
      <c r="G58" s="87">
        <f>SUM(G59:G61)</f>
        <v>36620</v>
      </c>
      <c r="H58" s="87">
        <f>SUM(H59:H61)</f>
        <v>37569</v>
      </c>
    </row>
    <row r="59" spans="1:8" ht="12.75" customHeight="1">
      <c r="A59" s="105" t="s">
        <v>131</v>
      </c>
      <c r="B59" s="109"/>
      <c r="C59" s="111" t="s">
        <v>205</v>
      </c>
      <c r="D59" s="82">
        <v>26058</v>
      </c>
      <c r="E59" s="82">
        <v>28780</v>
      </c>
      <c r="F59" s="83">
        <f t="shared" si="0"/>
        <v>1.104459283137616</v>
      </c>
      <c r="G59" s="92">
        <v>26064</v>
      </c>
      <c r="H59" s="92">
        <v>26064</v>
      </c>
    </row>
    <row r="60" spans="1:8" ht="12.75" customHeight="1">
      <c r="A60" s="105" t="s">
        <v>133</v>
      </c>
      <c r="B60" s="109"/>
      <c r="C60" s="111" t="s">
        <v>206</v>
      </c>
      <c r="D60" s="82">
        <v>1850</v>
      </c>
      <c r="E60" s="82">
        <v>4000</v>
      </c>
      <c r="F60" s="83">
        <f t="shared" si="0"/>
        <v>2.1621621621621623</v>
      </c>
      <c r="G60" s="92">
        <v>4000</v>
      </c>
      <c r="H60" s="92">
        <v>4300</v>
      </c>
    </row>
    <row r="61" spans="1:8" ht="12.75" customHeight="1">
      <c r="A61" s="105" t="s">
        <v>135</v>
      </c>
      <c r="B61" s="109"/>
      <c r="C61" s="111" t="s">
        <v>207</v>
      </c>
      <c r="D61" s="82">
        <v>10520</v>
      </c>
      <c r="E61" s="82">
        <v>6556</v>
      </c>
      <c r="F61" s="83">
        <f t="shared" si="0"/>
        <v>0.6231939163498099</v>
      </c>
      <c r="G61" s="92">
        <v>6556</v>
      </c>
      <c r="H61" s="92">
        <v>7205</v>
      </c>
    </row>
    <row r="62" spans="1:8" s="90" customFormat="1" ht="18.75" customHeight="1">
      <c r="A62" s="105" t="s">
        <v>137</v>
      </c>
      <c r="B62" s="109" t="s">
        <v>179</v>
      </c>
      <c r="C62" s="841" t="s">
        <v>209</v>
      </c>
      <c r="D62" s="842"/>
      <c r="E62" s="842"/>
      <c r="F62" s="843"/>
      <c r="G62" s="844"/>
      <c r="H62" s="844">
        <v>1163</v>
      </c>
    </row>
    <row r="63" spans="1:8" ht="27" customHeight="1">
      <c r="A63" s="105" t="s">
        <v>139</v>
      </c>
      <c r="B63" s="109"/>
      <c r="C63" s="114" t="s">
        <v>1029</v>
      </c>
      <c r="D63" s="87"/>
      <c r="E63" s="87"/>
      <c r="F63" s="88"/>
      <c r="G63" s="113"/>
      <c r="H63" s="113">
        <v>430815</v>
      </c>
    </row>
    <row r="64" spans="1:8" ht="12.75" customHeight="1">
      <c r="A64" s="105" t="s">
        <v>141</v>
      </c>
      <c r="B64" s="109" t="s">
        <v>176</v>
      </c>
      <c r="C64" s="112" t="s">
        <v>208</v>
      </c>
      <c r="D64" s="87"/>
      <c r="E64" s="87"/>
      <c r="F64" s="88"/>
      <c r="G64" s="113"/>
      <c r="H64" s="113"/>
    </row>
    <row r="65" spans="1:8" ht="12.75" customHeight="1">
      <c r="A65" s="105" t="s">
        <v>143</v>
      </c>
      <c r="B65" s="109" t="s">
        <v>178</v>
      </c>
      <c r="C65" s="112" t="s">
        <v>15</v>
      </c>
      <c r="D65" s="87">
        <v>15000</v>
      </c>
      <c r="E65" s="87">
        <v>70131</v>
      </c>
      <c r="F65" s="88">
        <f>E65/D65</f>
        <v>4.6754</v>
      </c>
      <c r="G65" s="113">
        <v>174958</v>
      </c>
      <c r="H65" s="113">
        <v>187236</v>
      </c>
    </row>
    <row r="66" ht="12.75" customHeight="1">
      <c r="A66" s="105" t="s">
        <v>145</v>
      </c>
    </row>
    <row r="67" spans="1:8" ht="12.75" customHeight="1">
      <c r="A67" s="105" t="s">
        <v>147</v>
      </c>
      <c r="B67" s="109" t="s">
        <v>181</v>
      </c>
      <c r="C67" s="112" t="s">
        <v>150</v>
      </c>
      <c r="D67" s="87">
        <v>107463</v>
      </c>
      <c r="E67" s="87">
        <v>69460</v>
      </c>
      <c r="F67" s="88">
        <f>E67/D67</f>
        <v>0.6463620036663782</v>
      </c>
      <c r="G67" s="113">
        <v>34601</v>
      </c>
      <c r="H67" s="113">
        <v>54485</v>
      </c>
    </row>
    <row r="68" spans="1:8" s="96" customFormat="1" ht="12.75" customHeight="1">
      <c r="A68" s="105" t="s">
        <v>149</v>
      </c>
      <c r="B68" s="115"/>
      <c r="C68" s="116" t="s">
        <v>196</v>
      </c>
      <c r="D68" s="87">
        <v>103083</v>
      </c>
      <c r="E68" s="87">
        <v>69460</v>
      </c>
      <c r="F68" s="88">
        <f>E68/D68</f>
        <v>0.6738259460822832</v>
      </c>
      <c r="G68" s="113">
        <v>34601</v>
      </c>
      <c r="H68" s="113">
        <v>54485</v>
      </c>
    </row>
    <row r="69" spans="1:8" s="119" customFormat="1" ht="31.5" customHeight="1">
      <c r="A69" s="105" t="s">
        <v>147</v>
      </c>
      <c r="B69" s="117"/>
      <c r="C69" s="118" t="s">
        <v>210</v>
      </c>
      <c r="D69" s="82"/>
      <c r="E69" s="82"/>
      <c r="F69" s="83"/>
      <c r="G69" s="82"/>
      <c r="H69" s="82"/>
    </row>
    <row r="70" spans="1:8" s="119" customFormat="1" ht="30" customHeight="1">
      <c r="A70" s="105" t="s">
        <v>149</v>
      </c>
      <c r="B70" s="117"/>
      <c r="C70" s="118" t="s">
        <v>211</v>
      </c>
      <c r="D70" s="82"/>
      <c r="E70" s="82"/>
      <c r="F70" s="83"/>
      <c r="G70" s="82"/>
      <c r="H70" s="82"/>
    </row>
    <row r="71" spans="1:8" s="96" customFormat="1" ht="12" customHeight="1">
      <c r="A71" s="105" t="s">
        <v>151</v>
      </c>
      <c r="B71" s="115"/>
      <c r="C71" s="116" t="s">
        <v>197</v>
      </c>
      <c r="D71" s="82">
        <v>4380</v>
      </c>
      <c r="E71" s="82"/>
      <c r="F71" s="83">
        <f>E71/D71</f>
        <v>0</v>
      </c>
      <c r="G71" s="82"/>
      <c r="H71" s="57"/>
    </row>
    <row r="72" spans="1:8" ht="12" customHeight="1">
      <c r="A72" s="120" t="s">
        <v>212</v>
      </c>
      <c r="B72" s="120"/>
      <c r="C72" s="121" t="s">
        <v>213</v>
      </c>
      <c r="D72" s="122">
        <f>D65+D64+D58+D54+D67</f>
        <v>529132</v>
      </c>
      <c r="E72" s="122">
        <f>E65+E64+E58+E54+E67</f>
        <v>558871</v>
      </c>
      <c r="F72" s="83">
        <f>E72/D72</f>
        <v>1.0562033670237294</v>
      </c>
      <c r="G72" s="122">
        <f>G65+G64+G58+G54+G67</f>
        <v>626123</v>
      </c>
      <c r="H72" s="122">
        <f>H65+H64+H58+H54+H67+H62</f>
        <v>672536</v>
      </c>
    </row>
    <row r="74" ht="4.5" customHeight="1"/>
  </sheetData>
  <sheetProtection selectLockedCells="1" selectUnlockedCells="1"/>
  <mergeCells count="14">
    <mergeCell ref="A52:B53"/>
    <mergeCell ref="G10:H10"/>
    <mergeCell ref="A12:H12"/>
    <mergeCell ref="C13:H13"/>
    <mergeCell ref="B15:I15"/>
    <mergeCell ref="A16:I16"/>
    <mergeCell ref="A17:B18"/>
    <mergeCell ref="C9:H9"/>
    <mergeCell ref="A2:H2"/>
    <mergeCell ref="A1:H1"/>
    <mergeCell ref="A3:H3"/>
    <mergeCell ref="A5:H5"/>
    <mergeCell ref="A6:H6"/>
    <mergeCell ref="C8:H8"/>
  </mergeCells>
  <printOptions/>
  <pageMargins left="1.65" right="0.2298611111111111" top="0.1597222222222222" bottom="0.15" header="0.5118055555555555" footer="0.5118055555555555"/>
  <pageSetup firstPageNumber="1" useFirstPageNumber="1"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J44"/>
  <sheetViews>
    <sheetView zoomScalePageLayoutView="0" workbookViewId="0" topLeftCell="A22">
      <selection activeCell="K33" sqref="K33"/>
    </sheetView>
  </sheetViews>
  <sheetFormatPr defaultColWidth="11.7109375" defaultRowHeight="12.75" customHeight="1"/>
  <cols>
    <col min="1" max="1" width="3.8515625" style="56" customWidth="1"/>
    <col min="2" max="2" width="3.8515625" style="123" customWidth="1"/>
    <col min="3" max="3" width="31.57421875" style="56" customWidth="1"/>
    <col min="4" max="5" width="11.57421875" style="56" customWidth="1"/>
    <col min="6" max="6" width="10.28125" style="124" customWidth="1"/>
    <col min="7" max="7" width="11.7109375" style="56" customWidth="1"/>
    <col min="8" max="8" width="13.57421875" style="56" bestFit="1" customWidth="1"/>
    <col min="9" max="10" width="13.7109375" style="56" customWidth="1"/>
    <col min="11" max="16384" width="11.7109375" style="56" customWidth="1"/>
  </cols>
  <sheetData>
    <row r="1" spans="1:8" s="59" customFormat="1" ht="18" customHeight="1">
      <c r="A1" s="871" t="s">
        <v>0</v>
      </c>
      <c r="B1" s="871"/>
      <c r="C1" s="871"/>
      <c r="D1" s="871"/>
      <c r="E1" s="871"/>
      <c r="F1" s="871"/>
      <c r="G1" s="871"/>
      <c r="H1" s="871"/>
    </row>
    <row r="2" spans="1:8" ht="18">
      <c r="A2" s="870" t="s">
        <v>1027</v>
      </c>
      <c r="B2" s="870"/>
      <c r="C2" s="870"/>
      <c r="D2" s="870"/>
      <c r="E2" s="870"/>
      <c r="F2" s="870"/>
      <c r="G2" s="870"/>
      <c r="H2" s="870"/>
    </row>
    <row r="3" spans="1:8" ht="15">
      <c r="A3" s="872"/>
      <c r="B3" s="872"/>
      <c r="C3" s="872"/>
      <c r="D3" s="872"/>
      <c r="E3" s="872"/>
      <c r="F3" s="872"/>
      <c r="G3" s="872"/>
      <c r="H3" s="872"/>
    </row>
    <row r="4" spans="1:8" s="1" customFormat="1" ht="27" customHeight="1">
      <c r="A4" s="876" t="s">
        <v>214</v>
      </c>
      <c r="B4" s="876"/>
      <c r="C4" s="876"/>
      <c r="D4" s="876"/>
      <c r="E4" s="876"/>
      <c r="F4" s="876"/>
      <c r="G4" s="876"/>
      <c r="H4" s="876"/>
    </row>
    <row r="5" spans="2:6" s="1" customFormat="1" ht="6.75" customHeight="1">
      <c r="B5" s="125"/>
      <c r="C5" s="126"/>
      <c r="D5" s="126"/>
      <c r="E5" s="126"/>
      <c r="F5" s="127"/>
    </row>
    <row r="6" spans="1:8" s="1" customFormat="1" ht="5.25" customHeight="1">
      <c r="A6" s="6"/>
      <c r="B6" s="128" t="s">
        <v>215</v>
      </c>
      <c r="F6" s="127"/>
      <c r="G6" s="877" t="s">
        <v>154</v>
      </c>
      <c r="H6" s="877"/>
    </row>
    <row r="7" spans="1:8" s="1" customFormat="1" ht="9.75" customHeight="1">
      <c r="A7" s="6"/>
      <c r="B7" s="129"/>
      <c r="C7" s="130"/>
      <c r="D7" s="131"/>
      <c r="E7" s="131"/>
      <c r="F7" s="127"/>
      <c r="G7" s="877"/>
      <c r="H7" s="877"/>
    </row>
    <row r="8" spans="1:8" s="1" customFormat="1" ht="12.75" customHeight="1">
      <c r="A8" s="878" t="s">
        <v>155</v>
      </c>
      <c r="B8" s="878"/>
      <c r="C8" s="879" t="s">
        <v>216</v>
      </c>
      <c r="D8" s="133">
        <v>2014</v>
      </c>
      <c r="E8" s="133">
        <v>2015</v>
      </c>
      <c r="F8" s="880" t="s">
        <v>217</v>
      </c>
      <c r="G8" s="133">
        <v>2015</v>
      </c>
      <c r="H8" s="133">
        <v>2015</v>
      </c>
    </row>
    <row r="9" spans="1:8" s="1" customFormat="1" ht="33" customHeight="1">
      <c r="A9" s="878"/>
      <c r="B9" s="878"/>
      <c r="C9" s="879"/>
      <c r="D9" s="134" t="s">
        <v>218</v>
      </c>
      <c r="E9" s="134" t="s">
        <v>218</v>
      </c>
      <c r="F9" s="880"/>
      <c r="G9" s="134" t="s">
        <v>219</v>
      </c>
      <c r="H9" s="134" t="s">
        <v>220</v>
      </c>
    </row>
    <row r="10" spans="1:8" s="1" customFormat="1" ht="12.75" customHeight="1">
      <c r="A10" s="135"/>
      <c r="B10" s="136"/>
      <c r="C10" s="137" t="s">
        <v>162</v>
      </c>
      <c r="D10" s="132" t="s">
        <v>163</v>
      </c>
      <c r="E10" s="132" t="s">
        <v>164</v>
      </c>
      <c r="F10" s="138" t="s">
        <v>165</v>
      </c>
      <c r="G10" s="132" t="s">
        <v>166</v>
      </c>
      <c r="H10" s="132" t="s">
        <v>167</v>
      </c>
    </row>
    <row r="11" spans="1:8" s="1" customFormat="1" ht="12.75" customHeight="1">
      <c r="A11" s="80"/>
      <c r="B11" s="139" t="s">
        <v>168</v>
      </c>
      <c r="C11" s="130" t="s">
        <v>78</v>
      </c>
      <c r="D11" s="140"/>
      <c r="E11" s="140"/>
      <c r="F11" s="141"/>
      <c r="G11" s="140"/>
      <c r="H11" s="140"/>
    </row>
    <row r="12" spans="1:10" s="1" customFormat="1" ht="12.75" customHeight="1">
      <c r="A12" s="80" t="s">
        <v>38</v>
      </c>
      <c r="B12" s="142"/>
      <c r="C12" s="143" t="s">
        <v>221</v>
      </c>
      <c r="D12" s="144">
        <v>30610</v>
      </c>
      <c r="E12" s="144">
        <v>30630</v>
      </c>
      <c r="F12" s="145">
        <f>E12/D12</f>
        <v>1.000653381247958</v>
      </c>
      <c r="G12" s="144">
        <v>30630</v>
      </c>
      <c r="H12" s="144">
        <v>45336</v>
      </c>
      <c r="I12" s="146"/>
      <c r="J12" s="146"/>
    </row>
    <row r="13" spans="1:10" s="1" customFormat="1" ht="21" customHeight="1">
      <c r="A13" s="80" t="s">
        <v>40</v>
      </c>
      <c r="B13" s="142"/>
      <c r="C13" s="147" t="s">
        <v>222</v>
      </c>
      <c r="D13" s="144">
        <v>143640</v>
      </c>
      <c r="E13" s="144">
        <v>143779</v>
      </c>
      <c r="F13" s="145">
        <f>E13/D13</f>
        <v>1.0009676970203285</v>
      </c>
      <c r="G13" s="144">
        <v>143779</v>
      </c>
      <c r="H13" s="144">
        <v>150739</v>
      </c>
      <c r="I13" s="146"/>
      <c r="J13" s="148"/>
    </row>
    <row r="14" spans="1:9" s="1" customFormat="1" ht="12.75" customHeight="1">
      <c r="A14" s="80" t="s">
        <v>47</v>
      </c>
      <c r="B14" s="142"/>
      <c r="C14" s="147" t="s">
        <v>223</v>
      </c>
      <c r="D14" s="144">
        <v>174882</v>
      </c>
      <c r="E14" s="144">
        <v>165911</v>
      </c>
      <c r="F14" s="145">
        <f>E14/D14</f>
        <v>0.9487025537219382</v>
      </c>
      <c r="G14" s="144">
        <v>165911</v>
      </c>
      <c r="H14" s="144">
        <v>167038</v>
      </c>
      <c r="I14" s="146"/>
    </row>
    <row r="15" spans="1:10" s="1" customFormat="1" ht="12.75" customHeight="1">
      <c r="A15" s="80" t="s">
        <v>49</v>
      </c>
      <c r="B15" s="142"/>
      <c r="C15" s="147" t="s">
        <v>186</v>
      </c>
      <c r="D15" s="144">
        <v>47500</v>
      </c>
      <c r="E15" s="144">
        <v>37851</v>
      </c>
      <c r="F15" s="145">
        <f>E15/D15</f>
        <v>0.7968631578947368</v>
      </c>
      <c r="G15" s="144">
        <v>37851</v>
      </c>
      <c r="H15" s="144">
        <v>44675</v>
      </c>
      <c r="I15" s="149"/>
      <c r="J15" s="149"/>
    </row>
    <row r="16" spans="1:9" s="148" customFormat="1" ht="12.75" customHeight="1">
      <c r="A16" s="80" t="s">
        <v>51</v>
      </c>
      <c r="B16" s="142"/>
      <c r="C16" s="150" t="s">
        <v>224</v>
      </c>
      <c r="D16" s="144"/>
      <c r="E16" s="144"/>
      <c r="F16" s="151"/>
      <c r="G16" s="144"/>
      <c r="H16" s="144">
        <v>16241</v>
      </c>
      <c r="I16" s="149"/>
    </row>
    <row r="17" spans="1:8" s="1" customFormat="1" ht="12.75" customHeight="1">
      <c r="A17" s="80" t="s">
        <v>53</v>
      </c>
      <c r="B17" s="142"/>
      <c r="C17" s="150" t="s">
        <v>225</v>
      </c>
      <c r="D17" s="144">
        <v>600</v>
      </c>
      <c r="E17" s="144">
        <v>0</v>
      </c>
      <c r="F17" s="145">
        <f>E17/D17</f>
        <v>0</v>
      </c>
      <c r="G17" s="144">
        <v>0</v>
      </c>
      <c r="H17" s="144">
        <v>0</v>
      </c>
    </row>
    <row r="18" spans="1:8" s="1" customFormat="1" ht="12.75" customHeight="1">
      <c r="A18" s="80" t="s">
        <v>55</v>
      </c>
      <c r="B18" s="142"/>
      <c r="C18" s="150" t="s">
        <v>193</v>
      </c>
      <c r="D18" s="144"/>
      <c r="E18" s="144"/>
      <c r="F18" s="145"/>
      <c r="G18" s="144"/>
      <c r="H18" s="144">
        <v>6786</v>
      </c>
    </row>
    <row r="19" spans="1:8" s="1" customFormat="1" ht="12.75" customHeight="1">
      <c r="A19" s="80" t="s">
        <v>57</v>
      </c>
      <c r="B19" s="142"/>
      <c r="C19" s="152" t="s">
        <v>226</v>
      </c>
      <c r="D19" s="153">
        <f>SUM(D12:D17)</f>
        <v>397232</v>
      </c>
      <c r="E19" s="153">
        <f>SUM(E12:E17)</f>
        <v>378171</v>
      </c>
      <c r="F19" s="145">
        <f>E19/D19</f>
        <v>0.9520154468924961</v>
      </c>
      <c r="G19" s="153">
        <f>SUM(G12:G17)</f>
        <v>378171</v>
      </c>
      <c r="H19" s="153">
        <f>SUM(H12:H18)</f>
        <v>430815</v>
      </c>
    </row>
    <row r="20" spans="1:8" s="148" customFormat="1" ht="12.75" customHeight="1">
      <c r="A20" s="80" t="s">
        <v>86</v>
      </c>
      <c r="B20" s="142"/>
      <c r="C20" s="154" t="s">
        <v>227</v>
      </c>
      <c r="D20" s="155"/>
      <c r="E20" s="155"/>
      <c r="F20" s="151"/>
      <c r="G20" s="155"/>
      <c r="H20" s="155">
        <v>90000</v>
      </c>
    </row>
    <row r="21" spans="1:8" s="158" customFormat="1" ht="12.75" customHeight="1">
      <c r="A21" s="80" t="s">
        <v>59</v>
      </c>
      <c r="B21" s="142" t="s">
        <v>172</v>
      </c>
      <c r="C21" s="156" t="s">
        <v>228</v>
      </c>
      <c r="D21" s="87"/>
      <c r="E21" s="87"/>
      <c r="F21" s="157"/>
      <c r="G21" s="87"/>
      <c r="H21" s="87">
        <f>H20</f>
        <v>90000</v>
      </c>
    </row>
    <row r="22" spans="1:8" s="1" customFormat="1" ht="15" customHeight="1">
      <c r="A22" s="80" t="s">
        <v>61</v>
      </c>
      <c r="B22" s="86" t="s">
        <v>176</v>
      </c>
      <c r="C22" s="130" t="s">
        <v>229</v>
      </c>
      <c r="D22" s="159"/>
      <c r="E22" s="159"/>
      <c r="F22" s="160"/>
      <c r="G22" s="159"/>
      <c r="H22" s="159"/>
    </row>
    <row r="23" spans="1:8" s="1" customFormat="1" ht="12.75" customHeight="1">
      <c r="A23" s="80" t="s">
        <v>63</v>
      </c>
      <c r="B23" s="142"/>
      <c r="C23" s="161" t="s">
        <v>121</v>
      </c>
      <c r="D23" s="144">
        <v>188189</v>
      </c>
      <c r="E23" s="162">
        <v>195561</v>
      </c>
      <c r="F23" s="145">
        <f aca="true" t="shared" si="0" ref="F23:F28">E23/D23</f>
        <v>1.0391733842041777</v>
      </c>
      <c r="G23" s="162">
        <v>195561</v>
      </c>
      <c r="H23" s="845">
        <v>203292</v>
      </c>
    </row>
    <row r="24" spans="1:8" s="1" customFormat="1" ht="12.75" customHeight="1">
      <c r="A24" s="80" t="s">
        <v>65</v>
      </c>
      <c r="B24" s="142"/>
      <c r="C24" s="161" t="s">
        <v>230</v>
      </c>
      <c r="D24" s="144">
        <v>48910</v>
      </c>
      <c r="E24" s="162">
        <v>51693</v>
      </c>
      <c r="F24" s="145">
        <f t="shared" si="0"/>
        <v>1.056900429360049</v>
      </c>
      <c r="G24" s="162">
        <v>51693</v>
      </c>
      <c r="H24" s="845">
        <v>51988</v>
      </c>
    </row>
    <row r="25" spans="1:8" s="1" customFormat="1" ht="12.75" customHeight="1">
      <c r="A25" s="80" t="s">
        <v>92</v>
      </c>
      <c r="B25" s="142"/>
      <c r="C25" s="161" t="s">
        <v>231</v>
      </c>
      <c r="D25" s="144">
        <v>131142</v>
      </c>
      <c r="E25" s="162">
        <v>132690</v>
      </c>
      <c r="F25" s="145">
        <f t="shared" si="0"/>
        <v>1.0118039987189458</v>
      </c>
      <c r="G25" s="162">
        <v>132690</v>
      </c>
      <c r="H25" s="845">
        <v>136803</v>
      </c>
    </row>
    <row r="26" spans="1:8" s="1" customFormat="1" ht="12.75" customHeight="1">
      <c r="A26" s="80" t="s">
        <v>66</v>
      </c>
      <c r="B26" s="142"/>
      <c r="C26" s="163" t="s">
        <v>232</v>
      </c>
      <c r="D26" s="144">
        <v>26058</v>
      </c>
      <c r="E26" s="144">
        <v>28780</v>
      </c>
      <c r="F26" s="145">
        <f t="shared" si="0"/>
        <v>1.104459283137616</v>
      </c>
      <c r="G26" s="144">
        <v>26064</v>
      </c>
      <c r="H26" s="144">
        <v>26064</v>
      </c>
    </row>
    <row r="27" spans="1:8" s="1" customFormat="1" ht="12.75" customHeight="1">
      <c r="A27" s="80" t="s">
        <v>67</v>
      </c>
      <c r="B27" s="142"/>
      <c r="C27" s="164" t="s">
        <v>233</v>
      </c>
      <c r="D27" s="144">
        <v>1850</v>
      </c>
      <c r="E27" s="144">
        <v>4000</v>
      </c>
      <c r="F27" s="145">
        <f t="shared" si="0"/>
        <v>2.1621621621621623</v>
      </c>
      <c r="G27" s="144">
        <v>4000</v>
      </c>
      <c r="H27" s="144">
        <v>4300</v>
      </c>
    </row>
    <row r="28" spans="1:8" s="167" customFormat="1" ht="12.75" customHeight="1">
      <c r="A28" s="80" t="s">
        <v>68</v>
      </c>
      <c r="B28" s="165"/>
      <c r="C28" s="164" t="s">
        <v>234</v>
      </c>
      <c r="D28" s="155">
        <v>10520</v>
      </c>
      <c r="E28" s="155">
        <v>6556</v>
      </c>
      <c r="F28" s="166">
        <f t="shared" si="0"/>
        <v>0.6231939163498099</v>
      </c>
      <c r="G28" s="155">
        <v>6556</v>
      </c>
      <c r="H28" s="155">
        <v>7205</v>
      </c>
    </row>
    <row r="29" spans="1:8" s="1" customFormat="1" ht="12.75" customHeight="1">
      <c r="A29" s="80" t="s">
        <v>70</v>
      </c>
      <c r="B29" s="142"/>
      <c r="C29" s="150" t="s">
        <v>150</v>
      </c>
      <c r="D29" s="144">
        <v>4380</v>
      </c>
      <c r="E29" s="144"/>
      <c r="F29" s="145"/>
      <c r="G29" s="144"/>
      <c r="H29" s="144"/>
    </row>
    <row r="30" spans="1:8" s="1" customFormat="1" ht="22.5" customHeight="1">
      <c r="A30" s="80" t="s">
        <v>97</v>
      </c>
      <c r="B30" s="142"/>
      <c r="C30" s="150" t="s">
        <v>235</v>
      </c>
      <c r="D30" s="144"/>
      <c r="E30" s="144"/>
      <c r="F30" s="145"/>
      <c r="G30" s="144"/>
      <c r="H30" s="144">
        <v>1163</v>
      </c>
    </row>
    <row r="31" spans="1:8" s="1" customFormat="1" ht="12.75" customHeight="1">
      <c r="A31" s="80" t="s">
        <v>99</v>
      </c>
      <c r="B31" s="142"/>
      <c r="C31" s="152" t="s">
        <v>236</v>
      </c>
      <c r="D31" s="87">
        <f>SUM(D23:D29)</f>
        <v>411049</v>
      </c>
      <c r="E31" s="87">
        <f>SUM(E23:E29)</f>
        <v>419280</v>
      </c>
      <c r="F31" s="145">
        <f>E31/D31</f>
        <v>1.0200243766558246</v>
      </c>
      <c r="G31" s="87">
        <f>SUM(G23:G29)</f>
        <v>416564</v>
      </c>
      <c r="H31" s="87">
        <f>SUM(H23:H30)</f>
        <v>430815</v>
      </c>
    </row>
    <row r="32" spans="1:8" s="1" customFormat="1" ht="15" customHeight="1">
      <c r="A32" s="80" t="s">
        <v>101</v>
      </c>
      <c r="B32" s="86" t="s">
        <v>178</v>
      </c>
      <c r="C32" s="130" t="s">
        <v>13</v>
      </c>
      <c r="D32" s="168"/>
      <c r="E32" s="168"/>
      <c r="F32" s="169"/>
      <c r="G32" s="168"/>
      <c r="H32" s="168"/>
    </row>
    <row r="33" spans="1:8" s="1" customFormat="1" ht="12.75" customHeight="1">
      <c r="A33" s="80" t="s">
        <v>103</v>
      </c>
      <c r="B33" s="142"/>
      <c r="C33" s="161" t="s">
        <v>106</v>
      </c>
      <c r="D33" s="155">
        <v>15000</v>
      </c>
      <c r="E33" s="155">
        <v>12646</v>
      </c>
      <c r="F33" s="145"/>
      <c r="G33" s="155">
        <v>12646</v>
      </c>
      <c r="H33" s="155">
        <v>17532</v>
      </c>
    </row>
    <row r="34" spans="1:8" s="1" customFormat="1" ht="12.75" customHeight="1">
      <c r="A34" s="80" t="s">
        <v>105</v>
      </c>
      <c r="B34" s="142"/>
      <c r="C34" s="161" t="s">
        <v>237</v>
      </c>
      <c r="D34" s="155">
        <v>6900</v>
      </c>
      <c r="E34" s="155">
        <v>6960</v>
      </c>
      <c r="F34" s="145">
        <f>E34/D34</f>
        <v>1.008695652173913</v>
      </c>
      <c r="G34" s="155">
        <v>6960</v>
      </c>
      <c r="H34" s="155">
        <v>0</v>
      </c>
    </row>
    <row r="35" spans="1:8" s="1" customFormat="1" ht="12.75" customHeight="1">
      <c r="A35" s="80" t="s">
        <v>107</v>
      </c>
      <c r="B35" s="142"/>
      <c r="C35" s="161" t="s">
        <v>238</v>
      </c>
      <c r="D35" s="155"/>
      <c r="E35" s="155">
        <v>0</v>
      </c>
      <c r="F35" s="145"/>
      <c r="G35" s="155">
        <v>0</v>
      </c>
      <c r="H35" s="155">
        <v>0</v>
      </c>
    </row>
    <row r="36" spans="1:8" s="1" customFormat="1" ht="12.75" customHeight="1">
      <c r="A36" s="80" t="s">
        <v>109</v>
      </c>
      <c r="B36" s="142"/>
      <c r="C36" s="161" t="s">
        <v>180</v>
      </c>
      <c r="D36" s="155">
        <v>10000</v>
      </c>
      <c r="E36" s="155">
        <v>39094</v>
      </c>
      <c r="F36" s="145"/>
      <c r="G36" s="155">
        <v>126394</v>
      </c>
      <c r="H36" s="155">
        <v>48194</v>
      </c>
    </row>
    <row r="37" spans="1:8" s="148" customFormat="1" ht="12.75" customHeight="1">
      <c r="A37" s="80" t="s">
        <v>111</v>
      </c>
      <c r="B37" s="142"/>
      <c r="C37" s="154" t="s">
        <v>239</v>
      </c>
      <c r="D37" s="155">
        <v>100000</v>
      </c>
      <c r="E37" s="155">
        <v>122000</v>
      </c>
      <c r="F37" s="151"/>
      <c r="G37" s="155">
        <v>101952</v>
      </c>
      <c r="H37" s="155">
        <v>85995</v>
      </c>
    </row>
    <row r="38" spans="1:8" s="1" customFormat="1" ht="12.75" customHeight="1">
      <c r="A38" s="80" t="s">
        <v>115</v>
      </c>
      <c r="B38" s="846"/>
      <c r="C38" s="847" t="s">
        <v>240</v>
      </c>
      <c r="D38" s="752">
        <f>SUM(D33:D37)</f>
        <v>131900</v>
      </c>
      <c r="E38" s="752">
        <f>SUM(E33:E37)</f>
        <v>180700</v>
      </c>
      <c r="F38" s="848">
        <f>E38/D38</f>
        <v>1.3699772554965883</v>
      </c>
      <c r="G38" s="752">
        <v>247952</v>
      </c>
      <c r="H38" s="752">
        <f>SUM(H33:H37)</f>
        <v>151721</v>
      </c>
    </row>
    <row r="39" spans="1:8" s="1" customFormat="1" ht="15" customHeight="1">
      <c r="A39" s="853" t="s">
        <v>115</v>
      </c>
      <c r="B39" s="854" t="s">
        <v>179</v>
      </c>
      <c r="C39" s="855" t="s">
        <v>15</v>
      </c>
      <c r="D39" s="856"/>
      <c r="E39" s="856"/>
      <c r="F39" s="857"/>
      <c r="G39" s="856"/>
      <c r="H39" s="856"/>
    </row>
    <row r="40" spans="1:8" s="1" customFormat="1" ht="12.75" customHeight="1">
      <c r="A40" s="849" t="s">
        <v>117</v>
      </c>
      <c r="B40" s="850"/>
      <c r="C40" s="851" t="s">
        <v>241</v>
      </c>
      <c r="D40" s="741">
        <v>15000</v>
      </c>
      <c r="E40" s="741">
        <v>70131</v>
      </c>
      <c r="F40" s="852"/>
      <c r="G40" s="741">
        <v>174958</v>
      </c>
      <c r="H40" s="741">
        <v>187236</v>
      </c>
    </row>
    <row r="41" spans="1:8" s="1" customFormat="1" ht="12.75" customHeight="1">
      <c r="A41" s="80" t="s">
        <v>118</v>
      </c>
      <c r="B41" s="142"/>
      <c r="C41" s="161" t="s">
        <v>16</v>
      </c>
      <c r="D41" s="155">
        <v>103083</v>
      </c>
      <c r="E41" s="155">
        <v>69460</v>
      </c>
      <c r="F41" s="145"/>
      <c r="G41" s="155">
        <v>34601</v>
      </c>
      <c r="H41" s="155">
        <v>54485</v>
      </c>
    </row>
    <row r="42" spans="1:8" s="1" customFormat="1" ht="12.75" customHeight="1">
      <c r="A42" s="80" t="s">
        <v>120</v>
      </c>
      <c r="B42" s="142"/>
      <c r="C42" s="152" t="s">
        <v>242</v>
      </c>
      <c r="D42" s="87">
        <f>SUM(D40:D41)</f>
        <v>118083</v>
      </c>
      <c r="E42" s="87">
        <f>SUM(E40:E41)</f>
        <v>139591</v>
      </c>
      <c r="F42" s="145">
        <f>E42/D42</f>
        <v>1.1821430688583454</v>
      </c>
      <c r="G42" s="87">
        <f>SUM(G40:G41)</f>
        <v>209559</v>
      </c>
      <c r="H42" s="87">
        <f>SUM(H40:H41)</f>
        <v>241721</v>
      </c>
    </row>
    <row r="43" spans="1:9" s="1" customFormat="1" ht="12.75" customHeight="1">
      <c r="A43" s="102"/>
      <c r="B43" s="170"/>
      <c r="C43" s="171" t="s">
        <v>243</v>
      </c>
      <c r="D43" s="172">
        <f>D19+D38</f>
        <v>529132</v>
      </c>
      <c r="E43" s="172">
        <v>558871</v>
      </c>
      <c r="F43" s="173">
        <f>E43/D43</f>
        <v>1.0562033670237294</v>
      </c>
      <c r="G43" s="172">
        <v>626123</v>
      </c>
      <c r="H43" s="172">
        <f>H19+H38+H21</f>
        <v>672536</v>
      </c>
      <c r="I43" s="1">
        <v>672653</v>
      </c>
    </row>
    <row r="44" spans="1:9" s="1" customFormat="1" ht="12.75" customHeight="1">
      <c r="A44" s="102"/>
      <c r="B44" s="170"/>
      <c r="C44" s="171" t="s">
        <v>244</v>
      </c>
      <c r="D44" s="172">
        <f>D31+D42</f>
        <v>529132</v>
      </c>
      <c r="E44" s="172">
        <v>558871</v>
      </c>
      <c r="F44" s="173">
        <f>E44/D44</f>
        <v>1.0562033670237294</v>
      </c>
      <c r="G44" s="172">
        <v>626123</v>
      </c>
      <c r="H44" s="172">
        <f>H31+H42</f>
        <v>672536</v>
      </c>
      <c r="I44" s="1">
        <v>672536</v>
      </c>
    </row>
  </sheetData>
  <sheetProtection selectLockedCells="1" selectUnlockedCells="1"/>
  <mergeCells count="8">
    <mergeCell ref="A1:H1"/>
    <mergeCell ref="A2:H2"/>
    <mergeCell ref="A4:H4"/>
    <mergeCell ref="G6:H7"/>
    <mergeCell ref="A8:B9"/>
    <mergeCell ref="C8:C9"/>
    <mergeCell ref="F8:F9"/>
    <mergeCell ref="A3:H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H51"/>
  <sheetViews>
    <sheetView showGridLines="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H51" sqref="H51"/>
    </sheetView>
  </sheetViews>
  <sheetFormatPr defaultColWidth="11.7109375" defaultRowHeight="12.75" customHeight="1"/>
  <cols>
    <col min="1" max="2" width="3.8515625" style="56" customWidth="1"/>
    <col min="3" max="3" width="31.57421875" style="56" customWidth="1"/>
    <col min="4" max="5" width="10.7109375" style="56" customWidth="1"/>
    <col min="6" max="6" width="6.7109375" style="124" customWidth="1"/>
    <col min="7" max="16384" width="11.7109375" style="56" customWidth="1"/>
  </cols>
  <sheetData>
    <row r="1" spans="1:8" s="59" customFormat="1" ht="18" customHeight="1">
      <c r="A1" s="871" t="s">
        <v>245</v>
      </c>
      <c r="B1" s="871"/>
      <c r="C1" s="871"/>
      <c r="D1" s="871"/>
      <c r="E1" s="871"/>
      <c r="F1" s="871"/>
      <c r="G1" s="871"/>
      <c r="H1" s="871"/>
    </row>
    <row r="2" spans="1:8" ht="18">
      <c r="A2" s="870" t="s">
        <v>1027</v>
      </c>
      <c r="B2" s="870"/>
      <c r="C2" s="870"/>
      <c r="D2" s="870"/>
      <c r="E2" s="870"/>
      <c r="F2" s="870"/>
      <c r="G2" s="870"/>
      <c r="H2" s="870"/>
    </row>
    <row r="3" spans="1:8" ht="15">
      <c r="A3" s="872"/>
      <c r="B3" s="872"/>
      <c r="C3" s="872"/>
      <c r="D3" s="872"/>
      <c r="E3" s="872"/>
      <c r="F3" s="872"/>
      <c r="G3" s="872"/>
      <c r="H3" s="872"/>
    </row>
    <row r="4" spans="1:5" ht="6.75" customHeight="1">
      <c r="A4" s="62"/>
      <c r="B4" s="63"/>
      <c r="C4" s="63"/>
      <c r="D4" s="63"/>
      <c r="E4" s="63"/>
    </row>
    <row r="5" spans="1:8" s="174" customFormat="1" ht="12.75" customHeight="1">
      <c r="A5" s="881" t="s">
        <v>2</v>
      </c>
      <c r="B5" s="881"/>
      <c r="C5" s="881"/>
      <c r="D5" s="881"/>
      <c r="E5" s="881"/>
      <c r="F5" s="881"/>
      <c r="G5" s="881"/>
      <c r="H5" s="881"/>
    </row>
    <row r="6" spans="1:8" s="174" customFormat="1" ht="12.75" customHeight="1">
      <c r="A6" s="882" t="s">
        <v>246</v>
      </c>
      <c r="B6" s="882"/>
      <c r="C6" s="882"/>
      <c r="D6" s="882"/>
      <c r="E6" s="882"/>
      <c r="F6" s="882"/>
      <c r="G6" s="882"/>
      <c r="H6" s="882"/>
    </row>
    <row r="7" spans="2:8" s="174" customFormat="1" ht="12.75" customHeight="1">
      <c r="B7" s="175"/>
      <c r="D7" s="176"/>
      <c r="E7" s="176"/>
      <c r="G7" s="883" t="s">
        <v>154</v>
      </c>
      <c r="H7" s="883"/>
    </row>
    <row r="8" spans="2:8" s="174" customFormat="1" ht="7.5" customHeight="1">
      <c r="B8" s="175"/>
      <c r="D8" s="176"/>
      <c r="E8" s="176"/>
      <c r="G8" s="883"/>
      <c r="H8" s="883"/>
    </row>
    <row r="9" spans="1:8" s="174" customFormat="1" ht="63.75" customHeight="1">
      <c r="A9" s="884" t="s">
        <v>155</v>
      </c>
      <c r="B9" s="884"/>
      <c r="C9" s="177" t="s">
        <v>156</v>
      </c>
      <c r="D9" s="178" t="s">
        <v>157</v>
      </c>
      <c r="E9" s="178" t="s">
        <v>247</v>
      </c>
      <c r="F9" s="179" t="s">
        <v>217</v>
      </c>
      <c r="G9" s="180" t="s">
        <v>248</v>
      </c>
      <c r="H9" s="180" t="s">
        <v>249</v>
      </c>
    </row>
    <row r="10" spans="1:8" s="174" customFormat="1" ht="12.75" customHeight="1">
      <c r="A10" s="884"/>
      <c r="B10" s="884"/>
      <c r="C10" s="177" t="s">
        <v>162</v>
      </c>
      <c r="D10" s="177" t="s">
        <v>163</v>
      </c>
      <c r="E10" s="177" t="s">
        <v>164</v>
      </c>
      <c r="F10" s="177" t="s">
        <v>165</v>
      </c>
      <c r="G10" s="177" t="s">
        <v>166</v>
      </c>
      <c r="H10" s="177" t="s">
        <v>167</v>
      </c>
    </row>
    <row r="11" spans="1:8" s="174" customFormat="1" ht="12.75" customHeight="1">
      <c r="A11" s="181" t="s">
        <v>38</v>
      </c>
      <c r="B11" s="182" t="s">
        <v>168</v>
      </c>
      <c r="C11" s="183" t="s">
        <v>78</v>
      </c>
      <c r="D11" s="184"/>
      <c r="E11" s="184"/>
      <c r="F11" s="20"/>
      <c r="G11" s="184"/>
      <c r="H11" s="184"/>
    </row>
    <row r="12" spans="1:8" s="174" customFormat="1" ht="12.75" customHeight="1">
      <c r="A12" s="181" t="s">
        <v>40</v>
      </c>
      <c r="B12" s="181"/>
      <c r="C12" s="185" t="s">
        <v>78</v>
      </c>
      <c r="D12" s="20">
        <v>20930</v>
      </c>
      <c r="E12" s="20">
        <v>21870</v>
      </c>
      <c r="F12" s="186">
        <f aca="true" t="shared" si="0" ref="F12:F17">E12/D12</f>
        <v>1.0449116101290015</v>
      </c>
      <c r="G12" s="20">
        <v>21870</v>
      </c>
      <c r="H12" s="20">
        <v>33336</v>
      </c>
    </row>
    <row r="13" spans="1:8" s="174" customFormat="1" ht="12.75" customHeight="1">
      <c r="A13" s="181" t="s">
        <v>47</v>
      </c>
      <c r="B13" s="181"/>
      <c r="C13" s="187" t="s">
        <v>250</v>
      </c>
      <c r="D13" s="20">
        <v>2730</v>
      </c>
      <c r="E13" s="20">
        <v>1330</v>
      </c>
      <c r="F13" s="186">
        <f t="shared" si="0"/>
        <v>0.48717948717948717</v>
      </c>
      <c r="G13" s="20">
        <v>1330</v>
      </c>
      <c r="H13" s="20">
        <v>12000</v>
      </c>
    </row>
    <row r="14" spans="1:8" s="174" customFormat="1" ht="12.75" customHeight="1">
      <c r="A14" s="181" t="s">
        <v>49</v>
      </c>
      <c r="B14" s="181"/>
      <c r="C14" s="187" t="s">
        <v>251</v>
      </c>
      <c r="D14" s="20">
        <v>5950</v>
      </c>
      <c r="E14" s="20">
        <v>6130</v>
      </c>
      <c r="F14" s="186">
        <f t="shared" si="0"/>
        <v>1.030252100840336</v>
      </c>
      <c r="G14" s="20">
        <v>6130</v>
      </c>
      <c r="H14" s="20"/>
    </row>
    <row r="15" spans="1:8" s="174" customFormat="1" ht="12.75" customHeight="1">
      <c r="A15" s="181" t="s">
        <v>51</v>
      </c>
      <c r="B15" s="181"/>
      <c r="C15" s="185" t="s">
        <v>252</v>
      </c>
      <c r="D15" s="20">
        <v>1000</v>
      </c>
      <c r="E15" s="20">
        <v>1300</v>
      </c>
      <c r="F15" s="186">
        <f t="shared" si="0"/>
        <v>1.3</v>
      </c>
      <c r="G15" s="20">
        <v>1300</v>
      </c>
      <c r="H15" s="20"/>
    </row>
    <row r="16" spans="1:8" s="174" customFormat="1" ht="12.75" customHeight="1">
      <c r="A16" s="181" t="s">
        <v>53</v>
      </c>
      <c r="B16" s="181"/>
      <c r="C16" s="185" t="s">
        <v>253</v>
      </c>
      <c r="D16" s="20">
        <v>600</v>
      </c>
      <c r="E16" s="20">
        <v>0</v>
      </c>
      <c r="F16" s="186">
        <f t="shared" si="0"/>
        <v>0</v>
      </c>
      <c r="G16" s="20">
        <v>0</v>
      </c>
      <c r="H16" s="20">
        <v>0</v>
      </c>
    </row>
    <row r="17" spans="1:8" s="174" customFormat="1" ht="12.75" customHeight="1">
      <c r="A17" s="181" t="s">
        <v>55</v>
      </c>
      <c r="B17" s="188"/>
      <c r="C17" s="189" t="s">
        <v>226</v>
      </c>
      <c r="D17" s="15">
        <f>SUM(D12:D16)</f>
        <v>31210</v>
      </c>
      <c r="E17" s="15">
        <f>SUM(E12:E16)</f>
        <v>30630</v>
      </c>
      <c r="F17" s="186">
        <f t="shared" si="0"/>
        <v>0.9814162127523229</v>
      </c>
      <c r="G17" s="15">
        <f>SUM(G12:G16)</f>
        <v>30630</v>
      </c>
      <c r="H17" s="15">
        <f>SUM(H12:H16)</f>
        <v>45336</v>
      </c>
    </row>
    <row r="18" spans="1:8" s="174" customFormat="1" ht="12.75" customHeight="1">
      <c r="A18" s="181" t="s">
        <v>57</v>
      </c>
      <c r="B18" s="181" t="s">
        <v>172</v>
      </c>
      <c r="C18" s="183" t="s">
        <v>90</v>
      </c>
      <c r="D18" s="20"/>
      <c r="E18" s="20"/>
      <c r="F18" s="186"/>
      <c r="G18" s="20"/>
      <c r="H18" s="20"/>
    </row>
    <row r="19" spans="1:8" s="174" customFormat="1" ht="12.75" customHeight="1">
      <c r="A19" s="181" t="s">
        <v>86</v>
      </c>
      <c r="B19" s="181" t="s">
        <v>38</v>
      </c>
      <c r="C19" s="183" t="s">
        <v>39</v>
      </c>
      <c r="D19" s="20"/>
      <c r="E19" s="20"/>
      <c r="F19" s="186"/>
      <c r="G19" s="20"/>
      <c r="H19" s="20"/>
    </row>
    <row r="20" spans="1:8" s="174" customFormat="1" ht="12.75" customHeight="1">
      <c r="A20" s="181" t="s">
        <v>59</v>
      </c>
      <c r="B20" s="181"/>
      <c r="C20" s="185" t="s">
        <v>254</v>
      </c>
      <c r="D20" s="20">
        <v>6900</v>
      </c>
      <c r="E20" s="20">
        <v>6960</v>
      </c>
      <c r="F20" s="186">
        <f>E20/D20</f>
        <v>1.008695652173913</v>
      </c>
      <c r="G20" s="20">
        <v>6960</v>
      </c>
      <c r="H20" s="20">
        <v>6960</v>
      </c>
    </row>
    <row r="21" spans="1:8" s="174" customFormat="1" ht="12.75" customHeight="1">
      <c r="A21" s="181" t="s">
        <v>61</v>
      </c>
      <c r="B21" s="181"/>
      <c r="C21" s="185" t="s">
        <v>255</v>
      </c>
      <c r="D21" s="20">
        <v>130000</v>
      </c>
      <c r="E21" s="20">
        <v>126610</v>
      </c>
      <c r="F21" s="186">
        <f>E21/D21</f>
        <v>0.9739230769230769</v>
      </c>
      <c r="G21" s="20">
        <v>126610</v>
      </c>
      <c r="H21" s="20">
        <v>126610</v>
      </c>
    </row>
    <row r="22" spans="1:8" s="174" customFormat="1" ht="12.75" customHeight="1">
      <c r="A22" s="181" t="s">
        <v>63</v>
      </c>
      <c r="B22" s="188"/>
      <c r="C22" s="189" t="s">
        <v>25</v>
      </c>
      <c r="D22" s="15">
        <f>SUM(D20:D21)</f>
        <v>136900</v>
      </c>
      <c r="E22" s="15">
        <f>SUM(E20:E21)</f>
        <v>133570</v>
      </c>
      <c r="F22" s="186">
        <f>E22/D22</f>
        <v>0.9756756756756757</v>
      </c>
      <c r="G22" s="15">
        <f>SUM(G20:G21)</f>
        <v>133570</v>
      </c>
      <c r="H22" s="15">
        <f>SUM(H20:H21)</f>
        <v>133570</v>
      </c>
    </row>
    <row r="23" spans="1:8" s="174" customFormat="1" ht="12.75" customHeight="1">
      <c r="A23" s="181" t="s">
        <v>65</v>
      </c>
      <c r="B23" s="181" t="s">
        <v>40</v>
      </c>
      <c r="C23" s="183" t="s">
        <v>94</v>
      </c>
      <c r="D23" s="20"/>
      <c r="E23" s="20"/>
      <c r="F23" s="186"/>
      <c r="G23" s="20"/>
      <c r="H23" s="20"/>
    </row>
    <row r="24" spans="1:8" s="174" customFormat="1" ht="12.75" customHeight="1">
      <c r="A24" s="181" t="s">
        <v>92</v>
      </c>
      <c r="B24" s="181"/>
      <c r="C24" s="185" t="s">
        <v>256</v>
      </c>
      <c r="D24" s="20">
        <v>8000</v>
      </c>
      <c r="E24" s="20">
        <v>8072</v>
      </c>
      <c r="F24" s="186">
        <f>E24/D24</f>
        <v>1.009</v>
      </c>
      <c r="G24" s="20">
        <v>8072</v>
      </c>
      <c r="H24" s="20">
        <v>8072</v>
      </c>
    </row>
    <row r="25" spans="1:8" s="174" customFormat="1" ht="12.75" customHeight="1">
      <c r="A25" s="181" t="s">
        <v>66</v>
      </c>
      <c r="B25" s="188"/>
      <c r="C25" s="189" t="s">
        <v>25</v>
      </c>
      <c r="D25" s="15">
        <f>SUM(D24:D24)</f>
        <v>8000</v>
      </c>
      <c r="E25" s="15">
        <f>SUM(E24:E24)</f>
        <v>8072</v>
      </c>
      <c r="F25" s="186">
        <f>E25/D25</f>
        <v>1.009</v>
      </c>
      <c r="G25" s="15">
        <f>SUM(G24:G24)</f>
        <v>8072</v>
      </c>
      <c r="H25" s="15">
        <f>SUM(H24:H24)</f>
        <v>8072</v>
      </c>
    </row>
    <row r="26" spans="1:8" s="174" customFormat="1" ht="12.75" customHeight="1">
      <c r="A26" s="181" t="s">
        <v>67</v>
      </c>
      <c r="B26" s="181" t="s">
        <v>47</v>
      </c>
      <c r="C26" s="183" t="s">
        <v>96</v>
      </c>
      <c r="D26" s="20">
        <v>300</v>
      </c>
      <c r="E26" s="20">
        <v>0</v>
      </c>
      <c r="F26" s="186">
        <f>E26/D26</f>
        <v>0</v>
      </c>
      <c r="G26" s="20">
        <v>0</v>
      </c>
      <c r="H26" s="20">
        <v>0</v>
      </c>
    </row>
    <row r="27" spans="1:8" s="174" customFormat="1" ht="39" customHeight="1">
      <c r="A27" s="181" t="s">
        <v>68</v>
      </c>
      <c r="B27" s="181" t="s">
        <v>49</v>
      </c>
      <c r="C27" s="190" t="s">
        <v>257</v>
      </c>
      <c r="D27" s="20">
        <v>5340</v>
      </c>
      <c r="E27" s="20">
        <v>8097</v>
      </c>
      <c r="F27" s="186">
        <f>E27/D27</f>
        <v>1.5162921348314606</v>
      </c>
      <c r="G27" s="20">
        <v>8097</v>
      </c>
      <c r="H27" s="20">
        <v>8097</v>
      </c>
    </row>
    <row r="28" spans="1:8" s="174" customFormat="1" ht="12.75" customHeight="1">
      <c r="A28" s="181" t="s">
        <v>70</v>
      </c>
      <c r="B28" s="181" t="s">
        <v>51</v>
      </c>
      <c r="C28" s="183" t="s">
        <v>175</v>
      </c>
      <c r="D28" s="20"/>
      <c r="E28" s="20">
        <v>1000</v>
      </c>
      <c r="F28" s="186"/>
      <c r="G28" s="20">
        <v>1000</v>
      </c>
      <c r="H28" s="20">
        <v>1000</v>
      </c>
    </row>
    <row r="29" spans="1:8" s="174" customFormat="1" ht="12.75" customHeight="1">
      <c r="A29" s="181" t="s">
        <v>97</v>
      </c>
      <c r="B29" s="188"/>
      <c r="C29" s="189" t="s">
        <v>258</v>
      </c>
      <c r="D29" s="15">
        <f>D28+D27+D26+D25+D22</f>
        <v>150540</v>
      </c>
      <c r="E29" s="15">
        <f>E28+E27+E26+E25+E22</f>
        <v>150739</v>
      </c>
      <c r="F29" s="186">
        <f>E29/D29</f>
        <v>1.0013219077985918</v>
      </c>
      <c r="G29" s="15">
        <f>G28+G27+G26+G25+G22</f>
        <v>150739</v>
      </c>
      <c r="H29" s="15">
        <f>H28+H27+H26+H25+H22</f>
        <v>150739</v>
      </c>
    </row>
    <row r="30" spans="1:8" s="174" customFormat="1" ht="12.75" customHeight="1">
      <c r="A30" s="181" t="s">
        <v>99</v>
      </c>
      <c r="B30" s="181" t="s">
        <v>176</v>
      </c>
      <c r="C30" s="183" t="s">
        <v>259</v>
      </c>
      <c r="D30" s="20"/>
      <c r="E30" s="20"/>
      <c r="F30" s="186"/>
      <c r="G30" s="20"/>
      <c r="H30" s="20"/>
    </row>
    <row r="31" spans="1:8" s="174" customFormat="1" ht="12.75" customHeight="1">
      <c r="A31" s="181" t="s">
        <v>101</v>
      </c>
      <c r="B31" s="181"/>
      <c r="C31" s="185" t="s">
        <v>260</v>
      </c>
      <c r="D31" s="20">
        <v>165382</v>
      </c>
      <c r="E31" s="20">
        <v>165911</v>
      </c>
      <c r="F31" s="186">
        <f>E31/D31</f>
        <v>1.003198655234548</v>
      </c>
      <c r="G31" s="20">
        <v>165911</v>
      </c>
      <c r="H31" s="20">
        <v>167038</v>
      </c>
    </row>
    <row r="32" spans="1:8" s="174" customFormat="1" ht="12.75" customHeight="1">
      <c r="A32" s="181" t="s">
        <v>103</v>
      </c>
      <c r="B32" s="181"/>
      <c r="C32" s="185" t="s">
        <v>261</v>
      </c>
      <c r="D32" s="20">
        <v>4000</v>
      </c>
      <c r="E32" s="20">
        <v>0</v>
      </c>
      <c r="F32" s="186"/>
      <c r="G32" s="20">
        <v>0</v>
      </c>
      <c r="H32" s="20"/>
    </row>
    <row r="33" spans="1:8" s="174" customFormat="1" ht="12.75" customHeight="1">
      <c r="A33" s="181" t="s">
        <v>105</v>
      </c>
      <c r="B33" s="181"/>
      <c r="C33" s="185" t="s">
        <v>262</v>
      </c>
      <c r="D33" s="20">
        <v>5500</v>
      </c>
      <c r="E33" s="20">
        <v>0</v>
      </c>
      <c r="F33" s="186"/>
      <c r="G33" s="20">
        <v>0</v>
      </c>
      <c r="H33" s="20"/>
    </row>
    <row r="34" spans="1:8" s="174" customFormat="1" ht="12.75" customHeight="1">
      <c r="A34" s="181" t="s">
        <v>107</v>
      </c>
      <c r="B34" s="181"/>
      <c r="C34" s="185" t="s">
        <v>263</v>
      </c>
      <c r="D34" s="20"/>
      <c r="E34" s="20"/>
      <c r="F34" s="186"/>
      <c r="G34" s="20"/>
      <c r="H34" s="20"/>
    </row>
    <row r="35" spans="1:8" s="174" customFormat="1" ht="12.75" customHeight="1">
      <c r="A35" s="181" t="s">
        <v>109</v>
      </c>
      <c r="B35" s="188"/>
      <c r="C35" s="189" t="s">
        <v>25</v>
      </c>
      <c r="D35" s="15">
        <f>SUM(D31:D34)</f>
        <v>174882</v>
      </c>
      <c r="E35" s="15">
        <f>SUM(E31:E34)</f>
        <v>165911</v>
      </c>
      <c r="F35" s="186">
        <f>E35/D35</f>
        <v>0.9487025537219382</v>
      </c>
      <c r="G35" s="15">
        <f>SUM(G31:G34)</f>
        <v>165911</v>
      </c>
      <c r="H35" s="15">
        <f>SUM(H31:H34)</f>
        <v>167038</v>
      </c>
    </row>
    <row r="36" spans="1:8" s="174" customFormat="1" ht="12.75" customHeight="1">
      <c r="A36" s="181" t="s">
        <v>111</v>
      </c>
      <c r="B36" s="181" t="s">
        <v>178</v>
      </c>
      <c r="C36" s="183" t="s">
        <v>106</v>
      </c>
      <c r="D36" s="20"/>
      <c r="E36" s="20"/>
      <c r="F36" s="186"/>
      <c r="G36" s="20"/>
      <c r="H36" s="20"/>
    </row>
    <row r="37" spans="1:8" s="174" customFormat="1" ht="12.75" customHeight="1">
      <c r="A37" s="181" t="s">
        <v>113</v>
      </c>
      <c r="B37" s="181"/>
      <c r="C37" s="185" t="s">
        <v>264</v>
      </c>
      <c r="D37" s="20">
        <v>15000</v>
      </c>
      <c r="E37" s="20">
        <v>12646</v>
      </c>
      <c r="F37" s="186">
        <f>E37/D37</f>
        <v>0.8430666666666666</v>
      </c>
      <c r="G37" s="20">
        <v>12646</v>
      </c>
      <c r="H37" s="20">
        <v>17532</v>
      </c>
    </row>
    <row r="38" spans="1:8" s="174" customFormat="1" ht="12.75" customHeight="1">
      <c r="A38" s="181" t="s">
        <v>115</v>
      </c>
      <c r="B38" s="181"/>
      <c r="C38" s="185" t="s">
        <v>265</v>
      </c>
      <c r="D38" s="20">
        <v>10000</v>
      </c>
      <c r="E38" s="20">
        <v>39094</v>
      </c>
      <c r="F38" s="186">
        <f>E38/D38</f>
        <v>3.9094</v>
      </c>
      <c r="G38" s="20">
        <v>126394</v>
      </c>
      <c r="H38" s="20">
        <v>48194</v>
      </c>
    </row>
    <row r="39" spans="1:8" s="174" customFormat="1" ht="12.75" customHeight="1">
      <c r="A39" s="181" t="s">
        <v>117</v>
      </c>
      <c r="B39" s="188"/>
      <c r="C39" s="189" t="s">
        <v>25</v>
      </c>
      <c r="D39" s="15">
        <f>SUM(D37:D38)</f>
        <v>25000</v>
      </c>
      <c r="E39" s="15">
        <f>SUM(E37:E38)</f>
        <v>51740</v>
      </c>
      <c r="F39" s="186">
        <f>E39/D39</f>
        <v>2.0696</v>
      </c>
      <c r="G39" s="15">
        <f>SUM(G37:G38)</f>
        <v>139040</v>
      </c>
      <c r="H39" s="15">
        <f>SUM(H37:H38)</f>
        <v>65726</v>
      </c>
    </row>
    <row r="40" spans="1:8" s="174" customFormat="1" ht="12.75" customHeight="1">
      <c r="A40" s="181" t="s">
        <v>118</v>
      </c>
      <c r="B40" s="188" t="s">
        <v>179</v>
      </c>
      <c r="C40" s="191" t="s">
        <v>182</v>
      </c>
      <c r="D40" s="15">
        <v>40</v>
      </c>
      <c r="E40" s="15"/>
      <c r="F40" s="186">
        <f>E40/D40</f>
        <v>0</v>
      </c>
      <c r="G40" s="15"/>
      <c r="H40" s="15"/>
    </row>
    <row r="41" spans="1:8" s="174" customFormat="1" ht="12.75" customHeight="1">
      <c r="A41" s="181" t="s">
        <v>120</v>
      </c>
      <c r="B41" s="181" t="s">
        <v>181</v>
      </c>
      <c r="C41" s="192" t="s">
        <v>186</v>
      </c>
      <c r="D41" s="20"/>
      <c r="E41" s="20"/>
      <c r="F41" s="186"/>
      <c r="G41" s="20"/>
      <c r="H41" s="20"/>
    </row>
    <row r="42" spans="1:8" s="174" customFormat="1" ht="12.75" customHeight="1">
      <c r="A42" s="181" t="s">
        <v>122</v>
      </c>
      <c r="B42" s="193"/>
      <c r="C42" s="185" t="s">
        <v>266</v>
      </c>
      <c r="D42" s="20">
        <v>23200</v>
      </c>
      <c r="E42" s="20">
        <v>31020</v>
      </c>
      <c r="F42" s="186">
        <f>E42/D42</f>
        <v>1.3370689655172414</v>
      </c>
      <c r="G42" s="20">
        <v>31020</v>
      </c>
      <c r="H42" s="20">
        <v>34140</v>
      </c>
    </row>
    <row r="43" spans="1:8" s="174" customFormat="1" ht="12.75" customHeight="1">
      <c r="A43" s="181" t="s">
        <v>124</v>
      </c>
      <c r="B43" s="193"/>
      <c r="C43" s="185" t="s">
        <v>267</v>
      </c>
      <c r="D43" s="20">
        <v>23800</v>
      </c>
      <c r="E43" s="20">
        <v>5563</v>
      </c>
      <c r="F43" s="186">
        <f>E43/D43</f>
        <v>0.23373949579831932</v>
      </c>
      <c r="G43" s="20">
        <v>5563</v>
      </c>
      <c r="H43" s="20">
        <v>6440</v>
      </c>
    </row>
    <row r="44" spans="1:8" s="174" customFormat="1" ht="12.75" customHeight="1">
      <c r="A44" s="181" t="s">
        <v>126</v>
      </c>
      <c r="B44" s="193"/>
      <c r="C44" s="185" t="s">
        <v>268</v>
      </c>
      <c r="D44" s="20">
        <v>500</v>
      </c>
      <c r="E44" s="20">
        <v>1268</v>
      </c>
      <c r="F44" s="186">
        <f>E44/D44</f>
        <v>2.536</v>
      </c>
      <c r="G44" s="20">
        <v>1268</v>
      </c>
      <c r="H44" s="20">
        <v>1268</v>
      </c>
    </row>
    <row r="45" spans="1:8" s="174" customFormat="1" ht="12.75" customHeight="1">
      <c r="A45" s="181" t="s">
        <v>128</v>
      </c>
      <c r="B45" s="193"/>
      <c r="C45" s="185" t="s">
        <v>269</v>
      </c>
      <c r="D45" s="20"/>
      <c r="E45" s="20"/>
      <c r="F45" s="186"/>
      <c r="G45" s="20"/>
      <c r="H45" s="20"/>
    </row>
    <row r="46" spans="1:8" s="174" customFormat="1" ht="12.75" customHeight="1">
      <c r="A46" s="181" t="s">
        <v>130</v>
      </c>
      <c r="B46" s="193" t="s">
        <v>183</v>
      </c>
      <c r="C46" s="183" t="s">
        <v>270</v>
      </c>
      <c r="D46" s="20"/>
      <c r="E46" s="20"/>
      <c r="F46" s="186"/>
      <c r="G46" s="20"/>
      <c r="H46" s="13">
        <v>2827</v>
      </c>
    </row>
    <row r="47" spans="1:8" s="195" customFormat="1" ht="12.75" customHeight="1">
      <c r="A47" s="181" t="s">
        <v>131</v>
      </c>
      <c r="B47" s="193" t="s">
        <v>185</v>
      </c>
      <c r="C47" s="183" t="s">
        <v>193</v>
      </c>
      <c r="D47" s="13"/>
      <c r="E47" s="13"/>
      <c r="F47" s="194"/>
      <c r="G47" s="13"/>
      <c r="H47" s="13">
        <v>6786</v>
      </c>
    </row>
    <row r="48" spans="1:8" s="174" customFormat="1" ht="12.75" customHeight="1">
      <c r="A48" s="181" t="s">
        <v>133</v>
      </c>
      <c r="B48" s="188"/>
      <c r="C48" s="189" t="s">
        <v>271</v>
      </c>
      <c r="D48" s="15">
        <f>SUM(D42:D46)</f>
        <v>47500</v>
      </c>
      <c r="E48" s="15">
        <f>SUM(E42:E46)</f>
        <v>37851</v>
      </c>
      <c r="F48" s="186">
        <f>E48/D48</f>
        <v>0.7968631578947368</v>
      </c>
      <c r="G48" s="15">
        <f>SUM(G42:G46)</f>
        <v>37851</v>
      </c>
      <c r="H48" s="15">
        <f>SUM(H42:H46)</f>
        <v>44675</v>
      </c>
    </row>
    <row r="49" spans="1:8" s="174" customFormat="1" ht="12.75" customHeight="1">
      <c r="A49" s="181" t="s">
        <v>135</v>
      </c>
      <c r="B49" s="193" t="s">
        <v>190</v>
      </c>
      <c r="C49" s="183" t="s">
        <v>272</v>
      </c>
      <c r="D49" s="20">
        <v>100000</v>
      </c>
      <c r="E49" s="20">
        <v>122000</v>
      </c>
      <c r="F49" s="186"/>
      <c r="G49" s="20">
        <v>101952</v>
      </c>
      <c r="H49" s="20">
        <v>102236</v>
      </c>
    </row>
    <row r="50" spans="1:8" s="174" customFormat="1" ht="12.75" customHeight="1">
      <c r="A50" s="181" t="s">
        <v>137</v>
      </c>
      <c r="B50" s="181" t="s">
        <v>194</v>
      </c>
      <c r="C50" s="183" t="s">
        <v>273</v>
      </c>
      <c r="D50" s="20">
        <v>0</v>
      </c>
      <c r="E50" s="20">
        <v>0</v>
      </c>
      <c r="F50" s="186"/>
      <c r="G50" s="20"/>
      <c r="H50" s="20">
        <v>90000</v>
      </c>
    </row>
    <row r="51" spans="1:8" s="174" customFormat="1" ht="12.75" customHeight="1">
      <c r="A51" s="181" t="s">
        <v>139</v>
      </c>
      <c r="B51" s="188"/>
      <c r="C51" s="189" t="s">
        <v>116</v>
      </c>
      <c r="D51" s="15">
        <f>D50+D48+D39+D35+D29+D17</f>
        <v>429132</v>
      </c>
      <c r="E51" s="15">
        <v>558871</v>
      </c>
      <c r="F51" s="15">
        <f>F50+F48+F39+F35+F29+F17</f>
        <v>5.79790383216759</v>
      </c>
      <c r="G51" s="15">
        <v>626123</v>
      </c>
      <c r="H51" s="15">
        <f>H50+H48+H39+H35+H29+H17+H49+H47</f>
        <v>672536</v>
      </c>
    </row>
    <row r="62" ht="14.25" customHeight="1"/>
  </sheetData>
  <sheetProtection selectLockedCells="1" selectUnlockedCells="1"/>
  <mergeCells count="7">
    <mergeCell ref="A1:H1"/>
    <mergeCell ref="A2:H2"/>
    <mergeCell ref="A5:H5"/>
    <mergeCell ref="A6:H6"/>
    <mergeCell ref="G7:H8"/>
    <mergeCell ref="A9:B10"/>
    <mergeCell ref="A3:H3"/>
  </mergeCells>
  <printOptions/>
  <pageMargins left="1.3597222222222223" right="0.2298611111111111" top="0.5" bottom="0.15" header="0.5118055555555555" footer="0.5118055555555555"/>
  <pageSetup firstPageNumber="1" useFirstPageNumber="1" horizontalDpi="300" verticalDpi="3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V80"/>
  <sheetViews>
    <sheetView zoomScalePageLayoutView="0" workbookViewId="0" topLeftCell="A58">
      <selection activeCell="H37" sqref="H37"/>
    </sheetView>
  </sheetViews>
  <sheetFormatPr defaultColWidth="11.7109375" defaultRowHeight="12.75" customHeight="1"/>
  <cols>
    <col min="1" max="2" width="3.8515625" style="56" customWidth="1"/>
    <col min="3" max="3" width="31.57421875" style="56" customWidth="1"/>
    <col min="4" max="5" width="10.7109375" style="56" customWidth="1"/>
    <col min="6" max="6" width="9.7109375" style="124" customWidth="1"/>
    <col min="7" max="16384" width="11.7109375" style="56" customWidth="1"/>
  </cols>
  <sheetData>
    <row r="1" spans="1:8" s="59" customFormat="1" ht="18" customHeight="1">
      <c r="A1" s="871" t="s">
        <v>274</v>
      </c>
      <c r="B1" s="871"/>
      <c r="C1" s="871"/>
      <c r="D1" s="871"/>
      <c r="E1" s="871"/>
      <c r="F1" s="871"/>
      <c r="G1" s="871"/>
      <c r="H1" s="871"/>
    </row>
    <row r="2" spans="1:8" ht="18">
      <c r="A2" s="870" t="s">
        <v>1027</v>
      </c>
      <c r="B2" s="870"/>
      <c r="C2" s="870"/>
      <c r="D2" s="870"/>
      <c r="E2" s="870"/>
      <c r="F2" s="870"/>
      <c r="G2" s="870"/>
      <c r="H2" s="870"/>
    </row>
    <row r="3" spans="1:8" ht="15">
      <c r="A3" s="872"/>
      <c r="B3" s="872"/>
      <c r="C3" s="872"/>
      <c r="D3" s="872"/>
      <c r="E3" s="872"/>
      <c r="F3" s="872"/>
      <c r="G3" s="872"/>
      <c r="H3" s="872"/>
    </row>
    <row r="4" spans="1:8" ht="11.25" customHeight="1">
      <c r="A4" s="61"/>
      <c r="B4" s="61"/>
      <c r="C4" s="61"/>
      <c r="D4" s="61"/>
      <c r="E4" s="61"/>
      <c r="F4" s="61"/>
      <c r="G4" s="61"/>
      <c r="H4" s="61"/>
    </row>
    <row r="5" spans="1:256" ht="12.75" customHeight="1">
      <c r="A5" s="885" t="s">
        <v>275</v>
      </c>
      <c r="B5" s="885"/>
      <c r="C5" s="885"/>
      <c r="D5" s="885"/>
      <c r="E5" s="885"/>
      <c r="F5" s="885"/>
      <c r="G5" s="885"/>
      <c r="H5" s="88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886" t="s">
        <v>276</v>
      </c>
      <c r="B6" s="886"/>
      <c r="C6" s="886"/>
      <c r="D6" s="886"/>
      <c r="E6" s="886"/>
      <c r="F6" s="886"/>
      <c r="G6" s="886"/>
      <c r="H6" s="88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887" t="s">
        <v>277</v>
      </c>
      <c r="B7" s="887"/>
      <c r="C7" s="887"/>
      <c r="D7" s="4"/>
      <c r="E7" s="174"/>
      <c r="F7"/>
      <c r="G7" s="877" t="s">
        <v>154</v>
      </c>
      <c r="H7" s="87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888" t="s">
        <v>155</v>
      </c>
      <c r="B8" s="888"/>
      <c r="C8" s="198" t="s">
        <v>156</v>
      </c>
      <c r="D8" s="199" t="s">
        <v>157</v>
      </c>
      <c r="E8" s="199" t="s">
        <v>247</v>
      </c>
      <c r="F8" s="200" t="s">
        <v>217</v>
      </c>
      <c r="G8" s="199" t="s">
        <v>248</v>
      </c>
      <c r="H8" s="199" t="s">
        <v>249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888"/>
      <c r="B9" s="888"/>
      <c r="C9" s="201" t="s">
        <v>162</v>
      </c>
      <c r="D9" s="202" t="s">
        <v>163</v>
      </c>
      <c r="E9" s="202" t="s">
        <v>164</v>
      </c>
      <c r="F9" s="203" t="s">
        <v>165</v>
      </c>
      <c r="G9" s="202" t="s">
        <v>166</v>
      </c>
      <c r="H9" s="202" t="s">
        <v>167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04" t="s">
        <v>38</v>
      </c>
      <c r="B10" s="205"/>
      <c r="C10" s="206" t="s">
        <v>278</v>
      </c>
      <c r="D10" s="184">
        <v>8600</v>
      </c>
      <c r="E10" s="162"/>
      <c r="F10" s="186"/>
      <c r="G10" s="162"/>
      <c r="H10" s="16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04" t="s">
        <v>40</v>
      </c>
      <c r="B11" s="205"/>
      <c r="C11" s="206" t="s">
        <v>279</v>
      </c>
      <c r="D11" s="184">
        <v>4400</v>
      </c>
      <c r="E11" s="162"/>
      <c r="F11" s="186"/>
      <c r="G11" s="162"/>
      <c r="H11" s="16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4" t="s">
        <v>47</v>
      </c>
      <c r="B12" s="205"/>
      <c r="C12" s="206" t="s">
        <v>280</v>
      </c>
      <c r="D12" s="81">
        <v>2230</v>
      </c>
      <c r="E12" s="162">
        <v>1529</v>
      </c>
      <c r="F12" s="207"/>
      <c r="G12" s="162">
        <v>1529</v>
      </c>
      <c r="H12" s="162">
        <v>12000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204" t="s">
        <v>49</v>
      </c>
      <c r="B13" s="205"/>
      <c r="C13" s="206" t="s">
        <v>281</v>
      </c>
      <c r="D13" s="81">
        <v>1890</v>
      </c>
      <c r="E13" s="162"/>
      <c r="F13" s="207"/>
      <c r="G13" s="162"/>
      <c r="H13" s="16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04" t="s">
        <v>51</v>
      </c>
      <c r="B14" s="80"/>
      <c r="C14" s="81" t="s">
        <v>282</v>
      </c>
      <c r="D14" s="81">
        <v>6500</v>
      </c>
      <c r="E14" s="162"/>
      <c r="F14" s="207"/>
      <c r="G14" s="162"/>
      <c r="H14" s="16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8" s="209" customFormat="1" ht="12.75" customHeight="1">
      <c r="A15" s="204" t="s">
        <v>53</v>
      </c>
      <c r="B15" s="94"/>
      <c r="C15" s="81" t="s">
        <v>283</v>
      </c>
      <c r="D15" s="81">
        <v>1300</v>
      </c>
      <c r="E15" s="208"/>
      <c r="F15" s="207"/>
      <c r="G15" s="208"/>
      <c r="H15" s="208"/>
    </row>
    <row r="16" spans="1:256" ht="12.75" customHeight="1">
      <c r="A16" s="204" t="s">
        <v>55</v>
      </c>
      <c r="B16" s="210"/>
      <c r="C16" s="81" t="s">
        <v>284</v>
      </c>
      <c r="D16" s="81">
        <v>50</v>
      </c>
      <c r="E16" s="162"/>
      <c r="F16" s="207"/>
      <c r="G16" s="162"/>
      <c r="H16" s="16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204" t="s">
        <v>57</v>
      </c>
      <c r="B17" s="210"/>
      <c r="C17" s="81" t="s">
        <v>285</v>
      </c>
      <c r="D17" s="81">
        <v>200</v>
      </c>
      <c r="E17" s="162"/>
      <c r="F17" s="207"/>
      <c r="G17" s="162"/>
      <c r="H17" s="16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204" t="s">
        <v>86</v>
      </c>
      <c r="B18" s="210"/>
      <c r="C18" s="81" t="s">
        <v>286</v>
      </c>
      <c r="D18" s="81">
        <v>145900</v>
      </c>
      <c r="E18" s="162">
        <v>150739</v>
      </c>
      <c r="F18" s="207"/>
      <c r="G18" s="162">
        <v>150739</v>
      </c>
      <c r="H18" s="162">
        <v>150739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204" t="s">
        <v>59</v>
      </c>
      <c r="B19" s="210"/>
      <c r="C19" s="81" t="s">
        <v>223</v>
      </c>
      <c r="D19" s="162">
        <v>165382</v>
      </c>
      <c r="E19" s="162">
        <v>165911</v>
      </c>
      <c r="F19" s="207"/>
      <c r="G19" s="162">
        <v>165911</v>
      </c>
      <c r="H19" s="162">
        <v>167038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204"/>
      <c r="B20" s="210"/>
      <c r="C20" s="118" t="s">
        <v>287</v>
      </c>
      <c r="D20" s="211">
        <f>E44</f>
        <v>60744</v>
      </c>
      <c r="E20" s="211">
        <v>60744</v>
      </c>
      <c r="F20" s="207"/>
      <c r="G20" s="211">
        <v>60744</v>
      </c>
      <c r="H20" s="21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204"/>
      <c r="B21" s="210"/>
      <c r="C21" s="118" t="s">
        <v>288</v>
      </c>
      <c r="D21" s="211">
        <f>E56</f>
        <v>66910</v>
      </c>
      <c r="E21" s="211">
        <v>66910</v>
      </c>
      <c r="F21" s="207"/>
      <c r="G21" s="211">
        <v>66910</v>
      </c>
      <c r="H21" s="2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204"/>
      <c r="B22" s="210"/>
      <c r="C22" s="118" t="s">
        <v>289</v>
      </c>
      <c r="D22" s="211">
        <v>15886</v>
      </c>
      <c r="E22" s="211"/>
      <c r="F22" s="207"/>
      <c r="G22" s="211"/>
      <c r="H22" s="21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 customHeight="1">
      <c r="A23" s="204"/>
      <c r="B23" s="210"/>
      <c r="C23" s="118" t="s">
        <v>290</v>
      </c>
      <c r="D23" s="211">
        <v>13331</v>
      </c>
      <c r="E23" s="211">
        <v>14017</v>
      </c>
      <c r="F23" s="207"/>
      <c r="G23" s="211">
        <v>14017</v>
      </c>
      <c r="H23" s="21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204"/>
      <c r="B24" s="210"/>
      <c r="C24" s="118" t="s">
        <v>291</v>
      </c>
      <c r="D24" s="211">
        <v>7818</v>
      </c>
      <c r="E24" s="211">
        <v>4044</v>
      </c>
      <c r="F24" s="207"/>
      <c r="G24" s="211">
        <v>4044</v>
      </c>
      <c r="H24" s="21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204" t="s">
        <v>61</v>
      </c>
      <c r="B25" s="210"/>
      <c r="C25" s="81" t="s">
        <v>292</v>
      </c>
      <c r="D25" s="81">
        <v>9500</v>
      </c>
      <c r="E25" s="162"/>
      <c r="F25" s="207"/>
      <c r="G25" s="162"/>
      <c r="H25" s="16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204"/>
      <c r="B26" s="210"/>
      <c r="C26" s="118" t="s">
        <v>293</v>
      </c>
      <c r="D26" s="211">
        <v>4000</v>
      </c>
      <c r="E26" s="162"/>
      <c r="F26" s="207"/>
      <c r="G26" s="162"/>
      <c r="H26" s="16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204">
        <v>12</v>
      </c>
      <c r="B27" s="210"/>
      <c r="C27" s="118" t="s">
        <v>193</v>
      </c>
      <c r="D27" s="211"/>
      <c r="E27" s="162"/>
      <c r="F27" s="207"/>
      <c r="G27" s="162"/>
      <c r="H27" s="162">
        <v>6786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204">
        <v>13</v>
      </c>
      <c r="B28" s="210"/>
      <c r="C28" s="118" t="s">
        <v>294</v>
      </c>
      <c r="D28" s="211"/>
      <c r="E28" s="162"/>
      <c r="F28" s="207"/>
      <c r="G28" s="162"/>
      <c r="H28" s="162">
        <v>2397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204">
        <v>14</v>
      </c>
      <c r="B29" s="210"/>
      <c r="C29" s="81" t="s">
        <v>295</v>
      </c>
      <c r="D29" s="81">
        <v>23800</v>
      </c>
      <c r="E29" s="162">
        <v>6831</v>
      </c>
      <c r="F29" s="207"/>
      <c r="G29" s="162">
        <v>6831</v>
      </c>
      <c r="H29" s="162">
        <v>6831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204">
        <v>15</v>
      </c>
      <c r="B30" s="210"/>
      <c r="C30" s="81" t="s">
        <v>296</v>
      </c>
      <c r="D30" s="81">
        <v>23200</v>
      </c>
      <c r="E30" s="162">
        <v>31020</v>
      </c>
      <c r="F30" s="207"/>
      <c r="G30" s="162">
        <v>31020</v>
      </c>
      <c r="H30" s="162">
        <v>34140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204">
        <v>16</v>
      </c>
      <c r="B31" s="210"/>
      <c r="C31" s="81" t="s">
        <v>297</v>
      </c>
      <c r="D31" s="81">
        <v>1000</v>
      </c>
      <c r="E31" s="162"/>
      <c r="F31" s="207"/>
      <c r="G31" s="162"/>
      <c r="H31" s="16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204">
        <v>17</v>
      </c>
      <c r="B32" s="210"/>
      <c r="C32" s="81" t="s">
        <v>298</v>
      </c>
      <c r="D32" s="81">
        <v>15000</v>
      </c>
      <c r="E32" s="162">
        <v>12646</v>
      </c>
      <c r="F32" s="207"/>
      <c r="G32" s="162">
        <v>12646</v>
      </c>
      <c r="H32" s="162">
        <v>17532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204">
        <v>18</v>
      </c>
      <c r="B33" s="210"/>
      <c r="C33" s="81" t="s">
        <v>299</v>
      </c>
      <c r="D33" s="81">
        <v>10000</v>
      </c>
      <c r="E33" s="162">
        <v>39094</v>
      </c>
      <c r="F33" s="207"/>
      <c r="G33" s="162">
        <v>126394</v>
      </c>
      <c r="H33" s="162">
        <v>48194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204">
        <v>19</v>
      </c>
      <c r="B34" s="210"/>
      <c r="C34" s="81" t="s">
        <v>300</v>
      </c>
      <c r="D34" s="81"/>
      <c r="E34" s="162"/>
      <c r="F34" s="207"/>
      <c r="G34" s="162"/>
      <c r="H34" s="162">
        <v>90000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204">
        <v>20</v>
      </c>
      <c r="B35" s="210"/>
      <c r="C35" s="81" t="s">
        <v>301</v>
      </c>
      <c r="D35" s="81">
        <v>600</v>
      </c>
      <c r="E35" s="162">
        <v>0</v>
      </c>
      <c r="F35" s="207"/>
      <c r="G35" s="162"/>
      <c r="H35" s="16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204">
        <v>21</v>
      </c>
      <c r="B36" s="210"/>
      <c r="C36" s="81" t="s">
        <v>224</v>
      </c>
      <c r="D36" s="81">
        <v>100000</v>
      </c>
      <c r="E36" s="162">
        <v>122000</v>
      </c>
      <c r="F36" s="207"/>
      <c r="G36" s="162">
        <v>101952</v>
      </c>
      <c r="H36" s="162">
        <v>101833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204">
        <v>22</v>
      </c>
      <c r="B37" s="212"/>
      <c r="C37" s="213" t="s">
        <v>302</v>
      </c>
      <c r="D37" s="15">
        <f>SUM(D10:D36)-D20-D21-D22-D23-D24-D26</f>
        <v>519552</v>
      </c>
      <c r="E37" s="15">
        <f>SUM(E10:E36)-E20-E21-E22-E23-E24-E26</f>
        <v>529770</v>
      </c>
      <c r="F37" s="186"/>
      <c r="G37" s="15">
        <f>SUM(G10:G36)-G20-G21-G22-G23-G24-G26</f>
        <v>597022</v>
      </c>
      <c r="H37" s="15">
        <f>SUM(H10:H36)-H20-H21-H22-H23-H24-H26</f>
        <v>637490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887" t="s">
        <v>303</v>
      </c>
      <c r="B38" s="887"/>
      <c r="C38" s="887"/>
      <c r="D38" s="4"/>
      <c r="E38" s="4"/>
      <c r="F38"/>
      <c r="G38" s="4"/>
      <c r="H38" s="4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888" t="s">
        <v>155</v>
      </c>
      <c r="B39" s="888"/>
      <c r="C39" s="177" t="s">
        <v>156</v>
      </c>
      <c r="D39" s="199" t="s">
        <v>157</v>
      </c>
      <c r="E39" s="199" t="s">
        <v>247</v>
      </c>
      <c r="F39" s="214" t="s">
        <v>217</v>
      </c>
      <c r="G39" s="199" t="s">
        <v>304</v>
      </c>
      <c r="H39" s="199" t="s">
        <v>305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888"/>
      <c r="B40" s="888"/>
      <c r="C40" s="198" t="s">
        <v>162</v>
      </c>
      <c r="D40" s="8" t="s">
        <v>163</v>
      </c>
      <c r="E40" s="215" t="s">
        <v>164</v>
      </c>
      <c r="F40" s="214" t="s">
        <v>165</v>
      </c>
      <c r="G40" s="215" t="s">
        <v>166</v>
      </c>
      <c r="H40" s="215" t="s">
        <v>167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216" t="s">
        <v>38</v>
      </c>
      <c r="B41" s="210"/>
      <c r="C41" s="206" t="s">
        <v>280</v>
      </c>
      <c r="D41" s="184">
        <v>1840</v>
      </c>
      <c r="E41" s="184">
        <v>635</v>
      </c>
      <c r="F41" s="186">
        <v>0.35</v>
      </c>
      <c r="G41" s="184">
        <v>635</v>
      </c>
      <c r="H41" s="184">
        <v>635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216" t="s">
        <v>40</v>
      </c>
      <c r="B42" s="210"/>
      <c r="C42" s="81" t="s">
        <v>306</v>
      </c>
      <c r="D42" s="184">
        <v>0</v>
      </c>
      <c r="E42" s="184">
        <v>0</v>
      </c>
      <c r="F42" s="186"/>
      <c r="G42" s="184">
        <v>0</v>
      </c>
      <c r="H42" s="184">
        <v>877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216" t="s">
        <v>47</v>
      </c>
      <c r="B43" s="210"/>
      <c r="C43" s="81" t="s">
        <v>307</v>
      </c>
      <c r="D43" s="184"/>
      <c r="E43" s="184"/>
      <c r="F43" s="186"/>
      <c r="G43" s="184"/>
      <c r="H43" s="184">
        <v>187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216" t="s">
        <v>49</v>
      </c>
      <c r="B44" s="210"/>
      <c r="C44" s="162" t="s">
        <v>308</v>
      </c>
      <c r="D44" s="184">
        <v>61349</v>
      </c>
      <c r="E44" s="184">
        <v>60744</v>
      </c>
      <c r="F44" s="186">
        <f>E44/D44</f>
        <v>0.9901383885637908</v>
      </c>
      <c r="G44" s="184">
        <v>60744</v>
      </c>
      <c r="H44" s="184">
        <v>60744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216" t="s">
        <v>51</v>
      </c>
      <c r="B45" s="210"/>
      <c r="C45" s="206" t="s">
        <v>309</v>
      </c>
      <c r="D45" s="81">
        <v>44221</v>
      </c>
      <c r="E45" s="81">
        <v>19207</v>
      </c>
      <c r="F45" s="186">
        <f>E45/D45</f>
        <v>0.4343411501322901</v>
      </c>
      <c r="G45" s="81">
        <v>19207</v>
      </c>
      <c r="H45" s="81">
        <v>19020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216" t="s">
        <v>53</v>
      </c>
      <c r="B46" s="212"/>
      <c r="C46" s="213" t="s">
        <v>310</v>
      </c>
      <c r="D46" s="15">
        <f>SUM(D41:D45)</f>
        <v>107410</v>
      </c>
      <c r="E46" s="15">
        <f>SUM(E41:E45)</f>
        <v>80586</v>
      </c>
      <c r="F46" s="186">
        <f>E46/D46</f>
        <v>0.7502653384228657</v>
      </c>
      <c r="G46" s="15">
        <f>SUM(G41:G45)</f>
        <v>80586</v>
      </c>
      <c r="H46" s="15">
        <f>SUM(H41:H45)</f>
        <v>81463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886" t="s">
        <v>311</v>
      </c>
      <c r="B47" s="886"/>
      <c r="C47" s="886"/>
      <c r="D47" s="886"/>
      <c r="E47" s="886"/>
      <c r="F47"/>
      <c r="G47" s="130"/>
      <c r="H47" s="13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5" customHeight="1">
      <c r="A48" s="888" t="s">
        <v>155</v>
      </c>
      <c r="B48" s="888"/>
      <c r="C48" s="177" t="s">
        <v>156</v>
      </c>
      <c r="D48" s="199" t="s">
        <v>157</v>
      </c>
      <c r="E48" s="199" t="s">
        <v>247</v>
      </c>
      <c r="F48" s="214" t="s">
        <v>217</v>
      </c>
      <c r="G48" s="199" t="s">
        <v>304</v>
      </c>
      <c r="H48" s="199" t="s">
        <v>305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 s="888"/>
      <c r="B49" s="888"/>
      <c r="C49" s="198" t="s">
        <v>162</v>
      </c>
      <c r="D49" s="8" t="s">
        <v>163</v>
      </c>
      <c r="E49" s="215" t="s">
        <v>164</v>
      </c>
      <c r="F49" s="214" t="s">
        <v>165</v>
      </c>
      <c r="G49" s="215" t="s">
        <v>166</v>
      </c>
      <c r="H49" s="215" t="s">
        <v>167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 s="216" t="s">
        <v>38</v>
      </c>
      <c r="B50" s="210"/>
      <c r="C50" s="184" t="s">
        <v>312</v>
      </c>
      <c r="D50" s="20">
        <v>4880</v>
      </c>
      <c r="E50" s="20">
        <v>4743</v>
      </c>
      <c r="F50" s="186">
        <f>E50/D50</f>
        <v>0.9719262295081967</v>
      </c>
      <c r="G50" s="20">
        <v>4743</v>
      </c>
      <c r="H50" s="20">
        <v>4743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216" t="s">
        <v>40</v>
      </c>
      <c r="B51" s="210"/>
      <c r="C51" s="20" t="s">
        <v>313</v>
      </c>
      <c r="D51" s="20">
        <v>730</v>
      </c>
      <c r="E51" s="20">
        <v>527</v>
      </c>
      <c r="F51" s="186">
        <f>E51/D51</f>
        <v>0.7219178082191781</v>
      </c>
      <c r="G51" s="20">
        <v>527</v>
      </c>
      <c r="H51" s="20">
        <v>527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216" t="s">
        <v>47</v>
      </c>
      <c r="B52" s="210"/>
      <c r="C52" s="217" t="s">
        <v>314</v>
      </c>
      <c r="D52" s="20"/>
      <c r="E52" s="20"/>
      <c r="F52" s="186"/>
      <c r="G52" s="20"/>
      <c r="H52" s="20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216" t="s">
        <v>49</v>
      </c>
      <c r="B53" s="210"/>
      <c r="C53" s="217" t="s">
        <v>315</v>
      </c>
      <c r="D53" s="20">
        <v>1520</v>
      </c>
      <c r="E53" s="20">
        <v>1423</v>
      </c>
      <c r="F53" s="186">
        <f>E53/D53</f>
        <v>0.9361842105263158</v>
      </c>
      <c r="G53" s="20">
        <v>1423</v>
      </c>
      <c r="H53" s="20">
        <v>1423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216" t="s">
        <v>51</v>
      </c>
      <c r="B54" s="80"/>
      <c r="C54" s="10" t="s">
        <v>316</v>
      </c>
      <c r="D54" s="10">
        <f>SUM(D50:D53)</f>
        <v>7130</v>
      </c>
      <c r="E54" s="10">
        <f>SUM(E50:E53)</f>
        <v>6693</v>
      </c>
      <c r="F54" s="186">
        <f>E54/D54</f>
        <v>0.9387096774193548</v>
      </c>
      <c r="G54" s="10">
        <f>SUM(G50:G53)</f>
        <v>6693</v>
      </c>
      <c r="H54" s="10">
        <f>SUM(H50:H53)</f>
        <v>6693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 s="216" t="s">
        <v>53</v>
      </c>
      <c r="B55" s="80"/>
      <c r="C55" s="10" t="s">
        <v>317</v>
      </c>
      <c r="D55" s="10"/>
      <c r="E55" s="10"/>
      <c r="F55" s="186"/>
      <c r="G55" s="10"/>
      <c r="H55" s="10">
        <v>430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 s="216" t="s">
        <v>55</v>
      </c>
      <c r="B56" s="80"/>
      <c r="C56" s="206" t="s">
        <v>318</v>
      </c>
      <c r="D56" s="81">
        <v>67049</v>
      </c>
      <c r="E56" s="81">
        <v>66910</v>
      </c>
      <c r="F56" s="186">
        <f>E56/D56</f>
        <v>0.9979268892899223</v>
      </c>
      <c r="G56" s="81">
        <v>66910</v>
      </c>
      <c r="H56" s="81">
        <v>66232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 s="216" t="s">
        <v>57</v>
      </c>
      <c r="B57" s="161"/>
      <c r="C57" s="206" t="s">
        <v>309</v>
      </c>
      <c r="D57" s="81">
        <v>24271</v>
      </c>
      <c r="E57" s="81">
        <v>25404</v>
      </c>
      <c r="F57" s="186"/>
      <c r="G57" s="81">
        <v>25404</v>
      </c>
      <c r="H57" s="81">
        <v>25295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 s="216" t="s">
        <v>86</v>
      </c>
      <c r="B58" s="161"/>
      <c r="C58" s="184" t="s">
        <v>224</v>
      </c>
      <c r="D58" s="81"/>
      <c r="E58" s="81"/>
      <c r="F58" s="186"/>
      <c r="G58" s="81"/>
      <c r="H58" s="81">
        <v>87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 s="216" t="s">
        <v>59</v>
      </c>
      <c r="B59" s="161"/>
      <c r="C59" s="218" t="s">
        <v>319</v>
      </c>
      <c r="D59" s="13">
        <f>SUM(D56:D57)</f>
        <v>91320</v>
      </c>
      <c r="E59" s="13">
        <f>SUM(E56:E57)</f>
        <v>92314</v>
      </c>
      <c r="F59" s="186">
        <f>E59/D59</f>
        <v>1.0108848007008322</v>
      </c>
      <c r="G59" s="13">
        <f>SUM(G56:G57)</f>
        <v>92314</v>
      </c>
      <c r="H59" s="13">
        <f>SUM(H56:H57)</f>
        <v>91527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 s="216" t="s">
        <v>61</v>
      </c>
      <c r="B60" s="219"/>
      <c r="C60" s="213" t="s">
        <v>320</v>
      </c>
      <c r="D60" s="15">
        <f>D54+D59</f>
        <v>98450</v>
      </c>
      <c r="E60" s="15">
        <f>E54+E59</f>
        <v>99007</v>
      </c>
      <c r="F60" s="186">
        <f>E60/D60</f>
        <v>1.0056576942610462</v>
      </c>
      <c r="G60" s="15">
        <f>G54+G59</f>
        <v>99007</v>
      </c>
      <c r="H60" s="15">
        <f>H54+H59+H55+H58</f>
        <v>98737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 s="887" t="s">
        <v>321</v>
      </c>
      <c r="B61" s="887"/>
      <c r="C61" s="887"/>
      <c r="D61" s="887"/>
      <c r="E61" s="887"/>
      <c r="F61"/>
      <c r="G61" s="196"/>
      <c r="H61" s="196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8.5" customHeight="1">
      <c r="A62" s="888" t="s">
        <v>155</v>
      </c>
      <c r="B62" s="888"/>
      <c r="C62" s="198" t="s">
        <v>156</v>
      </c>
      <c r="D62" s="199" t="s">
        <v>157</v>
      </c>
      <c r="E62" s="199" t="s">
        <v>247</v>
      </c>
      <c r="F62" s="199" t="s">
        <v>217</v>
      </c>
      <c r="G62" s="199" t="s">
        <v>304</v>
      </c>
      <c r="H62" s="199" t="s">
        <v>305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 customHeight="1">
      <c r="A63" s="888"/>
      <c r="B63" s="888"/>
      <c r="C63" s="220" t="s">
        <v>162</v>
      </c>
      <c r="D63" s="221" t="s">
        <v>163</v>
      </c>
      <c r="E63" s="222" t="s">
        <v>164</v>
      </c>
      <c r="F63" s="214" t="s">
        <v>165</v>
      </c>
      <c r="G63" s="222" t="s">
        <v>166</v>
      </c>
      <c r="H63" s="222" t="s">
        <v>167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 s="216" t="s">
        <v>38</v>
      </c>
      <c r="B64" s="161"/>
      <c r="C64" s="223" t="s">
        <v>322</v>
      </c>
      <c r="D64" s="224">
        <v>610</v>
      </c>
      <c r="E64" s="224">
        <v>500</v>
      </c>
      <c r="F64" s="225">
        <f>E64/D64</f>
        <v>0.819672131147541</v>
      </c>
      <c r="G64" s="224">
        <v>500</v>
      </c>
      <c r="H64" s="224">
        <v>500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 s="216" t="s">
        <v>40</v>
      </c>
      <c r="B65" s="161"/>
      <c r="C65" s="206" t="s">
        <v>223</v>
      </c>
      <c r="D65" s="20">
        <v>4000</v>
      </c>
      <c r="E65" s="20">
        <v>4044</v>
      </c>
      <c r="F65" s="20"/>
      <c r="G65" s="20">
        <v>4044</v>
      </c>
      <c r="H65" s="20">
        <v>4044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 s="216" t="s">
        <v>49</v>
      </c>
      <c r="B66" s="161"/>
      <c r="C66" s="206" t="s">
        <v>309</v>
      </c>
      <c r="D66" s="184">
        <v>8570</v>
      </c>
      <c r="E66" s="184">
        <v>7684</v>
      </c>
      <c r="F66" s="186">
        <f>E66/D66</f>
        <v>0.8966161026837807</v>
      </c>
      <c r="G66" s="184">
        <v>7684</v>
      </c>
      <c r="H66" s="184">
        <v>8889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 s="216" t="s">
        <v>51</v>
      </c>
      <c r="B67" s="161"/>
      <c r="C67" s="184" t="s">
        <v>224</v>
      </c>
      <c r="D67" s="184"/>
      <c r="E67" s="184"/>
      <c r="F67" s="186"/>
      <c r="G67" s="184"/>
      <c r="H67" s="184">
        <v>129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 s="216" t="s">
        <v>53</v>
      </c>
      <c r="B68" s="219"/>
      <c r="C68" s="226" t="s">
        <v>323</v>
      </c>
      <c r="D68" s="15">
        <f>SUM(D64:D66)</f>
        <v>13180</v>
      </c>
      <c r="E68" s="15">
        <f>SUM(E64:E66)</f>
        <v>12228</v>
      </c>
      <c r="F68" s="186">
        <f>E68/D68</f>
        <v>0.9277693474962063</v>
      </c>
      <c r="G68" s="15">
        <f>SUM(G64:G66)</f>
        <v>12228</v>
      </c>
      <c r="H68" s="15">
        <f>SUM(H64:H67)</f>
        <v>13562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8" s="230" customFormat="1" ht="12.75" customHeight="1">
      <c r="A69" s="227"/>
      <c r="B69" s="228"/>
      <c r="C69" s="229"/>
      <c r="D69" s="103"/>
      <c r="E69" s="103"/>
      <c r="G69" s="103"/>
      <c r="H69" s="103"/>
    </row>
    <row r="70" spans="1:8" s="230" customFormat="1" ht="12.75" customHeight="1">
      <c r="A70" s="227"/>
      <c r="B70" s="228"/>
      <c r="C70" s="229" t="s">
        <v>324</v>
      </c>
      <c r="D70" s="103"/>
      <c r="E70" s="103"/>
      <c r="G70" s="103"/>
      <c r="H70" s="103"/>
    </row>
    <row r="71" spans="1:8" s="230" customFormat="1" ht="25.5" customHeight="1">
      <c r="A71" s="888" t="s">
        <v>155</v>
      </c>
      <c r="B71" s="888"/>
      <c r="C71" s="198" t="s">
        <v>156</v>
      </c>
      <c r="D71" s="199" t="s">
        <v>157</v>
      </c>
      <c r="E71" s="199" t="s">
        <v>247</v>
      </c>
      <c r="F71" s="199" t="s">
        <v>217</v>
      </c>
      <c r="G71" s="199" t="s">
        <v>304</v>
      </c>
      <c r="H71" s="199" t="s">
        <v>305</v>
      </c>
    </row>
    <row r="72" spans="1:8" s="230" customFormat="1" ht="12.75" customHeight="1">
      <c r="A72" s="888"/>
      <c r="B72" s="888"/>
      <c r="C72" s="220" t="s">
        <v>162</v>
      </c>
      <c r="D72" s="221" t="s">
        <v>163</v>
      </c>
      <c r="E72" s="222" t="s">
        <v>164</v>
      </c>
      <c r="F72" s="214" t="s">
        <v>165</v>
      </c>
      <c r="G72" s="222" t="s">
        <v>166</v>
      </c>
      <c r="H72" s="222" t="s">
        <v>167</v>
      </c>
    </row>
    <row r="73" spans="1:8" s="230" customFormat="1" ht="12.75" customHeight="1">
      <c r="A73" s="216" t="s">
        <v>38</v>
      </c>
      <c r="B73" s="161"/>
      <c r="C73" s="223" t="s">
        <v>280</v>
      </c>
      <c r="D73" s="224"/>
      <c r="E73" s="224">
        <v>21273</v>
      </c>
      <c r="F73" s="231"/>
      <c r="G73" s="224">
        <v>21273</v>
      </c>
      <c r="H73" s="224">
        <v>21273</v>
      </c>
    </row>
    <row r="74" spans="1:8" s="230" customFormat="1" ht="12.75" customHeight="1">
      <c r="A74" s="216" t="s">
        <v>40</v>
      </c>
      <c r="B74" s="161"/>
      <c r="C74" s="223" t="s">
        <v>325</v>
      </c>
      <c r="D74" s="224"/>
      <c r="E74" s="224">
        <v>0</v>
      </c>
      <c r="F74" s="231"/>
      <c r="G74" s="224">
        <v>0</v>
      </c>
      <c r="H74" s="224">
        <v>4235</v>
      </c>
    </row>
    <row r="75" spans="1:8" s="230" customFormat="1" ht="12.75" customHeight="1">
      <c r="A75" s="216" t="s">
        <v>47</v>
      </c>
      <c r="B75" s="161"/>
      <c r="C75" s="206" t="s">
        <v>223</v>
      </c>
      <c r="D75" s="20"/>
      <c r="E75" s="20">
        <v>14017</v>
      </c>
      <c r="F75" s="232"/>
      <c r="G75" s="20">
        <v>14017</v>
      </c>
      <c r="H75" s="20">
        <v>14017</v>
      </c>
    </row>
    <row r="76" spans="1:8" s="230" customFormat="1" ht="12.75" customHeight="1">
      <c r="A76" s="216" t="s">
        <v>49</v>
      </c>
      <c r="B76" s="161"/>
      <c r="C76" s="206" t="s">
        <v>309</v>
      </c>
      <c r="D76" s="184"/>
      <c r="E76" s="184">
        <v>75701</v>
      </c>
      <c r="F76" s="233"/>
      <c r="G76" s="184">
        <v>75701</v>
      </c>
      <c r="H76" s="184">
        <v>75701</v>
      </c>
    </row>
    <row r="77" spans="1:8" s="230" customFormat="1" ht="12.75" customHeight="1">
      <c r="A77" s="216" t="s">
        <v>51</v>
      </c>
      <c r="B77" s="219"/>
      <c r="C77" s="226" t="s">
        <v>323</v>
      </c>
      <c r="D77" s="15">
        <f>SUM(D73:D76)</f>
        <v>0</v>
      </c>
      <c r="E77" s="15">
        <f>SUM(E73:E76)</f>
        <v>110991</v>
      </c>
      <c r="F77" s="15">
        <f>SUM(F73:F76)</f>
        <v>0</v>
      </c>
      <c r="G77" s="15">
        <f>SUM(G73:G76)</f>
        <v>110991</v>
      </c>
      <c r="H77" s="15">
        <f>SUM(H73:H76)</f>
        <v>115226</v>
      </c>
    </row>
    <row r="78" spans="1:8" s="230" customFormat="1" ht="12.75" customHeight="1">
      <c r="A78" s="227"/>
      <c r="B78" s="228"/>
      <c r="C78" s="229"/>
      <c r="D78" s="103"/>
      <c r="E78" s="103"/>
      <c r="G78" s="103"/>
      <c r="H78" s="103"/>
    </row>
    <row r="79" spans="1:8" s="230" customFormat="1" ht="12.75" customHeight="1">
      <c r="A79" s="234"/>
      <c r="C79" s="158" t="s">
        <v>326</v>
      </c>
      <c r="D79" s="89">
        <f>D77+D68+D60+D46+D37</f>
        <v>738592</v>
      </c>
      <c r="E79" s="89">
        <f>E77+E68+E60+E46+E37</f>
        <v>832582</v>
      </c>
      <c r="F79" s="89"/>
      <c r="G79" s="89">
        <f>G77+G68+G60+G46+G37</f>
        <v>899834</v>
      </c>
      <c r="H79" s="89">
        <f>H77+H68+H60+H46+H37</f>
        <v>946478</v>
      </c>
    </row>
    <row r="80" spans="1:8" s="236" customFormat="1" ht="12.75" customHeight="1">
      <c r="A80" s="235"/>
      <c r="C80" s="237" t="s">
        <v>326</v>
      </c>
      <c r="D80" s="238">
        <f>D79-D76-D75-D66-D65-D57-D56-D45-D44</f>
        <v>529132</v>
      </c>
      <c r="E80" s="238">
        <f>E79-E76-E75-E66-E65-E57-E56-E45-E44</f>
        <v>558871</v>
      </c>
      <c r="F80" s="238"/>
      <c r="G80" s="238">
        <f>G79-G76-G75-G66-G65-G57-G56-G45-G44</f>
        <v>626123</v>
      </c>
      <c r="H80" s="238">
        <f>H79-H76-H75-H66-H65-H57-H56-H45-H44</f>
        <v>672536</v>
      </c>
    </row>
  </sheetData>
  <sheetProtection selectLockedCells="1" selectUnlockedCells="1"/>
  <mergeCells count="15">
    <mergeCell ref="A71:B72"/>
    <mergeCell ref="A2:H2"/>
    <mergeCell ref="A3:H3"/>
    <mergeCell ref="A8:B9"/>
    <mergeCell ref="A38:C38"/>
    <mergeCell ref="A39:B40"/>
    <mergeCell ref="A47:E47"/>
    <mergeCell ref="A48:B49"/>
    <mergeCell ref="A61:E61"/>
    <mergeCell ref="A1:H1"/>
    <mergeCell ref="A5:H5"/>
    <mergeCell ref="A6:H6"/>
    <mergeCell ref="A7:C7"/>
    <mergeCell ref="G7:H7"/>
    <mergeCell ref="A62:B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V233"/>
  <sheetViews>
    <sheetView showGridLines="0" zoomScalePageLayoutView="0" workbookViewId="0" topLeftCell="A1">
      <pane xSplit="3" ySplit="6" topLeftCell="D184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J194" sqref="J194"/>
    </sheetView>
  </sheetViews>
  <sheetFormatPr defaultColWidth="11.7109375" defaultRowHeight="12.75" customHeight="1"/>
  <cols>
    <col min="1" max="1" width="4.7109375" style="56" customWidth="1"/>
    <col min="2" max="2" width="3.8515625" style="56" customWidth="1"/>
    <col min="3" max="3" width="31.57421875" style="56" customWidth="1"/>
    <col min="4" max="4" width="12.57421875" style="56" customWidth="1"/>
    <col min="5" max="5" width="12.140625" style="56" customWidth="1"/>
    <col min="6" max="6" width="12.421875" style="56" customWidth="1"/>
    <col min="7" max="7" width="11.7109375" style="56" customWidth="1"/>
    <col min="8" max="8" width="9.421875" style="56" customWidth="1"/>
    <col min="9" max="16384" width="11.7109375" style="56" customWidth="1"/>
  </cols>
  <sheetData>
    <row r="1" spans="1:10" s="59" customFormat="1" ht="18" customHeight="1">
      <c r="A1" s="871" t="s">
        <v>327</v>
      </c>
      <c r="B1" s="871"/>
      <c r="C1" s="871"/>
      <c r="D1" s="871"/>
      <c r="E1" s="871"/>
      <c r="F1" s="871"/>
      <c r="G1" s="871"/>
      <c r="H1" s="871"/>
      <c r="I1" s="871"/>
      <c r="J1" s="871"/>
    </row>
    <row r="2" spans="1:10" ht="12.75" customHeight="1">
      <c r="A2" s="891" t="s">
        <v>1027</v>
      </c>
      <c r="B2" s="891"/>
      <c r="C2" s="891"/>
      <c r="D2" s="891"/>
      <c r="E2" s="891"/>
      <c r="F2" s="891"/>
      <c r="G2" s="891"/>
      <c r="H2" s="891"/>
      <c r="I2" s="891"/>
      <c r="J2" s="891"/>
    </row>
    <row r="3" spans="1:5" ht="12.75" customHeight="1">
      <c r="A3" s="62"/>
      <c r="B3" s="63"/>
      <c r="C3" s="63"/>
      <c r="D3" s="63"/>
      <c r="E3" s="63"/>
    </row>
    <row r="4" spans="1:15" s="174" customFormat="1" ht="12.75" customHeight="1">
      <c r="A4" s="892" t="s">
        <v>328</v>
      </c>
      <c r="B4" s="892"/>
      <c r="C4" s="892"/>
      <c r="D4" s="892"/>
      <c r="E4" s="892"/>
      <c r="F4" s="892"/>
      <c r="G4" s="892"/>
      <c r="H4" s="892"/>
      <c r="I4" s="892"/>
      <c r="J4" s="892"/>
      <c r="K4" s="56"/>
      <c r="L4" s="56"/>
      <c r="M4" s="56"/>
      <c r="N4" s="56"/>
      <c r="O4" s="56"/>
    </row>
    <row r="5" spans="1:15" s="174" customFormat="1" ht="12.75" customHeight="1">
      <c r="A5" s="892" t="s">
        <v>329</v>
      </c>
      <c r="B5" s="892"/>
      <c r="C5" s="892"/>
      <c r="D5" s="892"/>
      <c r="E5" s="892"/>
      <c r="F5" s="892"/>
      <c r="G5" s="892"/>
      <c r="H5" s="892"/>
      <c r="I5" s="892"/>
      <c r="J5" s="892"/>
      <c r="K5" s="56"/>
      <c r="L5" s="56"/>
      <c r="M5" s="56"/>
      <c r="N5" s="56"/>
      <c r="O5" s="56"/>
    </row>
    <row r="6" spans="1:15" s="174" customFormat="1" ht="12.75" customHeight="1">
      <c r="A6" s="239"/>
      <c r="B6" s="239"/>
      <c r="C6" s="239"/>
      <c r="D6" s="239"/>
      <c r="E6" s="239"/>
      <c r="F6" s="239"/>
      <c r="G6" s="239"/>
      <c r="H6" s="240"/>
      <c r="I6" s="56"/>
      <c r="J6" s="56"/>
      <c r="K6" s="56"/>
      <c r="L6" s="56"/>
      <c r="M6" s="56"/>
      <c r="N6" s="56"/>
      <c r="O6" s="56"/>
    </row>
    <row r="7" spans="1:15" s="174" customFormat="1" ht="12.75" customHeight="1">
      <c r="A7" s="239"/>
      <c r="B7" s="239"/>
      <c r="C7" s="239"/>
      <c r="D7" s="239"/>
      <c r="E7" s="239"/>
      <c r="F7" s="239"/>
      <c r="G7" s="239"/>
      <c r="H7" s="240"/>
      <c r="I7" s="883" t="s">
        <v>154</v>
      </c>
      <c r="J7" s="883"/>
      <c r="K7" s="56"/>
      <c r="L7" s="56"/>
      <c r="M7" s="56"/>
      <c r="N7" s="56"/>
      <c r="O7" s="56"/>
    </row>
    <row r="8" spans="2:15" s="174" customFormat="1" ht="12" customHeight="1">
      <c r="B8" s="241"/>
      <c r="C8" s="241"/>
      <c r="D8" s="241"/>
      <c r="E8" s="241"/>
      <c r="F8" s="241"/>
      <c r="G8" s="56"/>
      <c r="H8" s="240"/>
      <c r="I8" s="883"/>
      <c r="J8" s="883"/>
      <c r="K8" s="56"/>
      <c r="L8" s="56"/>
      <c r="M8" s="56"/>
      <c r="N8" s="56"/>
      <c r="O8" s="56"/>
    </row>
    <row r="9" spans="1:15" s="174" customFormat="1" ht="48" customHeight="1">
      <c r="A9" s="893" t="s">
        <v>155</v>
      </c>
      <c r="B9" s="893"/>
      <c r="C9" s="221" t="s">
        <v>330</v>
      </c>
      <c r="D9" s="214" t="s">
        <v>331</v>
      </c>
      <c r="E9" s="214" t="s">
        <v>157</v>
      </c>
      <c r="F9" s="214" t="s">
        <v>332</v>
      </c>
      <c r="G9" s="214" t="s">
        <v>247</v>
      </c>
      <c r="H9" s="214" t="s">
        <v>217</v>
      </c>
      <c r="I9" s="214" t="s">
        <v>333</v>
      </c>
      <c r="J9" s="214" t="s">
        <v>334</v>
      </c>
      <c r="K9" s="56"/>
      <c r="L9" s="56"/>
      <c r="M9" s="56"/>
      <c r="N9" s="56"/>
      <c r="O9" s="56"/>
    </row>
    <row r="10" spans="1:15" s="174" customFormat="1" ht="12.75" customHeight="1">
      <c r="A10" s="893"/>
      <c r="B10" s="893"/>
      <c r="C10" s="221" t="s">
        <v>162</v>
      </c>
      <c r="D10" s="221" t="s">
        <v>163</v>
      </c>
      <c r="E10" s="222" t="s">
        <v>164</v>
      </c>
      <c r="F10" s="221" t="s">
        <v>163</v>
      </c>
      <c r="G10" s="222" t="s">
        <v>165</v>
      </c>
      <c r="H10" s="214" t="s">
        <v>335</v>
      </c>
      <c r="I10" s="222" t="s">
        <v>167</v>
      </c>
      <c r="J10" s="222" t="s">
        <v>336</v>
      </c>
      <c r="K10" s="56"/>
      <c r="L10" s="56"/>
      <c r="M10" s="56"/>
      <c r="N10" s="56"/>
      <c r="O10" s="56"/>
    </row>
    <row r="11" spans="1:10" s="245" customFormat="1" ht="19.5" customHeight="1">
      <c r="A11" s="105" t="s">
        <v>38</v>
      </c>
      <c r="B11" s="242" t="s">
        <v>168</v>
      </c>
      <c r="C11" s="889" t="s">
        <v>337</v>
      </c>
      <c r="D11" s="889"/>
      <c r="E11" s="889"/>
      <c r="F11" s="889"/>
      <c r="G11" s="889"/>
      <c r="H11" s="244"/>
      <c r="I11" s="243"/>
      <c r="J11" s="243"/>
    </row>
    <row r="12" spans="1:15" s="174" customFormat="1" ht="12.75" customHeight="1">
      <c r="A12" s="105" t="s">
        <v>40</v>
      </c>
      <c r="B12" s="246" t="s">
        <v>38</v>
      </c>
      <c r="C12" s="13" t="s">
        <v>338</v>
      </c>
      <c r="D12" s="247"/>
      <c r="E12" s="13">
        <f>E13</f>
        <v>610</v>
      </c>
      <c r="F12" s="247"/>
      <c r="G12" s="13">
        <f>G13</f>
        <v>673</v>
      </c>
      <c r="H12" s="248">
        <f>G12/E12</f>
        <v>1.1032786885245902</v>
      </c>
      <c r="I12" s="13">
        <f>I13</f>
        <v>673</v>
      </c>
      <c r="J12" s="13">
        <f>J13</f>
        <v>673</v>
      </c>
      <c r="K12" s="56"/>
      <c r="L12" s="56"/>
      <c r="M12" s="56"/>
      <c r="N12" s="56"/>
      <c r="O12" s="56"/>
    </row>
    <row r="13" spans="1:15" s="174" customFormat="1" ht="12.75" customHeight="1">
      <c r="A13" s="105" t="s">
        <v>47</v>
      </c>
      <c r="B13" s="246"/>
      <c r="C13" s="184" t="s">
        <v>339</v>
      </c>
      <c r="D13" s="247"/>
      <c r="E13" s="20">
        <v>610</v>
      </c>
      <c r="F13" s="247"/>
      <c r="G13" s="20">
        <v>673</v>
      </c>
      <c r="H13" s="248">
        <f>G13/E13</f>
        <v>1.1032786885245902</v>
      </c>
      <c r="I13" s="20">
        <v>673</v>
      </c>
      <c r="J13" s="20">
        <v>673</v>
      </c>
      <c r="K13" s="56"/>
      <c r="L13" s="56"/>
      <c r="M13" s="56"/>
      <c r="N13" s="56"/>
      <c r="O13" s="56"/>
    </row>
    <row r="14" spans="1:15" s="174" customFormat="1" ht="12.75" customHeight="1">
      <c r="A14" s="105" t="s">
        <v>49</v>
      </c>
      <c r="B14" s="246" t="s">
        <v>40</v>
      </c>
      <c r="C14" s="13" t="s">
        <v>340</v>
      </c>
      <c r="D14" s="247"/>
      <c r="E14" s="13">
        <f>SUM(E15:E16)</f>
        <v>563</v>
      </c>
      <c r="F14" s="247"/>
      <c r="G14" s="13">
        <f>G15</f>
        <v>551</v>
      </c>
      <c r="H14" s="248">
        <f>G14/E14</f>
        <v>0.9786856127886323</v>
      </c>
      <c r="I14" s="13">
        <f>I15</f>
        <v>551</v>
      </c>
      <c r="J14" s="13">
        <f>J15</f>
        <v>551</v>
      </c>
      <c r="K14" s="56"/>
      <c r="L14" s="56"/>
      <c r="M14" s="56"/>
      <c r="N14" s="56"/>
      <c r="O14" s="56"/>
    </row>
    <row r="15" spans="1:15" s="174" customFormat="1" ht="12.75" customHeight="1">
      <c r="A15" s="105" t="s">
        <v>51</v>
      </c>
      <c r="B15" s="246"/>
      <c r="C15" s="184" t="s">
        <v>339</v>
      </c>
      <c r="D15" s="247"/>
      <c r="E15" s="20">
        <v>563</v>
      </c>
      <c r="F15" s="247"/>
      <c r="G15" s="20">
        <v>551</v>
      </c>
      <c r="H15" s="248">
        <f>G15/E15</f>
        <v>0.9786856127886323</v>
      </c>
      <c r="I15" s="20">
        <v>551</v>
      </c>
      <c r="J15" s="20">
        <v>551</v>
      </c>
      <c r="K15" s="56"/>
      <c r="L15" s="56"/>
      <c r="M15" s="56"/>
      <c r="N15" s="56"/>
      <c r="O15" s="56"/>
    </row>
    <row r="16" spans="1:15" s="174" customFormat="1" ht="12.75" customHeight="1">
      <c r="A16" s="105" t="s">
        <v>53</v>
      </c>
      <c r="B16" s="246"/>
      <c r="C16" s="20" t="s">
        <v>341</v>
      </c>
      <c r="D16" s="247"/>
      <c r="E16" s="20"/>
      <c r="F16" s="247"/>
      <c r="G16" s="20"/>
      <c r="H16" s="248"/>
      <c r="I16" s="20"/>
      <c r="J16" s="20"/>
      <c r="K16" s="56"/>
      <c r="L16" s="56"/>
      <c r="M16" s="56"/>
      <c r="N16" s="56"/>
      <c r="O16" s="56"/>
    </row>
    <row r="17" spans="1:15" s="174" customFormat="1" ht="12.75" customHeight="1">
      <c r="A17" s="105" t="s">
        <v>55</v>
      </c>
      <c r="B17" s="246" t="s">
        <v>47</v>
      </c>
      <c r="C17" s="13" t="s">
        <v>342</v>
      </c>
      <c r="D17" s="249"/>
      <c r="E17" s="13">
        <f>SUM(E18:E21)</f>
        <v>0</v>
      </c>
      <c r="F17" s="249"/>
      <c r="G17" s="13">
        <f>SUM(G18:G21)</f>
        <v>70456</v>
      </c>
      <c r="H17" s="248"/>
      <c r="I17" s="13">
        <f>SUM(I18:I21)</f>
        <v>174703</v>
      </c>
      <c r="J17" s="13">
        <f>SUM(J18:J21)</f>
        <v>184581</v>
      </c>
      <c r="K17" s="56"/>
      <c r="L17" s="56"/>
      <c r="M17" s="56"/>
      <c r="N17" s="56"/>
      <c r="O17" s="56"/>
    </row>
    <row r="18" spans="1:15" s="174" customFormat="1" ht="12.75" customHeight="1">
      <c r="A18" s="105" t="s">
        <v>57</v>
      </c>
      <c r="B18" s="246"/>
      <c r="C18" s="184" t="s">
        <v>201</v>
      </c>
      <c r="D18" s="247"/>
      <c r="E18" s="184"/>
      <c r="F18" s="247"/>
      <c r="G18" s="184"/>
      <c r="H18" s="248"/>
      <c r="I18" s="184"/>
      <c r="J18" s="184"/>
      <c r="K18" s="56"/>
      <c r="L18" s="56"/>
      <c r="M18" s="56"/>
      <c r="N18" s="56"/>
      <c r="O18" s="56"/>
    </row>
    <row r="19" spans="1:15" s="174" customFormat="1" ht="12.75" customHeight="1">
      <c r="A19" s="105" t="s">
        <v>86</v>
      </c>
      <c r="B19" s="246"/>
      <c r="C19" s="184" t="s">
        <v>202</v>
      </c>
      <c r="D19" s="247"/>
      <c r="E19" s="184"/>
      <c r="F19" s="247"/>
      <c r="G19" s="184"/>
      <c r="H19" s="248"/>
      <c r="I19" s="184"/>
      <c r="J19" s="184"/>
      <c r="K19" s="56"/>
      <c r="L19" s="56"/>
      <c r="M19" s="56"/>
      <c r="N19" s="56"/>
      <c r="O19" s="56"/>
    </row>
    <row r="20" spans="1:15" s="174" customFormat="1" ht="12.75" customHeight="1">
      <c r="A20" s="105" t="s">
        <v>59</v>
      </c>
      <c r="B20" s="250"/>
      <c r="C20" s="251" t="s">
        <v>343</v>
      </c>
      <c r="D20" s="247"/>
      <c r="E20" s="20"/>
      <c r="F20" s="247"/>
      <c r="G20" s="20">
        <v>4457</v>
      </c>
      <c r="H20" s="248"/>
      <c r="I20" s="20">
        <v>4457</v>
      </c>
      <c r="J20" s="20">
        <v>4457</v>
      </c>
      <c r="K20" s="56"/>
      <c r="L20" s="56"/>
      <c r="M20" s="56"/>
      <c r="N20" s="56"/>
      <c r="O20" s="56"/>
    </row>
    <row r="21" spans="1:15" s="174" customFormat="1" ht="12.75" customHeight="1">
      <c r="A21" s="105" t="s">
        <v>61</v>
      </c>
      <c r="B21" s="210"/>
      <c r="C21" s="20" t="s">
        <v>341</v>
      </c>
      <c r="D21" s="247"/>
      <c r="E21" s="20"/>
      <c r="F21" s="247"/>
      <c r="G21" s="20">
        <v>65999</v>
      </c>
      <c r="H21" s="248"/>
      <c r="I21" s="252">
        <v>170246</v>
      </c>
      <c r="J21" s="252">
        <v>180124</v>
      </c>
      <c r="K21" s="56"/>
      <c r="L21" s="56"/>
      <c r="M21" s="56"/>
      <c r="N21" s="56"/>
      <c r="O21" s="56"/>
    </row>
    <row r="22" spans="1:15" s="174" customFormat="1" ht="12.75" customHeight="1">
      <c r="A22" s="105" t="s">
        <v>63</v>
      </c>
      <c r="B22" s="246" t="s">
        <v>49</v>
      </c>
      <c r="C22" s="13" t="s">
        <v>344</v>
      </c>
      <c r="D22" s="253"/>
      <c r="E22" s="13">
        <f>E23</f>
        <v>6700</v>
      </c>
      <c r="F22" s="253"/>
      <c r="G22" s="13">
        <f>G23</f>
        <v>6740</v>
      </c>
      <c r="H22" s="248">
        <f aca="true" t="shared" si="0" ref="H22:H29">G22/E22</f>
        <v>1.0059701492537314</v>
      </c>
      <c r="I22" s="13">
        <f>I23</f>
        <v>6740</v>
      </c>
      <c r="J22" s="13">
        <f>J23</f>
        <v>6740</v>
      </c>
      <c r="K22" s="56"/>
      <c r="L22" s="56"/>
      <c r="M22" s="56"/>
      <c r="N22" s="56"/>
      <c r="O22" s="56"/>
    </row>
    <row r="23" spans="1:15" s="174" customFormat="1" ht="12.75" customHeight="1">
      <c r="A23" s="105" t="s">
        <v>65</v>
      </c>
      <c r="B23" s="246"/>
      <c r="C23" s="184" t="s">
        <v>339</v>
      </c>
      <c r="D23" s="253"/>
      <c r="E23" s="20">
        <v>6700</v>
      </c>
      <c r="F23" s="253"/>
      <c r="G23" s="20">
        <v>6740</v>
      </c>
      <c r="H23" s="248">
        <f t="shared" si="0"/>
        <v>1.0059701492537314</v>
      </c>
      <c r="I23" s="20">
        <v>6740</v>
      </c>
      <c r="J23" s="20">
        <v>6740</v>
      </c>
      <c r="K23" s="56"/>
      <c r="L23" s="56"/>
      <c r="M23" s="56"/>
      <c r="N23" s="56"/>
      <c r="O23" s="56"/>
    </row>
    <row r="24" spans="1:15" s="174" customFormat="1" ht="12.75" customHeight="1">
      <c r="A24" s="105" t="s">
        <v>92</v>
      </c>
      <c r="B24" s="246" t="s">
        <v>51</v>
      </c>
      <c r="C24" s="13" t="s">
        <v>345</v>
      </c>
      <c r="D24" s="253"/>
      <c r="E24" s="13">
        <f>E25</f>
        <v>130</v>
      </c>
      <c r="F24" s="253"/>
      <c r="G24" s="13">
        <f>G25</f>
        <v>130</v>
      </c>
      <c r="H24" s="248">
        <f t="shared" si="0"/>
        <v>1</v>
      </c>
      <c r="I24" s="13">
        <f>I25</f>
        <v>130</v>
      </c>
      <c r="J24" s="13">
        <f>J25</f>
        <v>130</v>
      </c>
      <c r="K24" s="56"/>
      <c r="L24" s="56"/>
      <c r="M24" s="56"/>
      <c r="N24" s="56"/>
      <c r="O24" s="56"/>
    </row>
    <row r="25" spans="1:15" s="174" customFormat="1" ht="12.75" customHeight="1">
      <c r="A25" s="105" t="s">
        <v>66</v>
      </c>
      <c r="B25" s="246"/>
      <c r="C25" s="184" t="s">
        <v>339</v>
      </c>
      <c r="D25" s="253"/>
      <c r="E25" s="20">
        <v>130</v>
      </c>
      <c r="F25" s="253"/>
      <c r="G25" s="20">
        <v>130</v>
      </c>
      <c r="H25" s="248">
        <f t="shared" si="0"/>
        <v>1</v>
      </c>
      <c r="I25" s="20">
        <v>130</v>
      </c>
      <c r="J25" s="20">
        <v>130</v>
      </c>
      <c r="K25" s="56"/>
      <c r="L25" s="56"/>
      <c r="M25" s="56"/>
      <c r="N25" s="56"/>
      <c r="O25" s="56"/>
    </row>
    <row r="26" spans="1:15" s="174" customFormat="1" ht="12.75" customHeight="1">
      <c r="A26" s="105" t="s">
        <v>67</v>
      </c>
      <c r="B26" s="246" t="s">
        <v>53</v>
      </c>
      <c r="C26" s="13" t="s">
        <v>346</v>
      </c>
      <c r="D26" s="249">
        <v>6</v>
      </c>
      <c r="E26" s="13">
        <f>SUM(E27:E30)</f>
        <v>32595</v>
      </c>
      <c r="F26" s="249">
        <v>6</v>
      </c>
      <c r="G26" s="13">
        <f>SUM(G27:G30)</f>
        <v>33074</v>
      </c>
      <c r="H26" s="248">
        <f t="shared" si="0"/>
        <v>1.0146955054456206</v>
      </c>
      <c r="I26" s="13">
        <f>SUM(I27:I30)</f>
        <v>31368</v>
      </c>
      <c r="J26" s="13">
        <f>SUM(J27:J30)</f>
        <v>36639</v>
      </c>
      <c r="K26" s="56"/>
      <c r="L26" s="56"/>
      <c r="M26" s="56"/>
      <c r="N26" s="56"/>
      <c r="O26" s="56"/>
    </row>
    <row r="27" spans="1:15" s="174" customFormat="1" ht="12.75" customHeight="1">
      <c r="A27" s="105" t="s">
        <v>68</v>
      </c>
      <c r="B27" s="246"/>
      <c r="C27" s="184" t="s">
        <v>201</v>
      </c>
      <c r="D27" s="253"/>
      <c r="E27" s="184">
        <v>20190</v>
      </c>
      <c r="F27" s="253"/>
      <c r="G27" s="184">
        <v>19337</v>
      </c>
      <c r="H27" s="248">
        <f t="shared" si="0"/>
        <v>0.957751362060426</v>
      </c>
      <c r="I27" s="184">
        <v>19337</v>
      </c>
      <c r="J27" s="184">
        <v>24608</v>
      </c>
      <c r="K27" s="56"/>
      <c r="L27" s="56"/>
      <c r="M27" s="56"/>
      <c r="N27" s="56"/>
      <c r="O27" s="56"/>
    </row>
    <row r="28" spans="1:15" s="174" customFormat="1" ht="12.75" customHeight="1">
      <c r="A28" s="105" t="s">
        <v>70</v>
      </c>
      <c r="B28" s="246"/>
      <c r="C28" s="184" t="s">
        <v>202</v>
      </c>
      <c r="D28" s="253"/>
      <c r="E28" s="184">
        <v>5340</v>
      </c>
      <c r="F28" s="253"/>
      <c r="G28" s="184">
        <v>5217</v>
      </c>
      <c r="H28" s="248">
        <f t="shared" si="0"/>
        <v>0.9769662921348314</v>
      </c>
      <c r="I28" s="254">
        <v>5217</v>
      </c>
      <c r="J28" s="254">
        <v>5217</v>
      </c>
      <c r="K28" s="56"/>
      <c r="L28" s="56"/>
      <c r="M28" s="56"/>
      <c r="N28" s="56"/>
      <c r="O28" s="56"/>
    </row>
    <row r="29" spans="1:15" s="174" customFormat="1" ht="12.75" customHeight="1">
      <c r="A29" s="105" t="s">
        <v>97</v>
      </c>
      <c r="B29" s="255"/>
      <c r="C29" s="223" t="s">
        <v>343</v>
      </c>
      <c r="D29" s="256"/>
      <c r="E29" s="184">
        <v>4450</v>
      </c>
      <c r="F29" s="256"/>
      <c r="G29" s="184">
        <v>4380</v>
      </c>
      <c r="H29" s="248">
        <f t="shared" si="0"/>
        <v>0.9842696629213483</v>
      </c>
      <c r="I29" s="254">
        <v>5390</v>
      </c>
      <c r="J29" s="254">
        <v>5390</v>
      </c>
      <c r="K29" s="56"/>
      <c r="L29" s="56"/>
      <c r="M29" s="56"/>
      <c r="N29" s="56"/>
      <c r="O29" s="56"/>
    </row>
    <row r="30" spans="1:15" s="174" customFormat="1" ht="12.75" customHeight="1">
      <c r="A30" s="105" t="s">
        <v>99</v>
      </c>
      <c r="B30" s="255"/>
      <c r="C30" s="20" t="s">
        <v>347</v>
      </c>
      <c r="D30" s="256"/>
      <c r="E30" s="184">
        <v>2615</v>
      </c>
      <c r="F30" s="256"/>
      <c r="G30" s="184">
        <v>4140</v>
      </c>
      <c r="H30" s="248"/>
      <c r="I30" s="254">
        <v>1424</v>
      </c>
      <c r="J30" s="254">
        <v>1424</v>
      </c>
      <c r="K30" s="56"/>
      <c r="L30" s="56"/>
      <c r="M30" s="56"/>
      <c r="N30" s="56"/>
      <c r="O30" s="56"/>
    </row>
    <row r="31" spans="1:15" s="174" customFormat="1" ht="12.75" customHeight="1">
      <c r="A31" s="105" t="s">
        <v>101</v>
      </c>
      <c r="B31" s="255" t="s">
        <v>55</v>
      </c>
      <c r="C31" s="13" t="s">
        <v>348</v>
      </c>
      <c r="D31" s="257">
        <v>0</v>
      </c>
      <c r="E31" s="13">
        <f>SUM(E32:E34)</f>
        <v>768</v>
      </c>
      <c r="F31" s="257">
        <v>0</v>
      </c>
      <c r="G31" s="13">
        <f>G34</f>
        <v>815</v>
      </c>
      <c r="H31" s="248">
        <f>G31/E31</f>
        <v>1.0611979166666667</v>
      </c>
      <c r="I31" s="258">
        <v>1395</v>
      </c>
      <c r="J31" s="258">
        <v>1395</v>
      </c>
      <c r="K31" s="56"/>
      <c r="L31" s="56"/>
      <c r="M31" s="56"/>
      <c r="N31" s="56"/>
      <c r="O31" s="56"/>
    </row>
    <row r="32" spans="1:15" s="174" customFormat="1" ht="12.75" customHeight="1">
      <c r="A32" s="105" t="s">
        <v>103</v>
      </c>
      <c r="B32" s="255"/>
      <c r="C32" s="184" t="s">
        <v>349</v>
      </c>
      <c r="D32" s="253"/>
      <c r="E32" s="20"/>
      <c r="F32" s="253"/>
      <c r="G32" s="20"/>
      <c r="H32" s="248"/>
      <c r="I32" s="252"/>
      <c r="J32" s="252"/>
      <c r="K32" s="56"/>
      <c r="L32" s="56"/>
      <c r="M32" s="56"/>
      <c r="N32" s="56"/>
      <c r="O32" s="56"/>
    </row>
    <row r="33" spans="1:15" s="174" customFormat="1" ht="12.75" customHeight="1">
      <c r="A33" s="105" t="s">
        <v>105</v>
      </c>
      <c r="B33" s="255"/>
      <c r="C33" s="184" t="s">
        <v>350</v>
      </c>
      <c r="D33" s="253"/>
      <c r="E33" s="20"/>
      <c r="F33" s="253"/>
      <c r="G33" s="20"/>
      <c r="H33" s="248"/>
      <c r="I33" s="252">
        <v>580</v>
      </c>
      <c r="J33" s="252">
        <v>580</v>
      </c>
      <c r="K33" s="56"/>
      <c r="L33" s="56"/>
      <c r="M33" s="56"/>
      <c r="N33" s="56"/>
      <c r="O33" s="56"/>
    </row>
    <row r="34" spans="1:15" s="174" customFormat="1" ht="12.75" customHeight="1">
      <c r="A34" s="105" t="s">
        <v>107</v>
      </c>
      <c r="B34" s="255"/>
      <c r="C34" s="184" t="s">
        <v>343</v>
      </c>
      <c r="D34" s="253"/>
      <c r="E34" s="20">
        <v>768</v>
      </c>
      <c r="F34" s="253"/>
      <c r="G34" s="20">
        <v>815</v>
      </c>
      <c r="H34" s="248">
        <f>G34/E34</f>
        <v>1.0611979166666667</v>
      </c>
      <c r="I34" s="252">
        <v>815</v>
      </c>
      <c r="J34" s="252">
        <v>815</v>
      </c>
      <c r="K34" s="56"/>
      <c r="L34" s="56"/>
      <c r="M34" s="56"/>
      <c r="N34" s="56"/>
      <c r="O34" s="56"/>
    </row>
    <row r="35" spans="1:15" s="174" customFormat="1" ht="12.75" customHeight="1">
      <c r="A35" s="105" t="s">
        <v>109</v>
      </c>
      <c r="B35" s="255" t="s">
        <v>57</v>
      </c>
      <c r="C35" s="13" t="s">
        <v>351</v>
      </c>
      <c r="D35" s="253"/>
      <c r="E35" s="13">
        <f>SUM(E36:E38)</f>
        <v>0</v>
      </c>
      <c r="F35" s="253"/>
      <c r="G35" s="13">
        <f>SUM(G36:G37)</f>
        <v>236</v>
      </c>
      <c r="H35" s="248"/>
      <c r="I35" s="13">
        <f>SUM(I36:I37)</f>
        <v>236</v>
      </c>
      <c r="J35" s="13">
        <f>SUM(J36:J37)</f>
        <v>236</v>
      </c>
      <c r="K35" s="56"/>
      <c r="L35" s="56"/>
      <c r="M35" s="56"/>
      <c r="N35" s="56"/>
      <c r="O35" s="56"/>
    </row>
    <row r="36" spans="1:15" s="174" customFormat="1" ht="12.75" customHeight="1">
      <c r="A36" s="105" t="s">
        <v>111</v>
      </c>
      <c r="B36" s="255"/>
      <c r="C36" s="184" t="s">
        <v>201</v>
      </c>
      <c r="D36" s="253"/>
      <c r="E36" s="20"/>
      <c r="F36" s="253"/>
      <c r="G36" s="20">
        <v>185</v>
      </c>
      <c r="H36" s="248"/>
      <c r="I36" s="20">
        <v>185</v>
      </c>
      <c r="J36" s="20">
        <v>185</v>
      </c>
      <c r="K36" s="56"/>
      <c r="L36" s="56"/>
      <c r="M36" s="56"/>
      <c r="N36" s="56"/>
      <c r="O36" s="56"/>
    </row>
    <row r="37" spans="1:15" s="174" customFormat="1" ht="12.75" customHeight="1">
      <c r="A37" s="105" t="s">
        <v>113</v>
      </c>
      <c r="B37" s="255"/>
      <c r="C37" s="184" t="s">
        <v>202</v>
      </c>
      <c r="D37" s="253"/>
      <c r="E37" s="20"/>
      <c r="F37" s="253"/>
      <c r="G37" s="20">
        <v>51</v>
      </c>
      <c r="H37" s="248"/>
      <c r="I37" s="20">
        <v>51</v>
      </c>
      <c r="J37" s="20">
        <v>51</v>
      </c>
      <c r="K37" s="56"/>
      <c r="L37" s="56"/>
      <c r="M37" s="56"/>
      <c r="N37" s="56"/>
      <c r="O37" s="56"/>
    </row>
    <row r="38" spans="1:15" s="174" customFormat="1" ht="12.75" customHeight="1">
      <c r="A38" s="105" t="s">
        <v>115</v>
      </c>
      <c r="B38" s="255"/>
      <c r="C38" s="20" t="s">
        <v>347</v>
      </c>
      <c r="D38" s="253"/>
      <c r="E38" s="20"/>
      <c r="F38" s="253"/>
      <c r="G38" s="20"/>
      <c r="H38" s="248"/>
      <c r="I38" s="20"/>
      <c r="J38" s="20"/>
      <c r="K38" s="56"/>
      <c r="L38" s="56"/>
      <c r="M38" s="56"/>
      <c r="N38" s="56"/>
      <c r="O38" s="56"/>
    </row>
    <row r="39" spans="1:15" s="174" customFormat="1" ht="12.75" customHeight="1">
      <c r="A39" s="105" t="s">
        <v>117</v>
      </c>
      <c r="B39" s="255">
        <v>9</v>
      </c>
      <c r="C39" s="13" t="s">
        <v>352</v>
      </c>
      <c r="D39" s="253"/>
      <c r="E39" s="13">
        <f>E40+E41</f>
        <v>25293</v>
      </c>
      <c r="F39" s="253"/>
      <c r="G39" s="13">
        <f>SUM(G40:G42)</f>
        <v>28640</v>
      </c>
      <c r="H39" s="248">
        <f>G39/E39</f>
        <v>1.1323291029138496</v>
      </c>
      <c r="I39" s="13">
        <f>SUM(I40:I42)</f>
        <v>28640</v>
      </c>
      <c r="J39" s="13">
        <f>SUM(J40:J42)</f>
        <v>28940</v>
      </c>
      <c r="K39" s="56"/>
      <c r="L39" s="56"/>
      <c r="M39" s="56"/>
      <c r="N39" s="56"/>
      <c r="O39" s="56"/>
    </row>
    <row r="40" spans="1:15" s="174" customFormat="1" ht="12.75" customHeight="1">
      <c r="A40" s="105" t="s">
        <v>118</v>
      </c>
      <c r="B40" s="255"/>
      <c r="C40" s="20" t="s">
        <v>347</v>
      </c>
      <c r="D40" s="259"/>
      <c r="E40" s="162">
        <v>8850</v>
      </c>
      <c r="F40" s="259"/>
      <c r="G40" s="162">
        <v>7000</v>
      </c>
      <c r="H40" s="248">
        <f>G40/E40</f>
        <v>0.7909604519774012</v>
      </c>
      <c r="I40" s="162">
        <v>7000</v>
      </c>
      <c r="J40" s="162">
        <v>7000</v>
      </c>
      <c r="K40" s="56"/>
      <c r="L40" s="56"/>
      <c r="M40" s="56"/>
      <c r="N40" s="56"/>
      <c r="O40" s="56"/>
    </row>
    <row r="41" spans="1:15" s="174" customFormat="1" ht="12.75" customHeight="1">
      <c r="A41" s="105" t="s">
        <v>120</v>
      </c>
      <c r="B41" s="255"/>
      <c r="C41" s="20" t="s">
        <v>353</v>
      </c>
      <c r="D41" s="259"/>
      <c r="E41" s="162">
        <v>16443</v>
      </c>
      <c r="F41" s="259"/>
      <c r="G41" s="162">
        <v>17640</v>
      </c>
      <c r="H41" s="248"/>
      <c r="I41" s="162">
        <v>17640</v>
      </c>
      <c r="J41" s="162">
        <v>17640</v>
      </c>
      <c r="K41" s="56"/>
      <c r="L41" s="56"/>
      <c r="M41" s="56"/>
      <c r="N41" s="56"/>
      <c r="O41" s="56"/>
    </row>
    <row r="42" spans="1:15" s="174" customFormat="1" ht="12.75" customHeight="1">
      <c r="A42" s="105" t="s">
        <v>122</v>
      </c>
      <c r="B42" s="255"/>
      <c r="C42" s="20" t="s">
        <v>354</v>
      </c>
      <c r="D42" s="259"/>
      <c r="E42" s="162"/>
      <c r="F42" s="259"/>
      <c r="G42" s="162">
        <v>4000</v>
      </c>
      <c r="H42" s="248"/>
      <c r="I42" s="162">
        <v>4000</v>
      </c>
      <c r="J42" s="162">
        <v>4300</v>
      </c>
      <c r="K42" s="56"/>
      <c r="L42" s="56"/>
      <c r="M42" s="56"/>
      <c r="N42" s="56"/>
      <c r="O42" s="56"/>
    </row>
    <row r="43" spans="1:15" s="174" customFormat="1" ht="12" customHeight="1">
      <c r="A43" s="105" t="s">
        <v>124</v>
      </c>
      <c r="B43" s="255">
        <v>10</v>
      </c>
      <c r="C43" s="13" t="s">
        <v>355</v>
      </c>
      <c r="D43" s="259"/>
      <c r="E43" s="10">
        <f>SUM(E44:E59)</f>
        <v>10520</v>
      </c>
      <c r="F43" s="259"/>
      <c r="G43" s="10">
        <f>SUM(G44:G59)</f>
        <v>6556</v>
      </c>
      <c r="H43" s="248">
        <f>G43/E43</f>
        <v>0.6231939163498099</v>
      </c>
      <c r="I43" s="10">
        <f>SUM(I44:I59)</f>
        <v>6556</v>
      </c>
      <c r="J43" s="10">
        <f>SUM(J44:J59)</f>
        <v>7205</v>
      </c>
      <c r="K43" s="56"/>
      <c r="L43" s="56"/>
      <c r="M43" s="56"/>
      <c r="N43" s="56"/>
      <c r="O43" s="56"/>
    </row>
    <row r="44" spans="1:15" s="174" customFormat="1" ht="12.75" customHeight="1">
      <c r="A44" s="105" t="s">
        <v>126</v>
      </c>
      <c r="B44" s="255"/>
      <c r="C44" s="20" t="s">
        <v>356</v>
      </c>
      <c r="D44" s="259"/>
      <c r="E44" s="81">
        <v>100</v>
      </c>
      <c r="F44" s="259"/>
      <c r="G44" s="81">
        <v>200</v>
      </c>
      <c r="H44" s="248">
        <f>G44/E44</f>
        <v>2</v>
      </c>
      <c r="I44" s="254">
        <v>251</v>
      </c>
      <c r="J44" s="254">
        <v>200</v>
      </c>
      <c r="K44" s="56"/>
      <c r="L44" s="56"/>
      <c r="M44" s="56"/>
      <c r="N44" s="56"/>
      <c r="O44" s="56"/>
    </row>
    <row r="45" spans="1:15" s="174" customFormat="1" ht="12.75" customHeight="1">
      <c r="A45" s="105" t="s">
        <v>128</v>
      </c>
      <c r="B45" s="255"/>
      <c r="C45" s="184" t="s">
        <v>357</v>
      </c>
      <c r="D45" s="259"/>
      <c r="E45" s="81">
        <v>6000</v>
      </c>
      <c r="F45" s="259"/>
      <c r="G45" s="81">
        <v>562</v>
      </c>
      <c r="H45" s="248">
        <f>G45/E45</f>
        <v>0.09366666666666666</v>
      </c>
      <c r="I45" s="254">
        <v>562</v>
      </c>
      <c r="J45" s="254">
        <v>562</v>
      </c>
      <c r="K45" s="56"/>
      <c r="L45" s="56"/>
      <c r="M45" s="56"/>
      <c r="N45" s="56"/>
      <c r="O45" s="56"/>
    </row>
    <row r="46" spans="1:15" s="174" customFormat="1" ht="12.75" customHeight="1">
      <c r="A46" s="105" t="s">
        <v>130</v>
      </c>
      <c r="B46" s="255"/>
      <c r="C46" s="184" t="s">
        <v>358</v>
      </c>
      <c r="D46" s="259"/>
      <c r="E46" s="81">
        <v>1000</v>
      </c>
      <c r="F46" s="259"/>
      <c r="G46" s="81">
        <v>750</v>
      </c>
      <c r="H46" s="248">
        <f>G46/E46</f>
        <v>0.75</v>
      </c>
      <c r="I46" s="254">
        <v>750</v>
      </c>
      <c r="J46" s="254">
        <v>1500</v>
      </c>
      <c r="K46" s="56"/>
      <c r="L46" s="56"/>
      <c r="M46" s="56"/>
      <c r="N46" s="56"/>
      <c r="O46" s="56"/>
    </row>
    <row r="47" spans="1:15" s="174" customFormat="1" ht="12.75" customHeight="1">
      <c r="A47" s="105" t="s">
        <v>131</v>
      </c>
      <c r="B47" s="255"/>
      <c r="C47" s="184" t="s">
        <v>359</v>
      </c>
      <c r="D47" s="259"/>
      <c r="E47" s="81"/>
      <c r="F47" s="259"/>
      <c r="G47" s="81"/>
      <c r="H47" s="248"/>
      <c r="I47" s="254"/>
      <c r="J47" s="254"/>
      <c r="K47" s="56"/>
      <c r="L47" s="56"/>
      <c r="M47" s="56"/>
      <c r="N47" s="56"/>
      <c r="O47" s="56"/>
    </row>
    <row r="48" spans="1:15" s="174" customFormat="1" ht="12.75" customHeight="1">
      <c r="A48" s="105" t="s">
        <v>133</v>
      </c>
      <c r="B48" s="255"/>
      <c r="C48" s="184" t="s">
        <v>360</v>
      </c>
      <c r="D48" s="259"/>
      <c r="E48" s="81"/>
      <c r="F48" s="259"/>
      <c r="G48" s="81"/>
      <c r="H48" s="248"/>
      <c r="I48" s="254">
        <v>342</v>
      </c>
      <c r="J48" s="254">
        <v>342</v>
      </c>
      <c r="K48" s="56"/>
      <c r="L48" s="56"/>
      <c r="M48" s="56"/>
      <c r="N48" s="56"/>
      <c r="O48" s="56"/>
    </row>
    <row r="49" spans="1:15" s="174" customFormat="1" ht="12.75" customHeight="1">
      <c r="A49" s="105" t="s">
        <v>135</v>
      </c>
      <c r="B49" s="255"/>
      <c r="C49" s="184" t="s">
        <v>361</v>
      </c>
      <c r="D49" s="259"/>
      <c r="E49" s="81"/>
      <c r="F49" s="259"/>
      <c r="G49" s="81"/>
      <c r="H49" s="248"/>
      <c r="I49" s="254">
        <v>1560</v>
      </c>
      <c r="J49" s="254">
        <v>1560</v>
      </c>
      <c r="K49" s="56"/>
      <c r="L49" s="56"/>
      <c r="M49" s="56"/>
      <c r="N49" s="56"/>
      <c r="O49" s="56"/>
    </row>
    <row r="50" spans="1:15" s="174" customFormat="1" ht="12.75" customHeight="1">
      <c r="A50" s="105" t="s">
        <v>137</v>
      </c>
      <c r="B50" s="255"/>
      <c r="C50" s="184" t="s">
        <v>362</v>
      </c>
      <c r="D50" s="259"/>
      <c r="E50" s="81"/>
      <c r="F50" s="259"/>
      <c r="G50" s="81"/>
      <c r="H50" s="248"/>
      <c r="I50" s="254">
        <v>248</v>
      </c>
      <c r="J50" s="254">
        <v>248</v>
      </c>
      <c r="K50" s="56"/>
      <c r="L50" s="56"/>
      <c r="M50" s="56"/>
      <c r="N50" s="56"/>
      <c r="O50" s="56"/>
    </row>
    <row r="51" spans="1:15" s="174" customFormat="1" ht="12.75" customHeight="1">
      <c r="A51" s="105" t="s">
        <v>139</v>
      </c>
      <c r="B51" s="255"/>
      <c r="C51" s="184" t="s">
        <v>363</v>
      </c>
      <c r="D51" s="259"/>
      <c r="E51" s="81"/>
      <c r="F51" s="259"/>
      <c r="G51" s="81"/>
      <c r="H51" s="248"/>
      <c r="I51" s="254">
        <v>150</v>
      </c>
      <c r="J51" s="254">
        <v>150</v>
      </c>
      <c r="K51" s="56"/>
      <c r="L51" s="56"/>
      <c r="M51" s="56"/>
      <c r="N51" s="56"/>
      <c r="O51" s="56"/>
    </row>
    <row r="52" spans="1:15" s="174" customFormat="1" ht="12.75" customHeight="1">
      <c r="A52" s="105" t="s">
        <v>141</v>
      </c>
      <c r="B52" s="255"/>
      <c r="C52" s="184" t="s">
        <v>364</v>
      </c>
      <c r="D52" s="259"/>
      <c r="E52" s="81"/>
      <c r="F52" s="259"/>
      <c r="G52" s="81"/>
      <c r="H52" s="248"/>
      <c r="I52" s="254">
        <v>1350</v>
      </c>
      <c r="J52" s="254">
        <v>1300</v>
      </c>
      <c r="K52" s="56"/>
      <c r="L52" s="56"/>
      <c r="M52" s="56"/>
      <c r="N52" s="56"/>
      <c r="O52" s="56"/>
    </row>
    <row r="53" spans="1:15" s="174" customFormat="1" ht="12.75" customHeight="1">
      <c r="A53" s="105" t="s">
        <v>143</v>
      </c>
      <c r="B53" s="255"/>
      <c r="C53" s="184" t="s">
        <v>365</v>
      </c>
      <c r="D53" s="253"/>
      <c r="E53" s="184">
        <v>2800</v>
      </c>
      <c r="F53" s="253"/>
      <c r="G53" s="184">
        <v>3350</v>
      </c>
      <c r="H53" s="248">
        <f>G53/E53</f>
        <v>1.1964285714285714</v>
      </c>
      <c r="I53" s="254">
        <v>0</v>
      </c>
      <c r="J53" s="254">
        <v>0</v>
      </c>
      <c r="K53" s="56"/>
      <c r="L53" s="56"/>
      <c r="M53" s="56"/>
      <c r="N53" s="56"/>
      <c r="O53" s="56"/>
    </row>
    <row r="54" spans="1:15" s="174" customFormat="1" ht="12.75" customHeight="1">
      <c r="A54" s="105" t="s">
        <v>145</v>
      </c>
      <c r="B54" s="255"/>
      <c r="C54" s="184" t="s">
        <v>366</v>
      </c>
      <c r="D54" s="253"/>
      <c r="E54" s="184"/>
      <c r="F54" s="253"/>
      <c r="G54" s="184">
        <v>300</v>
      </c>
      <c r="H54" s="248"/>
      <c r="I54" s="254">
        <v>0</v>
      </c>
      <c r="J54" s="254">
        <v>0</v>
      </c>
      <c r="K54" s="56"/>
      <c r="L54" s="56"/>
      <c r="M54" s="56"/>
      <c r="N54" s="56"/>
      <c r="O54" s="56"/>
    </row>
    <row r="55" spans="1:15" s="174" customFormat="1" ht="12.75" customHeight="1">
      <c r="A55" s="105" t="s">
        <v>147</v>
      </c>
      <c r="B55" s="255"/>
      <c r="C55" s="184" t="s">
        <v>367</v>
      </c>
      <c r="D55" s="253"/>
      <c r="E55" s="184">
        <v>100</v>
      </c>
      <c r="F55" s="253"/>
      <c r="G55" s="184"/>
      <c r="H55" s="248">
        <f>G55/E55</f>
        <v>0</v>
      </c>
      <c r="I55" s="254"/>
      <c r="J55" s="254"/>
      <c r="K55" s="56"/>
      <c r="L55" s="56"/>
      <c r="M55" s="56"/>
      <c r="N55" s="56"/>
      <c r="O55" s="56"/>
    </row>
    <row r="56" spans="1:15" s="174" customFormat="1" ht="12.75" customHeight="1">
      <c r="A56" s="105" t="s">
        <v>149</v>
      </c>
      <c r="B56" s="255"/>
      <c r="C56" s="184" t="s">
        <v>368</v>
      </c>
      <c r="D56" s="253"/>
      <c r="E56" s="184">
        <v>180</v>
      </c>
      <c r="F56" s="253"/>
      <c r="G56" s="184"/>
      <c r="H56" s="248">
        <f>G56/E56</f>
        <v>0</v>
      </c>
      <c r="I56" s="254"/>
      <c r="J56" s="254"/>
      <c r="K56" s="56"/>
      <c r="L56" s="56"/>
      <c r="M56" s="56"/>
      <c r="N56" s="56"/>
      <c r="O56" s="56"/>
    </row>
    <row r="57" spans="1:15" s="174" customFormat="1" ht="12.75" customHeight="1">
      <c r="A57" s="105" t="s">
        <v>151</v>
      </c>
      <c r="B57" s="255"/>
      <c r="C57" s="184" t="s">
        <v>369</v>
      </c>
      <c r="D57" s="253"/>
      <c r="E57" s="184"/>
      <c r="F57" s="253"/>
      <c r="G57" s="184">
        <v>1294</v>
      </c>
      <c r="H57" s="248"/>
      <c r="I57" s="254">
        <v>1294</v>
      </c>
      <c r="J57" s="254">
        <v>1294</v>
      </c>
      <c r="K57" s="56"/>
      <c r="L57" s="56"/>
      <c r="M57" s="56"/>
      <c r="N57" s="56"/>
      <c r="O57" s="56"/>
    </row>
    <row r="58" spans="1:15" s="174" customFormat="1" ht="12.75" customHeight="1">
      <c r="A58" s="105" t="s">
        <v>212</v>
      </c>
      <c r="B58" s="255"/>
      <c r="C58" s="184" t="s">
        <v>370</v>
      </c>
      <c r="D58" s="253"/>
      <c r="E58" s="184">
        <v>240</v>
      </c>
      <c r="F58" s="253"/>
      <c r="G58" s="184"/>
      <c r="H58" s="248">
        <f>G58/E58</f>
        <v>0</v>
      </c>
      <c r="I58" s="254"/>
      <c r="J58" s="254"/>
      <c r="K58" s="56"/>
      <c r="L58" s="56"/>
      <c r="M58" s="56"/>
      <c r="N58" s="56"/>
      <c r="O58" s="56"/>
    </row>
    <row r="59" spans="1:15" s="174" customFormat="1" ht="12.75" customHeight="1">
      <c r="A59" s="105" t="s">
        <v>371</v>
      </c>
      <c r="B59" s="255"/>
      <c r="C59" s="184" t="s">
        <v>372</v>
      </c>
      <c r="D59" s="253"/>
      <c r="E59" s="184">
        <v>100</v>
      </c>
      <c r="F59" s="253"/>
      <c r="G59" s="184">
        <v>100</v>
      </c>
      <c r="H59" s="248"/>
      <c r="I59" s="254">
        <v>49</v>
      </c>
      <c r="J59" s="254">
        <v>49</v>
      </c>
      <c r="K59" s="56"/>
      <c r="L59" s="56"/>
      <c r="M59" s="56"/>
      <c r="N59" s="56"/>
      <c r="O59" s="56"/>
    </row>
    <row r="60" spans="1:15" s="174" customFormat="1" ht="12.75" customHeight="1">
      <c r="A60" s="105" t="s">
        <v>373</v>
      </c>
      <c r="B60" s="210">
        <v>11</v>
      </c>
      <c r="C60" s="10" t="s">
        <v>374</v>
      </c>
      <c r="D60" s="247"/>
      <c r="E60" s="13">
        <f>SUM(E61:E64)</f>
        <v>122272</v>
      </c>
      <c r="F60" s="247"/>
      <c r="G60" s="13">
        <f>SUM(G61:G65)</f>
        <v>100756</v>
      </c>
      <c r="H60" s="248">
        <f>G60/E60</f>
        <v>0.8240316671028527</v>
      </c>
      <c r="I60" s="13">
        <f>SUM(I61:I65)</f>
        <v>64887</v>
      </c>
      <c r="J60" s="13">
        <f>SUM(J61:J66)</f>
        <v>90721</v>
      </c>
      <c r="K60" s="56"/>
      <c r="L60" s="56"/>
      <c r="M60" s="56"/>
      <c r="N60" s="56"/>
      <c r="O60" s="56"/>
    </row>
    <row r="61" spans="1:15" s="174" customFormat="1" ht="12.75" customHeight="1">
      <c r="A61" s="105" t="s">
        <v>375</v>
      </c>
      <c r="B61" s="210"/>
      <c r="C61" s="20" t="s">
        <v>201</v>
      </c>
      <c r="D61" s="260"/>
      <c r="E61" s="81">
        <v>6024</v>
      </c>
      <c r="F61" s="260"/>
      <c r="G61" s="81">
        <v>14632</v>
      </c>
      <c r="H61" s="248">
        <f>G61/E61</f>
        <v>2.4289508632138115</v>
      </c>
      <c r="I61" s="81">
        <v>14632</v>
      </c>
      <c r="J61" s="81">
        <v>15759</v>
      </c>
      <c r="K61" s="56"/>
      <c r="L61" s="56"/>
      <c r="M61" s="56"/>
      <c r="N61" s="56"/>
      <c r="O61" s="56"/>
    </row>
    <row r="62" spans="1:15" s="174" customFormat="1" ht="12.75" customHeight="1">
      <c r="A62" s="105" t="s">
        <v>376</v>
      </c>
      <c r="B62" s="210"/>
      <c r="C62" s="184" t="s">
        <v>202</v>
      </c>
      <c r="D62" s="260"/>
      <c r="E62" s="81">
        <v>1626</v>
      </c>
      <c r="F62" s="260"/>
      <c r="G62" s="81">
        <v>3682</v>
      </c>
      <c r="H62" s="248">
        <f>G62/E62</f>
        <v>2.2644526445264455</v>
      </c>
      <c r="I62" s="81">
        <v>3682</v>
      </c>
      <c r="J62" s="81">
        <v>3682</v>
      </c>
      <c r="K62" s="56"/>
      <c r="L62" s="56"/>
      <c r="M62" s="56"/>
      <c r="N62" s="56"/>
      <c r="O62" s="56"/>
    </row>
    <row r="63" spans="1:15" s="174" customFormat="1" ht="12.75" customHeight="1">
      <c r="A63" s="105" t="s">
        <v>377</v>
      </c>
      <c r="B63" s="210"/>
      <c r="C63" s="81" t="s">
        <v>343</v>
      </c>
      <c r="D63" s="260"/>
      <c r="E63" s="81">
        <v>11539</v>
      </c>
      <c r="F63" s="260"/>
      <c r="G63" s="81">
        <v>11600</v>
      </c>
      <c r="H63" s="248">
        <f>G63/E63</f>
        <v>1.0052864199670681</v>
      </c>
      <c r="I63" s="254">
        <v>10590</v>
      </c>
      <c r="J63" s="254">
        <v>14250</v>
      </c>
      <c r="K63" s="56"/>
      <c r="L63" s="56"/>
      <c r="M63" s="56"/>
      <c r="N63" s="56"/>
      <c r="O63" s="56"/>
    </row>
    <row r="64" spans="1:15" s="174" customFormat="1" ht="15" customHeight="1">
      <c r="A64" s="105" t="s">
        <v>378</v>
      </c>
      <c r="B64" s="210"/>
      <c r="C64" s="20" t="s">
        <v>379</v>
      </c>
      <c r="D64" s="260"/>
      <c r="E64" s="81">
        <v>103083</v>
      </c>
      <c r="F64" s="260"/>
      <c r="G64" s="81">
        <v>69460</v>
      </c>
      <c r="H64" s="248">
        <f>G64/E64</f>
        <v>0.6738259460822832</v>
      </c>
      <c r="I64" s="254">
        <v>34601</v>
      </c>
      <c r="J64" s="254">
        <v>54485</v>
      </c>
      <c r="K64" s="56"/>
      <c r="L64" s="56"/>
      <c r="M64" s="56"/>
      <c r="N64" s="56"/>
      <c r="O64" s="56"/>
    </row>
    <row r="65" spans="1:15" s="174" customFormat="1" ht="15" customHeight="1">
      <c r="A65" s="105" t="s">
        <v>380</v>
      </c>
      <c r="B65" s="210"/>
      <c r="C65" s="20" t="s">
        <v>381</v>
      </c>
      <c r="D65" s="260"/>
      <c r="E65" s="81"/>
      <c r="F65" s="260"/>
      <c r="G65" s="81">
        <v>1382</v>
      </c>
      <c r="H65" s="248"/>
      <c r="I65" s="81">
        <v>1382</v>
      </c>
      <c r="J65" s="81">
        <v>1382</v>
      </c>
      <c r="K65" s="56"/>
      <c r="L65" s="56"/>
      <c r="M65" s="56"/>
      <c r="N65" s="56"/>
      <c r="O65" s="56"/>
    </row>
    <row r="66" spans="1:15" s="174" customFormat="1" ht="15" customHeight="1">
      <c r="A66" s="105" t="s">
        <v>382</v>
      </c>
      <c r="B66" s="210"/>
      <c r="C66" s="20" t="s">
        <v>209</v>
      </c>
      <c r="D66" s="260"/>
      <c r="E66" s="81"/>
      <c r="F66" s="260"/>
      <c r="G66" s="81"/>
      <c r="H66" s="248"/>
      <c r="I66" s="81"/>
      <c r="J66" s="81">
        <v>1163</v>
      </c>
      <c r="K66" s="56"/>
      <c r="L66" s="56"/>
      <c r="M66" s="56"/>
      <c r="N66" s="56"/>
      <c r="O66" s="56"/>
    </row>
    <row r="67" spans="1:15" s="174" customFormat="1" ht="12.75" customHeight="1">
      <c r="A67" s="105" t="s">
        <v>383</v>
      </c>
      <c r="B67" s="210">
        <v>12</v>
      </c>
      <c r="C67" s="13" t="s">
        <v>384</v>
      </c>
      <c r="D67" s="261">
        <v>5</v>
      </c>
      <c r="E67" s="13">
        <f>SUM(E68:E70)</f>
        <v>1900</v>
      </c>
      <c r="F67" s="261">
        <v>15</v>
      </c>
      <c r="G67" s="13">
        <f>SUM(G68:G70)</f>
        <v>8132</v>
      </c>
      <c r="H67" s="248">
        <f>G67/E67</f>
        <v>4.28</v>
      </c>
      <c r="I67" s="13">
        <f>SUM(I68:I70)</f>
        <v>8132</v>
      </c>
      <c r="J67" s="13">
        <f>SUM(J68:J70)</f>
        <v>3897</v>
      </c>
      <c r="K67" s="56"/>
      <c r="L67" s="56"/>
      <c r="M67" s="56"/>
      <c r="N67" s="56"/>
      <c r="O67" s="56"/>
    </row>
    <row r="68" spans="1:15" s="174" customFormat="1" ht="12.75" customHeight="1">
      <c r="A68" s="105" t="s">
        <v>385</v>
      </c>
      <c r="B68" s="210"/>
      <c r="C68" s="184" t="s">
        <v>201</v>
      </c>
      <c r="D68" s="247"/>
      <c r="E68" s="184">
        <v>1500</v>
      </c>
      <c r="F68" s="247"/>
      <c r="G68" s="184">
        <v>6988</v>
      </c>
      <c r="H68" s="248">
        <f>G68/E68</f>
        <v>4.658666666666667</v>
      </c>
      <c r="I68" s="184">
        <v>6988</v>
      </c>
      <c r="J68" s="184">
        <v>3188</v>
      </c>
      <c r="K68" s="56"/>
      <c r="L68" s="56"/>
      <c r="M68" s="56"/>
      <c r="N68" s="56"/>
      <c r="O68" s="56"/>
    </row>
    <row r="69" spans="1:15" s="174" customFormat="1" ht="12.75" customHeight="1">
      <c r="A69" s="105" t="s">
        <v>386</v>
      </c>
      <c r="B69" s="210"/>
      <c r="C69" s="184" t="s">
        <v>202</v>
      </c>
      <c r="D69" s="247"/>
      <c r="E69" s="184">
        <v>400</v>
      </c>
      <c r="F69" s="247"/>
      <c r="G69" s="184">
        <v>944</v>
      </c>
      <c r="H69" s="248">
        <f>G69/E69</f>
        <v>2.36</v>
      </c>
      <c r="I69" s="184">
        <v>944</v>
      </c>
      <c r="J69" s="184">
        <v>609</v>
      </c>
      <c r="K69" s="56"/>
      <c r="L69" s="56"/>
      <c r="M69" s="56"/>
      <c r="N69" s="56"/>
      <c r="O69" s="56"/>
    </row>
    <row r="70" spans="1:15" s="174" customFormat="1" ht="12.75" customHeight="1">
      <c r="A70" s="105" t="s">
        <v>387</v>
      </c>
      <c r="B70" s="210"/>
      <c r="C70" s="184" t="s">
        <v>343</v>
      </c>
      <c r="D70" s="247"/>
      <c r="E70" s="184"/>
      <c r="F70" s="247"/>
      <c r="G70" s="184">
        <v>200</v>
      </c>
      <c r="H70" s="248"/>
      <c r="I70" s="184">
        <v>200</v>
      </c>
      <c r="J70" s="184">
        <v>100</v>
      </c>
      <c r="K70" s="56"/>
      <c r="L70" s="56"/>
      <c r="M70" s="56"/>
      <c r="N70" s="56"/>
      <c r="O70" s="56"/>
    </row>
    <row r="71" spans="1:15" s="195" customFormat="1" ht="12.75" customHeight="1">
      <c r="A71" s="105" t="s">
        <v>388</v>
      </c>
      <c r="B71" s="205">
        <v>13</v>
      </c>
      <c r="C71" s="13" t="s">
        <v>389</v>
      </c>
      <c r="D71" s="261"/>
      <c r="E71" s="13">
        <f>E72</f>
        <v>2090</v>
      </c>
      <c r="F71" s="261"/>
      <c r="G71" s="13"/>
      <c r="H71" s="262"/>
      <c r="I71" s="13"/>
      <c r="J71" s="13"/>
      <c r="K71" s="89"/>
      <c r="L71" s="89"/>
      <c r="M71" s="89"/>
      <c r="N71" s="89"/>
      <c r="O71" s="89"/>
    </row>
    <row r="72" spans="1:15" s="174" customFormat="1" ht="12.75" customHeight="1">
      <c r="A72" s="105" t="s">
        <v>390</v>
      </c>
      <c r="B72" s="210"/>
      <c r="C72" s="184" t="s">
        <v>339</v>
      </c>
      <c r="D72" s="247"/>
      <c r="E72" s="184">
        <v>2090</v>
      </c>
      <c r="F72" s="247"/>
      <c r="G72" s="184"/>
      <c r="H72" s="248"/>
      <c r="I72" s="184"/>
      <c r="J72" s="184"/>
      <c r="K72" s="56"/>
      <c r="L72" s="56"/>
      <c r="M72" s="56"/>
      <c r="N72" s="56"/>
      <c r="O72" s="56"/>
    </row>
    <row r="73" spans="1:20" s="174" customFormat="1" ht="12.75" customHeight="1">
      <c r="A73" s="105" t="s">
        <v>391</v>
      </c>
      <c r="B73" s="210"/>
      <c r="C73" s="184" t="s">
        <v>381</v>
      </c>
      <c r="D73" s="247"/>
      <c r="E73" s="184">
        <v>15000</v>
      </c>
      <c r="F73" s="247"/>
      <c r="G73" s="184"/>
      <c r="H73" s="248"/>
      <c r="I73" s="184"/>
      <c r="J73" s="184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76" s="263" customFormat="1" ht="12.75" customHeight="1">
      <c r="A74" s="105" t="s">
        <v>392</v>
      </c>
      <c r="B74" s="205">
        <v>14</v>
      </c>
      <c r="C74" s="13" t="s">
        <v>393</v>
      </c>
      <c r="D74" s="13">
        <v>20</v>
      </c>
      <c r="E74" s="13">
        <f>SUM(E75:E77)</f>
        <v>20920</v>
      </c>
      <c r="F74" s="13"/>
      <c r="G74" s="13"/>
      <c r="H74" s="262"/>
      <c r="I74" s="13"/>
      <c r="J74" s="13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</row>
    <row r="75" spans="1:76" s="264" customFormat="1" ht="13.5" customHeight="1">
      <c r="A75" s="105" t="s">
        <v>394</v>
      </c>
      <c r="B75" s="210"/>
      <c r="C75" s="184" t="s">
        <v>201</v>
      </c>
      <c r="D75" s="247"/>
      <c r="E75" s="184">
        <v>15730</v>
      </c>
      <c r="F75" s="247"/>
      <c r="G75" s="184"/>
      <c r="H75" s="248"/>
      <c r="I75" s="184"/>
      <c r="J75" s="184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</row>
    <row r="76" spans="1:76" s="264" customFormat="1" ht="13.5" customHeight="1">
      <c r="A76" s="105" t="s">
        <v>395</v>
      </c>
      <c r="B76" s="210"/>
      <c r="C76" s="184" t="s">
        <v>202</v>
      </c>
      <c r="D76" s="247"/>
      <c r="E76" s="184">
        <v>4250</v>
      </c>
      <c r="F76" s="247"/>
      <c r="G76" s="184"/>
      <c r="H76" s="248"/>
      <c r="I76" s="184"/>
      <c r="J76" s="184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</row>
    <row r="77" spans="1:76" s="264" customFormat="1" ht="15.75" customHeight="1">
      <c r="A77" s="105" t="s">
        <v>396</v>
      </c>
      <c r="B77" s="210"/>
      <c r="C77" s="184" t="s">
        <v>343</v>
      </c>
      <c r="D77" s="247"/>
      <c r="E77" s="184">
        <v>940</v>
      </c>
      <c r="F77" s="247"/>
      <c r="G77" s="184"/>
      <c r="H77" s="248"/>
      <c r="I77" s="184"/>
      <c r="J77" s="184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</row>
    <row r="78" spans="1:76" s="264" customFormat="1" ht="15.75" customHeight="1">
      <c r="A78" s="105" t="s">
        <v>397</v>
      </c>
      <c r="B78" s="210">
        <v>15</v>
      </c>
      <c r="C78" s="265" t="s">
        <v>398</v>
      </c>
      <c r="D78" s="247"/>
      <c r="E78" s="13">
        <f>E79</f>
        <v>209460</v>
      </c>
      <c r="F78" s="247"/>
      <c r="G78" s="13">
        <v>273011</v>
      </c>
      <c r="H78" s="248">
        <f aca="true" t="shared" si="1" ref="H78:H87">G78/E78</f>
        <v>1.3034039912155064</v>
      </c>
      <c r="I78" s="13">
        <v>273011</v>
      </c>
      <c r="J78" s="13">
        <v>273942</v>
      </c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</row>
    <row r="79" spans="1:76" s="264" customFormat="1" ht="15.75" customHeight="1">
      <c r="A79" s="105" t="s">
        <v>399</v>
      </c>
      <c r="B79" s="210"/>
      <c r="C79" s="20" t="s">
        <v>400</v>
      </c>
      <c r="D79" s="247"/>
      <c r="E79" s="81">
        <v>209460</v>
      </c>
      <c r="F79" s="260"/>
      <c r="G79" s="81">
        <v>273011</v>
      </c>
      <c r="H79" s="266">
        <f t="shared" si="1"/>
        <v>1.3034039912155064</v>
      </c>
      <c r="I79" s="81">
        <v>273011</v>
      </c>
      <c r="J79" s="81">
        <v>273942</v>
      </c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</row>
    <row r="80" spans="1:76" s="174" customFormat="1" ht="12.75" customHeight="1">
      <c r="A80" s="105" t="s">
        <v>401</v>
      </c>
      <c r="B80" s="212"/>
      <c r="C80" s="267" t="s">
        <v>302</v>
      </c>
      <c r="D80" s="268">
        <f>SUM(D12:D78)</f>
        <v>31</v>
      </c>
      <c r="E80" s="15">
        <f>SUM(E81:E89)</f>
        <v>448821</v>
      </c>
      <c r="F80" s="15">
        <v>21</v>
      </c>
      <c r="G80" s="15">
        <f>SUM(G81:G89)</f>
        <v>529770</v>
      </c>
      <c r="H80" s="248">
        <f t="shared" si="1"/>
        <v>1.1803592077910794</v>
      </c>
      <c r="I80" s="15">
        <f>SUM(I81:I89)</f>
        <v>597022</v>
      </c>
      <c r="J80" s="15">
        <f>SUM(J81:J89)</f>
        <v>635650</v>
      </c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</row>
    <row r="81" spans="1:76" s="174" customFormat="1" ht="12.75" customHeight="1">
      <c r="A81" s="105" t="s">
        <v>402</v>
      </c>
      <c r="B81" s="269"/>
      <c r="C81" s="270" t="s">
        <v>201</v>
      </c>
      <c r="D81" s="271"/>
      <c r="E81" s="272">
        <f>E18+E27+E32+E36+E68+E61+E75</f>
        <v>43444</v>
      </c>
      <c r="F81" s="272"/>
      <c r="G81" s="272">
        <f>G18+G27+G32+G36+G68+G61+G75</f>
        <v>41142</v>
      </c>
      <c r="H81" s="248">
        <f t="shared" si="1"/>
        <v>0.9470122456495719</v>
      </c>
      <c r="I81" s="272">
        <f>I18+I27+I32+I36+I68+I61+I75</f>
        <v>41142</v>
      </c>
      <c r="J81" s="272">
        <f>J18+J27+J32+J36+J68+J61+J75</f>
        <v>43740</v>
      </c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</row>
    <row r="82" spans="1:76" s="174" customFormat="1" ht="12.75" customHeight="1">
      <c r="A82" s="105" t="s">
        <v>403</v>
      </c>
      <c r="B82" s="273"/>
      <c r="C82" s="274" t="s">
        <v>202</v>
      </c>
      <c r="D82" s="275"/>
      <c r="E82" s="272">
        <f>E19+E28+E33+E37+E69+E62+E76</f>
        <v>11616</v>
      </c>
      <c r="F82" s="272"/>
      <c r="G82" s="272">
        <f>G19+G28+G33+G37+G69+G62+G76</f>
        <v>9894</v>
      </c>
      <c r="H82" s="248">
        <f t="shared" si="1"/>
        <v>0.8517561983471075</v>
      </c>
      <c r="I82" s="272">
        <f>I19+I28+I33+I37+I69+I62+I76</f>
        <v>10474</v>
      </c>
      <c r="J82" s="272">
        <v>9559</v>
      </c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</row>
    <row r="83" spans="1:76" s="174" customFormat="1" ht="12.75" customHeight="1">
      <c r="A83" s="105" t="s">
        <v>404</v>
      </c>
      <c r="B83" s="273"/>
      <c r="C83" s="274" t="s">
        <v>343</v>
      </c>
      <c r="D83" s="275"/>
      <c r="E83" s="276">
        <f>+E13+E15+E20+E23+E25+E29+E34+E63+E70+E77+E72</f>
        <v>27790</v>
      </c>
      <c r="F83" s="276"/>
      <c r="G83" s="276">
        <f>+G13+G15+G20+G23+G25+G29+G34+G63+G70+G77</f>
        <v>29546</v>
      </c>
      <c r="H83" s="248">
        <f t="shared" si="1"/>
        <v>1.0631881971932349</v>
      </c>
      <c r="I83" s="276">
        <f>+I13+I15+I20+I23+I25+I29+I34+I63+I70+I77</f>
        <v>29546</v>
      </c>
      <c r="J83" s="276">
        <f>+J13+J15+J20+J23+J25+J29+J34+J63+J70+J77</f>
        <v>33106</v>
      </c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</row>
    <row r="84" spans="1:20" s="174" customFormat="1" ht="12.75" customHeight="1">
      <c r="A84" s="105" t="s">
        <v>405</v>
      </c>
      <c r="B84" s="273"/>
      <c r="C84" s="277" t="s">
        <v>406</v>
      </c>
      <c r="D84" s="275"/>
      <c r="E84" s="276">
        <f>E30+E38+E40+E41+E42</f>
        <v>27908</v>
      </c>
      <c r="F84" s="276"/>
      <c r="G84" s="276">
        <f>G30+G38+G40+G41+G42</f>
        <v>32780</v>
      </c>
      <c r="H84" s="248">
        <f t="shared" si="1"/>
        <v>1.174573598968038</v>
      </c>
      <c r="I84" s="276">
        <f>I30+I38+I40+I41+I42</f>
        <v>30064</v>
      </c>
      <c r="J84" s="276">
        <f>J30+J38+J40+J41+J42</f>
        <v>30364</v>
      </c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s="174" customFormat="1" ht="12.75" customHeight="1">
      <c r="A85" s="105" t="s">
        <v>407</v>
      </c>
      <c r="B85" s="273"/>
      <c r="C85" s="277" t="s">
        <v>408</v>
      </c>
      <c r="D85" s="278"/>
      <c r="E85" s="279">
        <f>E43</f>
        <v>10520</v>
      </c>
      <c r="F85" s="279"/>
      <c r="G85" s="279">
        <f>G43</f>
        <v>6556</v>
      </c>
      <c r="H85" s="248">
        <f t="shared" si="1"/>
        <v>0.6231939163498099</v>
      </c>
      <c r="I85" s="279">
        <f>I43</f>
        <v>6556</v>
      </c>
      <c r="J85" s="279">
        <f>J43</f>
        <v>7205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s="174" customFormat="1" ht="12.75" customHeight="1">
      <c r="A86" s="105" t="s">
        <v>409</v>
      </c>
      <c r="B86" s="273"/>
      <c r="C86" s="280" t="s">
        <v>410</v>
      </c>
      <c r="D86" s="277"/>
      <c r="E86" s="277">
        <v>15000</v>
      </c>
      <c r="F86" s="277"/>
      <c r="G86" s="277">
        <f>G21+G65</f>
        <v>67381</v>
      </c>
      <c r="H86" s="248">
        <f t="shared" si="1"/>
        <v>4.492066666666667</v>
      </c>
      <c r="I86" s="277">
        <f>I21+I65</f>
        <v>171628</v>
      </c>
      <c r="J86" s="277">
        <v>182086</v>
      </c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s="174" customFormat="1" ht="12.75" customHeight="1">
      <c r="A87" s="105" t="s">
        <v>411</v>
      </c>
      <c r="B87" s="281"/>
      <c r="C87" s="277" t="s">
        <v>412</v>
      </c>
      <c r="D87" s="282"/>
      <c r="E87" s="277">
        <f>E79</f>
        <v>209460</v>
      </c>
      <c r="F87" s="277"/>
      <c r="G87" s="277">
        <f>G79</f>
        <v>273011</v>
      </c>
      <c r="H87" s="248">
        <f t="shared" si="1"/>
        <v>1.3034039912155064</v>
      </c>
      <c r="I87" s="277">
        <f>I79</f>
        <v>273011</v>
      </c>
      <c r="J87" s="277">
        <f>J79</f>
        <v>273942</v>
      </c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15" s="174" customFormat="1" ht="12.75" customHeight="1">
      <c r="A88" s="105" t="s">
        <v>413</v>
      </c>
      <c r="B88" s="281"/>
      <c r="C88" s="277" t="s">
        <v>209</v>
      </c>
      <c r="D88" s="282"/>
      <c r="E88" s="277"/>
      <c r="F88" s="277"/>
      <c r="G88" s="277"/>
      <c r="H88" s="248"/>
      <c r="I88" s="277"/>
      <c r="J88" s="277">
        <v>1163</v>
      </c>
      <c r="K88" s="56"/>
      <c r="L88" s="56"/>
      <c r="M88" s="56"/>
      <c r="N88" s="56"/>
      <c r="O88" s="56"/>
    </row>
    <row r="89" spans="1:15" s="174" customFormat="1" ht="14.25" customHeight="1">
      <c r="A89" s="105" t="s">
        <v>414</v>
      </c>
      <c r="B89" s="281"/>
      <c r="C89" s="277" t="s">
        <v>415</v>
      </c>
      <c r="D89" s="277"/>
      <c r="E89" s="277">
        <f>E64</f>
        <v>103083</v>
      </c>
      <c r="F89" s="277"/>
      <c r="G89" s="277">
        <f>G64</f>
        <v>69460</v>
      </c>
      <c r="H89" s="248">
        <f>G89/E89</f>
        <v>0.6738259460822832</v>
      </c>
      <c r="I89" s="277">
        <f>I64</f>
        <v>34601</v>
      </c>
      <c r="J89" s="277">
        <f>J64</f>
        <v>54485</v>
      </c>
      <c r="K89" s="56"/>
      <c r="L89" s="56"/>
      <c r="M89" s="56"/>
      <c r="N89" s="56"/>
      <c r="O89" s="56"/>
    </row>
    <row r="90" spans="1:10" s="59" customFormat="1" ht="18" customHeight="1">
      <c r="A90" s="105" t="s">
        <v>416</v>
      </c>
      <c r="B90" s="283" t="s">
        <v>172</v>
      </c>
      <c r="C90" s="890" t="s">
        <v>417</v>
      </c>
      <c r="D90" s="890"/>
      <c r="E90" s="890"/>
      <c r="F90" s="890"/>
      <c r="G90" s="890"/>
      <c r="H90" s="890"/>
      <c r="I90" s="284"/>
      <c r="J90" s="284"/>
    </row>
    <row r="91" spans="1:15" s="174" customFormat="1" ht="12.75" customHeight="1">
      <c r="A91" s="105" t="s">
        <v>418</v>
      </c>
      <c r="B91" s="285" t="s">
        <v>38</v>
      </c>
      <c r="C91" s="286" t="s">
        <v>374</v>
      </c>
      <c r="D91" s="287">
        <v>18</v>
      </c>
      <c r="E91" s="288">
        <f>SUM(E92:E96)</f>
        <v>85534</v>
      </c>
      <c r="F91" s="289">
        <v>16</v>
      </c>
      <c r="G91" s="13">
        <f>SUM(G92:G96)</f>
        <v>80586</v>
      </c>
      <c r="H91" s="290"/>
      <c r="I91" s="13">
        <f>SUM(I92:I96)</f>
        <v>80586</v>
      </c>
      <c r="J91" s="13">
        <f>SUM(J92:J96)</f>
        <v>81463</v>
      </c>
      <c r="K91" s="56"/>
      <c r="L91" s="56"/>
      <c r="M91" s="56"/>
      <c r="N91" s="56"/>
      <c r="O91" s="56"/>
    </row>
    <row r="92" spans="1:15" s="174" customFormat="1" ht="12.75" customHeight="1">
      <c r="A92" s="105" t="s">
        <v>419</v>
      </c>
      <c r="B92" s="291"/>
      <c r="C92" s="292" t="s">
        <v>201</v>
      </c>
      <c r="D92" s="293"/>
      <c r="E92" s="162">
        <v>53490</v>
      </c>
      <c r="F92" s="294"/>
      <c r="G92" s="20">
        <v>50034</v>
      </c>
      <c r="H92" s="290"/>
      <c r="I92" s="20">
        <v>50034</v>
      </c>
      <c r="J92" s="20">
        <v>50741</v>
      </c>
      <c r="K92" s="56"/>
      <c r="L92" s="56"/>
      <c r="M92" s="56"/>
      <c r="N92" s="56"/>
      <c r="O92" s="56"/>
    </row>
    <row r="93" spans="1:15" s="174" customFormat="1" ht="12.75" customHeight="1">
      <c r="A93" s="105" t="s">
        <v>420</v>
      </c>
      <c r="B93" s="295"/>
      <c r="C93" s="296" t="s">
        <v>202</v>
      </c>
      <c r="D93" s="260"/>
      <c r="E93" s="162">
        <v>13600</v>
      </c>
      <c r="F93" s="259"/>
      <c r="G93" s="20">
        <v>13302</v>
      </c>
      <c r="H93" s="290"/>
      <c r="I93" s="20">
        <v>13302</v>
      </c>
      <c r="J93" s="20">
        <v>13449</v>
      </c>
      <c r="K93" s="56"/>
      <c r="L93" s="56"/>
      <c r="M93" s="56"/>
      <c r="N93" s="56"/>
      <c r="O93" s="56"/>
    </row>
    <row r="94" spans="1:15" s="174" customFormat="1" ht="12.75" customHeight="1">
      <c r="A94" s="105" t="s">
        <v>421</v>
      </c>
      <c r="B94" s="80"/>
      <c r="C94" s="81" t="s">
        <v>343</v>
      </c>
      <c r="D94" s="297"/>
      <c r="E94" s="162">
        <v>16300</v>
      </c>
      <c r="F94" s="298"/>
      <c r="G94" s="20">
        <v>15980</v>
      </c>
      <c r="H94" s="290"/>
      <c r="I94" s="20">
        <v>15980</v>
      </c>
      <c r="J94" s="20">
        <v>16003</v>
      </c>
      <c r="K94" s="56"/>
      <c r="L94" s="56"/>
      <c r="M94" s="56"/>
      <c r="N94" s="56"/>
      <c r="O94" s="56"/>
    </row>
    <row r="95" spans="1:15" s="174" customFormat="1" ht="12.75" customHeight="1">
      <c r="A95" s="105" t="s">
        <v>422</v>
      </c>
      <c r="B95" s="80"/>
      <c r="C95" s="81" t="s">
        <v>381</v>
      </c>
      <c r="D95" s="297"/>
      <c r="E95" s="162"/>
      <c r="F95" s="298"/>
      <c r="G95" s="20">
        <v>1270</v>
      </c>
      <c r="H95" s="290"/>
      <c r="I95" s="20">
        <v>1270</v>
      </c>
      <c r="J95" s="20">
        <v>1270</v>
      </c>
      <c r="K95" s="56"/>
      <c r="L95" s="56"/>
      <c r="M95" s="56"/>
      <c r="N95" s="56"/>
      <c r="O95" s="56"/>
    </row>
    <row r="96" spans="1:15" s="174" customFormat="1" ht="12.75" customHeight="1">
      <c r="A96" s="105" t="s">
        <v>423</v>
      </c>
      <c r="B96" s="102"/>
      <c r="C96" s="162" t="s">
        <v>150</v>
      </c>
      <c r="D96" s="298"/>
      <c r="E96" s="162">
        <v>2144</v>
      </c>
      <c r="F96" s="298"/>
      <c r="G96" s="20"/>
      <c r="H96" s="290"/>
      <c r="I96" s="20"/>
      <c r="J96" s="20"/>
      <c r="K96" s="56"/>
      <c r="L96" s="56"/>
      <c r="M96" s="56"/>
      <c r="N96" s="56"/>
      <c r="O96" s="56"/>
    </row>
    <row r="97" spans="1:15" s="174" customFormat="1" ht="12.75" customHeight="1">
      <c r="A97" s="105" t="s">
        <v>424</v>
      </c>
      <c r="B97" s="299" t="s">
        <v>40</v>
      </c>
      <c r="C97" s="13" t="s">
        <v>389</v>
      </c>
      <c r="D97" s="257">
        <v>9</v>
      </c>
      <c r="E97" s="13"/>
      <c r="F97" s="257"/>
      <c r="G97" s="20"/>
      <c r="H97" s="290"/>
      <c r="I97" s="20"/>
      <c r="J97" s="20"/>
      <c r="K97" s="56"/>
      <c r="L97" s="56"/>
      <c r="M97" s="56"/>
      <c r="N97" s="56"/>
      <c r="O97" s="56"/>
    </row>
    <row r="98" spans="1:15" s="174" customFormat="1" ht="12.75" customHeight="1">
      <c r="A98" s="105" t="s">
        <v>425</v>
      </c>
      <c r="B98" s="299"/>
      <c r="C98" s="184" t="s">
        <v>201</v>
      </c>
      <c r="D98" s="253"/>
      <c r="E98" s="20"/>
      <c r="F98" s="253"/>
      <c r="G98" s="20"/>
      <c r="H98" s="290"/>
      <c r="I98" s="20"/>
      <c r="J98" s="20"/>
      <c r="K98" s="56"/>
      <c r="L98" s="56"/>
      <c r="M98" s="56"/>
      <c r="N98" s="56"/>
      <c r="O98" s="56"/>
    </row>
    <row r="99" spans="1:15" s="174" customFormat="1" ht="12.75" customHeight="1">
      <c r="A99" s="105" t="s">
        <v>426</v>
      </c>
      <c r="B99" s="299"/>
      <c r="C99" s="184" t="s">
        <v>202</v>
      </c>
      <c r="D99" s="253"/>
      <c r="E99" s="20"/>
      <c r="F99" s="253"/>
      <c r="G99" s="20"/>
      <c r="H99" s="290"/>
      <c r="I99" s="20"/>
      <c r="J99" s="20"/>
      <c r="K99" s="56"/>
      <c r="L99" s="56"/>
      <c r="M99" s="56"/>
      <c r="N99" s="56"/>
      <c r="O99" s="56"/>
    </row>
    <row r="100" spans="1:15" s="174" customFormat="1" ht="12.75" customHeight="1">
      <c r="A100" s="105" t="s">
        <v>427</v>
      </c>
      <c r="B100" s="299"/>
      <c r="C100" s="184" t="s">
        <v>343</v>
      </c>
      <c r="D100" s="300"/>
      <c r="E100" s="20"/>
      <c r="F100" s="300"/>
      <c r="G100" s="20"/>
      <c r="H100" s="290"/>
      <c r="I100" s="20"/>
      <c r="J100" s="20"/>
      <c r="K100" s="56"/>
      <c r="L100" s="56"/>
      <c r="M100" s="56"/>
      <c r="N100" s="56"/>
      <c r="O100" s="56"/>
    </row>
    <row r="101" spans="1:15" s="174" customFormat="1" ht="12.75" customHeight="1">
      <c r="A101" s="105" t="s">
        <v>428</v>
      </c>
      <c r="B101" s="299"/>
      <c r="C101" s="301" t="s">
        <v>341</v>
      </c>
      <c r="D101" s="301"/>
      <c r="E101" s="20"/>
      <c r="F101" s="301"/>
      <c r="G101" s="20"/>
      <c r="H101" s="290"/>
      <c r="I101" s="20"/>
      <c r="J101" s="20"/>
      <c r="K101" s="56"/>
      <c r="L101" s="56"/>
      <c r="M101" s="56"/>
      <c r="N101" s="56"/>
      <c r="O101" s="56"/>
    </row>
    <row r="102" spans="1:15" s="174" customFormat="1" ht="12.75" customHeight="1">
      <c r="A102" s="105" t="s">
        <v>429</v>
      </c>
      <c r="B102" s="302"/>
      <c r="C102" s="303" t="s">
        <v>310</v>
      </c>
      <c r="D102" s="304">
        <f>SUM(D91:D101)</f>
        <v>27</v>
      </c>
      <c r="E102" s="15">
        <f>SUM(E103:E107)</f>
        <v>85534</v>
      </c>
      <c r="F102" s="15">
        <v>16</v>
      </c>
      <c r="G102" s="15">
        <f>SUM(G103:G107)</f>
        <v>80586</v>
      </c>
      <c r="H102" s="290"/>
      <c r="I102" s="15">
        <f>SUM(I103:I107)</f>
        <v>80586</v>
      </c>
      <c r="J102" s="15">
        <f>SUM(J103:J107)</f>
        <v>81463</v>
      </c>
      <c r="K102" s="56"/>
      <c r="L102" s="56"/>
      <c r="M102" s="56"/>
      <c r="N102" s="56"/>
      <c r="O102" s="56"/>
    </row>
    <row r="103" spans="1:15" s="174" customFormat="1" ht="12.75" customHeight="1">
      <c r="A103" s="105" t="s">
        <v>430</v>
      </c>
      <c r="B103" s="305"/>
      <c r="C103" s="306" t="s">
        <v>201</v>
      </c>
      <c r="D103" s="307"/>
      <c r="E103" s="277">
        <f>E92+E98</f>
        <v>53490</v>
      </c>
      <c r="F103" s="277"/>
      <c r="G103" s="277">
        <f>G92+G98</f>
        <v>50034</v>
      </c>
      <c r="H103" s="290"/>
      <c r="I103" s="277">
        <f>I92+I98</f>
        <v>50034</v>
      </c>
      <c r="J103" s="277">
        <f>J92+J98</f>
        <v>50741</v>
      </c>
      <c r="K103" s="56"/>
      <c r="L103" s="56"/>
      <c r="M103" s="56"/>
      <c r="N103" s="56"/>
      <c r="O103" s="56"/>
    </row>
    <row r="104" spans="1:15" s="174" customFormat="1" ht="12.75" customHeight="1">
      <c r="A104" s="105" t="s">
        <v>431</v>
      </c>
      <c r="B104" s="308"/>
      <c r="C104" s="309" t="s">
        <v>202</v>
      </c>
      <c r="D104" s="310"/>
      <c r="E104" s="277">
        <f>E93+E99</f>
        <v>13600</v>
      </c>
      <c r="F104" s="277"/>
      <c r="G104" s="277">
        <f>G93+G99</f>
        <v>13302</v>
      </c>
      <c r="H104" s="290"/>
      <c r="I104" s="277">
        <f>I93+I99</f>
        <v>13302</v>
      </c>
      <c r="J104" s="277">
        <f>J93+J99</f>
        <v>13449</v>
      </c>
      <c r="K104" s="56"/>
      <c r="L104" s="56"/>
      <c r="M104" s="56"/>
      <c r="N104" s="56"/>
      <c r="O104" s="56"/>
    </row>
    <row r="105" spans="1:15" s="174" customFormat="1" ht="12.75" customHeight="1">
      <c r="A105" s="105" t="s">
        <v>432</v>
      </c>
      <c r="B105" s="212"/>
      <c r="C105" s="277" t="s">
        <v>343</v>
      </c>
      <c r="D105" s="311"/>
      <c r="E105" s="277">
        <f>E94+E100</f>
        <v>16300</v>
      </c>
      <c r="F105" s="277"/>
      <c r="G105" s="277">
        <v>15980</v>
      </c>
      <c r="H105" s="290"/>
      <c r="I105" s="277">
        <v>15980</v>
      </c>
      <c r="J105" s="277">
        <v>16003</v>
      </c>
      <c r="K105" s="56"/>
      <c r="L105" s="56"/>
      <c r="M105" s="56"/>
      <c r="N105" s="56"/>
      <c r="O105" s="56"/>
    </row>
    <row r="106" spans="1:15" s="174" customFormat="1" ht="12.75" customHeight="1">
      <c r="A106" s="105" t="s">
        <v>433</v>
      </c>
      <c r="B106" s="212"/>
      <c r="C106" s="277" t="s">
        <v>381</v>
      </c>
      <c r="D106" s="311"/>
      <c r="E106" s="277"/>
      <c r="F106" s="277"/>
      <c r="G106" s="277">
        <f>G95</f>
        <v>1270</v>
      </c>
      <c r="H106" s="290"/>
      <c r="I106" s="277">
        <f>I95</f>
        <v>1270</v>
      </c>
      <c r="J106" s="277">
        <f>J95</f>
        <v>1270</v>
      </c>
      <c r="K106" s="56"/>
      <c r="L106" s="56"/>
      <c r="M106" s="56"/>
      <c r="N106" s="56"/>
      <c r="O106" s="56"/>
    </row>
    <row r="107" spans="1:15" s="174" customFormat="1" ht="12.75" customHeight="1">
      <c r="A107" s="105" t="s">
        <v>434</v>
      </c>
      <c r="B107" s="212"/>
      <c r="C107" s="277" t="s">
        <v>150</v>
      </c>
      <c r="D107" s="311"/>
      <c r="E107" s="277">
        <f>E96</f>
        <v>2144</v>
      </c>
      <c r="F107" s="277"/>
      <c r="G107" s="277"/>
      <c r="H107" s="290"/>
      <c r="I107" s="277"/>
      <c r="J107" s="277"/>
      <c r="K107" s="56"/>
      <c r="L107" s="56"/>
      <c r="M107" s="56"/>
      <c r="N107" s="56"/>
      <c r="O107" s="56"/>
    </row>
    <row r="108" spans="1:10" s="59" customFormat="1" ht="18" customHeight="1">
      <c r="A108" s="105" t="s">
        <v>435</v>
      </c>
      <c r="B108" s="312" t="s">
        <v>176</v>
      </c>
      <c r="C108" s="313" t="s">
        <v>436</v>
      </c>
      <c r="D108" s="314"/>
      <c r="E108" s="292"/>
      <c r="F108" s="314"/>
      <c r="G108" s="292"/>
      <c r="H108" s="248"/>
      <c r="I108" s="292"/>
      <c r="J108" s="292"/>
    </row>
    <row r="109" spans="1:15" s="174" customFormat="1" ht="12.75" customHeight="1">
      <c r="A109" s="105" t="s">
        <v>437</v>
      </c>
      <c r="B109" s="315" t="s">
        <v>38</v>
      </c>
      <c r="C109" s="13" t="s">
        <v>438</v>
      </c>
      <c r="D109" s="316">
        <v>1</v>
      </c>
      <c r="E109" s="13">
        <f>SUM(E110:E112)</f>
        <v>15260</v>
      </c>
      <c r="F109" s="316">
        <v>1</v>
      </c>
      <c r="G109" s="13">
        <f>SUM(G110:G111)+G112</f>
        <v>12417</v>
      </c>
      <c r="H109" s="248">
        <f>G109/E109</f>
        <v>0.8136959370904325</v>
      </c>
      <c r="I109" s="13">
        <f>SUM(I110:I111)+I112</f>
        <v>12417</v>
      </c>
      <c r="J109" s="13">
        <f>SUM(J110:J111)+J112</f>
        <v>12417</v>
      </c>
      <c r="K109" s="56"/>
      <c r="L109" s="56"/>
      <c r="M109" s="56"/>
      <c r="N109" s="56"/>
      <c r="O109" s="56"/>
    </row>
    <row r="110" spans="1:15" s="174" customFormat="1" ht="12.75" customHeight="1">
      <c r="A110" s="105" t="s">
        <v>439</v>
      </c>
      <c r="B110" s="255"/>
      <c r="C110" s="184" t="s">
        <v>201</v>
      </c>
      <c r="D110" s="247"/>
      <c r="E110" s="20">
        <v>1512</v>
      </c>
      <c r="F110" s="247"/>
      <c r="G110" s="20">
        <v>1716</v>
      </c>
      <c r="H110" s="248">
        <f>G110/E110</f>
        <v>1.1349206349206349</v>
      </c>
      <c r="I110" s="20">
        <v>1716</v>
      </c>
      <c r="J110" s="20">
        <v>1716</v>
      </c>
      <c r="K110" s="56"/>
      <c r="L110" s="56"/>
      <c r="M110" s="56"/>
      <c r="N110" s="56"/>
      <c r="O110" s="56"/>
    </row>
    <row r="111" spans="1:15" s="174" customFormat="1" ht="12.75" customHeight="1">
      <c r="A111" s="105" t="s">
        <v>440</v>
      </c>
      <c r="B111" s="255"/>
      <c r="C111" s="184" t="s">
        <v>202</v>
      </c>
      <c r="D111" s="247"/>
      <c r="E111" s="20">
        <v>382</v>
      </c>
      <c r="F111" s="247"/>
      <c r="G111" s="20">
        <v>471</v>
      </c>
      <c r="H111" s="248">
        <f>G111/E111</f>
        <v>1.2329842931937174</v>
      </c>
      <c r="I111" s="20">
        <v>471</v>
      </c>
      <c r="J111" s="20">
        <v>471</v>
      </c>
      <c r="K111" s="56"/>
      <c r="L111" s="56"/>
      <c r="M111" s="56"/>
      <c r="N111" s="56"/>
      <c r="O111" s="56"/>
    </row>
    <row r="112" spans="1:15" s="174" customFormat="1" ht="12.75" customHeight="1">
      <c r="A112" s="105" t="s">
        <v>441</v>
      </c>
      <c r="B112" s="255"/>
      <c r="C112" s="184" t="s">
        <v>343</v>
      </c>
      <c r="D112" s="247"/>
      <c r="E112" s="20">
        <v>13366</v>
      </c>
      <c r="F112" s="247"/>
      <c r="G112" s="20">
        <v>10230</v>
      </c>
      <c r="H112" s="248">
        <f>G112/E112</f>
        <v>0.765374831662427</v>
      </c>
      <c r="I112" s="20">
        <v>10230</v>
      </c>
      <c r="J112" s="20">
        <v>10230</v>
      </c>
      <c r="K112" s="56"/>
      <c r="L112" s="56"/>
      <c r="M112" s="56"/>
      <c r="N112" s="56"/>
      <c r="O112" s="56"/>
    </row>
    <row r="113" spans="1:15" s="174" customFormat="1" ht="12.75" customHeight="1">
      <c r="A113" s="105" t="s">
        <v>442</v>
      </c>
      <c r="B113" s="255" t="s">
        <v>40</v>
      </c>
      <c r="C113" s="13" t="s">
        <v>443</v>
      </c>
      <c r="D113" s="247"/>
      <c r="E113" s="13">
        <f>E114</f>
        <v>0</v>
      </c>
      <c r="F113" s="247"/>
      <c r="G113" s="13">
        <v>1214</v>
      </c>
      <c r="H113" s="248"/>
      <c r="I113" s="13">
        <v>1214</v>
      </c>
      <c r="J113" s="13">
        <v>1214</v>
      </c>
      <c r="K113" s="56"/>
      <c r="L113" s="56"/>
      <c r="M113" s="56"/>
      <c r="N113" s="56"/>
      <c r="O113" s="56"/>
    </row>
    <row r="114" spans="1:15" s="174" customFormat="1" ht="12.75" customHeight="1">
      <c r="A114" s="105" t="s">
        <v>444</v>
      </c>
      <c r="B114" s="255"/>
      <c r="C114" s="296" t="s">
        <v>343</v>
      </c>
      <c r="D114" s="317"/>
      <c r="E114" s="318"/>
      <c r="F114" s="317"/>
      <c r="G114" s="318">
        <v>1214</v>
      </c>
      <c r="H114" s="248"/>
      <c r="I114" s="318">
        <v>1214</v>
      </c>
      <c r="J114" s="318">
        <v>1214</v>
      </c>
      <c r="K114" s="56"/>
      <c r="L114" s="56"/>
      <c r="M114" s="56"/>
      <c r="N114" s="56"/>
      <c r="O114" s="56"/>
    </row>
    <row r="115" spans="1:15" s="174" customFormat="1" ht="12.75" customHeight="1">
      <c r="A115" s="105" t="s">
        <v>445</v>
      </c>
      <c r="B115" s="246" t="s">
        <v>47</v>
      </c>
      <c r="C115" s="10" t="s">
        <v>446</v>
      </c>
      <c r="D115" s="319">
        <v>17</v>
      </c>
      <c r="E115" s="10">
        <f>SUM(E116:E119)</f>
        <v>61517</v>
      </c>
      <c r="F115" s="319">
        <v>18</v>
      </c>
      <c r="G115" s="10">
        <f>SUM(G116:G119)</f>
        <v>62686</v>
      </c>
      <c r="H115" s="248">
        <f>G115/E115</f>
        <v>1.019002877253442</v>
      </c>
      <c r="I115" s="10">
        <f>SUM(I116:I119)</f>
        <v>62686</v>
      </c>
      <c r="J115" s="10">
        <f>SUM(J116:J119)</f>
        <v>62686</v>
      </c>
      <c r="K115" s="56"/>
      <c r="L115" s="56"/>
      <c r="M115" s="56"/>
      <c r="N115" s="56"/>
      <c r="O115" s="56"/>
    </row>
    <row r="116" spans="1:15" s="174" customFormat="1" ht="12.75" customHeight="1">
      <c r="A116" s="105" t="s">
        <v>447</v>
      </c>
      <c r="B116" s="246"/>
      <c r="C116" s="81" t="s">
        <v>201</v>
      </c>
      <c r="D116" s="319"/>
      <c r="E116" s="81">
        <v>42699</v>
      </c>
      <c r="F116" s="319"/>
      <c r="G116" s="81">
        <v>47697</v>
      </c>
      <c r="H116" s="248">
        <f>G116/E116</f>
        <v>1.1170519215906696</v>
      </c>
      <c r="I116" s="81">
        <v>47697</v>
      </c>
      <c r="J116" s="81">
        <v>47697</v>
      </c>
      <c r="K116" s="56"/>
      <c r="L116" s="56"/>
      <c r="M116" s="56"/>
      <c r="N116" s="56"/>
      <c r="O116" s="56"/>
    </row>
    <row r="117" spans="1:15" s="174" customFormat="1" ht="12.75" customHeight="1">
      <c r="A117" s="105" t="s">
        <v>448</v>
      </c>
      <c r="B117" s="246"/>
      <c r="C117" s="81" t="s">
        <v>202</v>
      </c>
      <c r="D117" s="319"/>
      <c r="E117" s="81">
        <v>11000</v>
      </c>
      <c r="F117" s="319"/>
      <c r="G117" s="81">
        <v>12902</v>
      </c>
      <c r="H117" s="248">
        <f>G117/E117</f>
        <v>1.172909090909091</v>
      </c>
      <c r="I117" s="81">
        <v>12902</v>
      </c>
      <c r="J117" s="81">
        <v>12902</v>
      </c>
      <c r="K117" s="56"/>
      <c r="L117" s="56"/>
      <c r="M117" s="56"/>
      <c r="N117" s="56"/>
      <c r="O117" s="56"/>
    </row>
    <row r="118" spans="1:15" s="174" customFormat="1" ht="12.75" customHeight="1">
      <c r="A118" s="105" t="s">
        <v>449</v>
      </c>
      <c r="B118" s="246"/>
      <c r="C118" s="81" t="s">
        <v>343</v>
      </c>
      <c r="D118" s="319"/>
      <c r="E118" s="162">
        <v>5847</v>
      </c>
      <c r="F118" s="319"/>
      <c r="G118" s="162">
        <v>1967</v>
      </c>
      <c r="H118" s="248">
        <f>G118/E118</f>
        <v>0.33641183512912604</v>
      </c>
      <c r="I118" s="162">
        <v>1967</v>
      </c>
      <c r="J118" s="162">
        <v>1967</v>
      </c>
      <c r="K118" s="56"/>
      <c r="L118" s="56"/>
      <c r="M118" s="56"/>
      <c r="N118" s="56"/>
      <c r="O118" s="56"/>
    </row>
    <row r="119" spans="1:15" s="174" customFormat="1" ht="12.75" customHeight="1">
      <c r="A119" s="105" t="s">
        <v>450</v>
      </c>
      <c r="B119" s="246"/>
      <c r="C119" s="162" t="s">
        <v>381</v>
      </c>
      <c r="D119" s="319"/>
      <c r="E119" s="162">
        <v>1971</v>
      </c>
      <c r="F119" s="319"/>
      <c r="G119" s="162">
        <v>120</v>
      </c>
      <c r="H119" s="248"/>
      <c r="I119" s="162">
        <v>120</v>
      </c>
      <c r="J119" s="162">
        <v>120</v>
      </c>
      <c r="K119" s="56"/>
      <c r="L119" s="56"/>
      <c r="M119" s="56"/>
      <c r="N119" s="56"/>
      <c r="O119" s="56"/>
    </row>
    <row r="120" spans="1:15" s="174" customFormat="1" ht="12.75" customHeight="1">
      <c r="A120" s="105" t="s">
        <v>451</v>
      </c>
      <c r="B120" s="246" t="s">
        <v>49</v>
      </c>
      <c r="C120" s="10" t="s">
        <v>452</v>
      </c>
      <c r="D120" s="10">
        <v>0</v>
      </c>
      <c r="E120" s="10">
        <f>SUM(E121:E123)</f>
        <v>2715</v>
      </c>
      <c r="F120" s="10">
        <v>0</v>
      </c>
      <c r="G120" s="10">
        <f>SUM(G121:G123)</f>
        <v>496</v>
      </c>
      <c r="H120" s="248">
        <f aca="true" t="shared" si="2" ref="H120:H131">G120/E120</f>
        <v>0.18268876611418047</v>
      </c>
      <c r="I120" s="10">
        <f>SUM(I121:I123)</f>
        <v>496</v>
      </c>
      <c r="J120" s="10">
        <f>SUM(J121:J123)</f>
        <v>496</v>
      </c>
      <c r="K120" s="56"/>
      <c r="L120" s="56"/>
      <c r="M120" s="56"/>
      <c r="N120" s="56"/>
      <c r="O120" s="56"/>
    </row>
    <row r="121" spans="1:15" s="174" customFormat="1" ht="12.75" customHeight="1">
      <c r="A121" s="105" t="s">
        <v>453</v>
      </c>
      <c r="B121" s="246"/>
      <c r="C121" s="81" t="s">
        <v>201</v>
      </c>
      <c r="D121" s="319"/>
      <c r="E121" s="81">
        <v>1894</v>
      </c>
      <c r="F121" s="319"/>
      <c r="G121" s="81">
        <v>312</v>
      </c>
      <c r="H121" s="248">
        <f t="shared" si="2"/>
        <v>0.16473072861668428</v>
      </c>
      <c r="I121" s="81">
        <v>312</v>
      </c>
      <c r="J121" s="81">
        <v>312</v>
      </c>
      <c r="K121" s="56"/>
      <c r="L121" s="56"/>
      <c r="M121" s="56"/>
      <c r="N121" s="56"/>
      <c r="O121" s="56"/>
    </row>
    <row r="122" spans="1:15" s="174" customFormat="1" ht="12.75" customHeight="1">
      <c r="A122" s="105" t="s">
        <v>454</v>
      </c>
      <c r="B122" s="246"/>
      <c r="C122" s="81" t="s">
        <v>202</v>
      </c>
      <c r="D122" s="319"/>
      <c r="E122" s="81">
        <v>511</v>
      </c>
      <c r="F122" s="319"/>
      <c r="G122" s="81">
        <v>84</v>
      </c>
      <c r="H122" s="248">
        <f t="shared" si="2"/>
        <v>0.1643835616438356</v>
      </c>
      <c r="I122" s="81">
        <v>84</v>
      </c>
      <c r="J122" s="81">
        <v>84</v>
      </c>
      <c r="K122" s="56"/>
      <c r="L122" s="56"/>
      <c r="M122" s="56"/>
      <c r="N122" s="56"/>
      <c r="O122" s="56"/>
    </row>
    <row r="123" spans="1:15" s="174" customFormat="1" ht="12.75" customHeight="1">
      <c r="A123" s="105" t="s">
        <v>455</v>
      </c>
      <c r="B123" s="246"/>
      <c r="C123" s="184" t="s">
        <v>343</v>
      </c>
      <c r="D123" s="261"/>
      <c r="E123" s="20">
        <v>310</v>
      </c>
      <c r="F123" s="261"/>
      <c r="G123" s="20">
        <v>100</v>
      </c>
      <c r="H123" s="248">
        <f t="shared" si="2"/>
        <v>0.3225806451612903</v>
      </c>
      <c r="I123" s="20">
        <v>100</v>
      </c>
      <c r="J123" s="20">
        <v>100</v>
      </c>
      <c r="K123" s="56"/>
      <c r="L123" s="56"/>
      <c r="M123" s="56"/>
      <c r="N123" s="56"/>
      <c r="O123" s="56"/>
    </row>
    <row r="124" spans="1:15" s="174" customFormat="1" ht="12.75" customHeight="1">
      <c r="A124" s="105" t="s">
        <v>456</v>
      </c>
      <c r="B124" s="246" t="s">
        <v>51</v>
      </c>
      <c r="C124" s="10" t="s">
        <v>457</v>
      </c>
      <c r="D124" s="10">
        <v>3</v>
      </c>
      <c r="E124" s="10">
        <f>SUM(E125:E127)</f>
        <v>10413</v>
      </c>
      <c r="F124" s="10">
        <v>3</v>
      </c>
      <c r="G124" s="10">
        <f>SUM(G125:G127)</f>
        <v>11924</v>
      </c>
      <c r="H124" s="248">
        <f t="shared" si="2"/>
        <v>1.1451070776913475</v>
      </c>
      <c r="I124" s="10">
        <f>SUM(I125:I127)</f>
        <v>11924</v>
      </c>
      <c r="J124" s="10">
        <f>SUM(J125:J127)</f>
        <v>12004</v>
      </c>
      <c r="K124" s="56"/>
      <c r="L124" s="56"/>
      <c r="M124" s="56"/>
      <c r="N124" s="56"/>
      <c r="O124" s="56"/>
    </row>
    <row r="125" spans="1:15" s="174" customFormat="1" ht="12.75" customHeight="1">
      <c r="A125" s="105" t="s">
        <v>458</v>
      </c>
      <c r="B125" s="246"/>
      <c r="C125" s="81" t="s">
        <v>201</v>
      </c>
      <c r="D125" s="319"/>
      <c r="E125" s="81">
        <v>8168</v>
      </c>
      <c r="F125" s="319"/>
      <c r="G125" s="81">
        <v>9338</v>
      </c>
      <c r="H125" s="248">
        <f t="shared" si="2"/>
        <v>1.1432419196865817</v>
      </c>
      <c r="I125" s="81">
        <v>9338</v>
      </c>
      <c r="J125" s="81">
        <v>9338</v>
      </c>
      <c r="K125" s="56"/>
      <c r="L125" s="56"/>
      <c r="M125" s="56"/>
      <c r="N125" s="56"/>
      <c r="O125" s="56"/>
    </row>
    <row r="126" spans="1:15" s="174" customFormat="1" ht="12.75" customHeight="1">
      <c r="A126" s="105" t="s">
        <v>459</v>
      </c>
      <c r="B126" s="246"/>
      <c r="C126" s="81" t="s">
        <v>202</v>
      </c>
      <c r="D126" s="319"/>
      <c r="E126" s="81">
        <v>2205</v>
      </c>
      <c r="F126" s="319"/>
      <c r="G126" s="81">
        <v>2546</v>
      </c>
      <c r="H126" s="248">
        <f t="shared" si="2"/>
        <v>1.1546485260770976</v>
      </c>
      <c r="I126" s="81">
        <v>2546</v>
      </c>
      <c r="J126" s="81">
        <v>2546</v>
      </c>
      <c r="K126" s="56"/>
      <c r="L126" s="56"/>
      <c r="M126" s="56"/>
      <c r="N126" s="56"/>
      <c r="O126" s="56"/>
    </row>
    <row r="127" spans="1:15" s="174" customFormat="1" ht="12.75" customHeight="1">
      <c r="A127" s="105" t="s">
        <v>460</v>
      </c>
      <c r="B127" s="246"/>
      <c r="C127" s="184" t="s">
        <v>343</v>
      </c>
      <c r="D127" s="261"/>
      <c r="E127" s="20">
        <v>40</v>
      </c>
      <c r="F127" s="261"/>
      <c r="G127" s="20">
        <v>40</v>
      </c>
      <c r="H127" s="248">
        <f t="shared" si="2"/>
        <v>1</v>
      </c>
      <c r="I127" s="20">
        <v>40</v>
      </c>
      <c r="J127" s="20">
        <v>120</v>
      </c>
      <c r="K127" s="56"/>
      <c r="L127" s="56"/>
      <c r="M127" s="56"/>
      <c r="N127" s="56"/>
      <c r="O127" s="56"/>
    </row>
    <row r="128" spans="1:15" s="174" customFormat="1" ht="12.75" customHeight="1">
      <c r="A128" s="105" t="s">
        <v>461</v>
      </c>
      <c r="B128" s="246" t="s">
        <v>53</v>
      </c>
      <c r="C128" s="13" t="s">
        <v>462</v>
      </c>
      <c r="D128" s="261">
        <v>3</v>
      </c>
      <c r="E128" s="13">
        <f>SUM(E129:E131)</f>
        <v>8545</v>
      </c>
      <c r="F128" s="261">
        <v>2</v>
      </c>
      <c r="G128" s="13">
        <f>SUM(G129:G132)</f>
        <v>4590</v>
      </c>
      <c r="H128" s="248">
        <f t="shared" si="2"/>
        <v>0.5371562317144529</v>
      </c>
      <c r="I128" s="13">
        <f>SUM(I129:I132)</f>
        <v>4590</v>
      </c>
      <c r="J128" s="13">
        <f>SUM(J129:J132)</f>
        <v>4590</v>
      </c>
      <c r="K128" s="56"/>
      <c r="L128" s="56"/>
      <c r="M128" s="56"/>
      <c r="N128" s="56"/>
      <c r="O128" s="56"/>
    </row>
    <row r="129" spans="1:15" s="174" customFormat="1" ht="12.75" customHeight="1">
      <c r="A129" s="105" t="s">
        <v>463</v>
      </c>
      <c r="B129" s="246"/>
      <c r="C129" s="184" t="s">
        <v>201</v>
      </c>
      <c r="D129" s="261"/>
      <c r="E129" s="20">
        <v>4550</v>
      </c>
      <c r="F129" s="261"/>
      <c r="G129" s="20">
        <v>3231</v>
      </c>
      <c r="H129" s="248">
        <f t="shared" si="2"/>
        <v>0.7101098901098901</v>
      </c>
      <c r="I129" s="20">
        <v>3231</v>
      </c>
      <c r="J129" s="20">
        <v>3231</v>
      </c>
      <c r="K129" s="56"/>
      <c r="L129" s="56"/>
      <c r="M129" s="56"/>
      <c r="N129" s="56"/>
      <c r="O129" s="56"/>
    </row>
    <row r="130" spans="1:15" s="174" customFormat="1" ht="12.75" customHeight="1">
      <c r="A130" s="105" t="s">
        <v>464</v>
      </c>
      <c r="B130" s="246"/>
      <c r="C130" s="184" t="s">
        <v>202</v>
      </c>
      <c r="D130" s="247"/>
      <c r="E130" s="20">
        <v>1150</v>
      </c>
      <c r="F130" s="247"/>
      <c r="G130" s="20">
        <v>859</v>
      </c>
      <c r="H130" s="248">
        <f t="shared" si="2"/>
        <v>0.7469565217391304</v>
      </c>
      <c r="I130" s="20">
        <v>859</v>
      </c>
      <c r="J130" s="20">
        <v>859</v>
      </c>
      <c r="K130" s="56"/>
      <c r="L130" s="56"/>
      <c r="M130" s="56"/>
      <c r="N130" s="56"/>
      <c r="O130" s="56"/>
    </row>
    <row r="131" spans="1:15" s="174" customFormat="1" ht="12.75" customHeight="1">
      <c r="A131" s="105" t="s">
        <v>465</v>
      </c>
      <c r="B131" s="246"/>
      <c r="C131" s="184" t="s">
        <v>343</v>
      </c>
      <c r="D131" s="247"/>
      <c r="E131" s="20">
        <v>2845</v>
      </c>
      <c r="F131" s="247"/>
      <c r="G131" s="20">
        <v>300</v>
      </c>
      <c r="H131" s="248">
        <f t="shared" si="2"/>
        <v>0.1054481546572935</v>
      </c>
      <c r="I131" s="20">
        <v>300</v>
      </c>
      <c r="J131" s="20">
        <v>300</v>
      </c>
      <c r="K131" s="56"/>
      <c r="L131" s="56"/>
      <c r="M131" s="56"/>
      <c r="N131" s="56"/>
      <c r="O131" s="56"/>
    </row>
    <row r="132" spans="1:15" s="174" customFormat="1" ht="12.75" customHeight="1">
      <c r="A132" s="105" t="s">
        <v>466</v>
      </c>
      <c r="B132" s="246"/>
      <c r="C132" s="184" t="s">
        <v>381</v>
      </c>
      <c r="D132" s="247"/>
      <c r="E132" s="20"/>
      <c r="F132" s="247"/>
      <c r="G132" s="20">
        <v>200</v>
      </c>
      <c r="H132" s="248"/>
      <c r="I132" s="20">
        <v>200</v>
      </c>
      <c r="J132" s="20">
        <v>200</v>
      </c>
      <c r="K132" s="56"/>
      <c r="L132" s="56"/>
      <c r="M132" s="56"/>
      <c r="N132" s="56"/>
      <c r="O132" s="56"/>
    </row>
    <row r="133" spans="1:15" s="174" customFormat="1" ht="12.75" customHeight="1">
      <c r="A133" s="105" t="s">
        <v>467</v>
      </c>
      <c r="B133" s="246">
        <v>7</v>
      </c>
      <c r="C133" s="13" t="s">
        <v>468</v>
      </c>
      <c r="D133" s="247"/>
      <c r="E133" s="20"/>
      <c r="F133" s="247"/>
      <c r="G133" s="13">
        <v>4980</v>
      </c>
      <c r="H133" s="248"/>
      <c r="I133" s="13">
        <v>4980</v>
      </c>
      <c r="J133" s="13">
        <v>5330</v>
      </c>
      <c r="K133" s="56"/>
      <c r="L133" s="56"/>
      <c r="M133" s="56"/>
      <c r="N133" s="56"/>
      <c r="O133" s="56"/>
    </row>
    <row r="134" spans="1:15" s="174" customFormat="1" ht="12.75" customHeight="1">
      <c r="A134" s="105" t="s">
        <v>469</v>
      </c>
      <c r="B134" s="246"/>
      <c r="C134" s="184" t="s">
        <v>201</v>
      </c>
      <c r="D134" s="247"/>
      <c r="E134" s="20"/>
      <c r="F134" s="247"/>
      <c r="G134" s="20"/>
      <c r="H134" s="248"/>
      <c r="I134" s="20"/>
      <c r="J134" s="20"/>
      <c r="K134" s="56"/>
      <c r="L134" s="56"/>
      <c r="M134" s="56"/>
      <c r="N134" s="56"/>
      <c r="O134" s="56"/>
    </row>
    <row r="135" spans="1:15" s="174" customFormat="1" ht="12.75" customHeight="1">
      <c r="A135" s="105" t="s">
        <v>470</v>
      </c>
      <c r="B135" s="246"/>
      <c r="C135" s="184" t="s">
        <v>471</v>
      </c>
      <c r="D135" s="247"/>
      <c r="E135" s="20"/>
      <c r="F135" s="247"/>
      <c r="G135" s="20"/>
      <c r="H135" s="248"/>
      <c r="I135" s="20"/>
      <c r="J135" s="20"/>
      <c r="K135" s="56"/>
      <c r="L135" s="56"/>
      <c r="M135" s="56"/>
      <c r="N135" s="56"/>
      <c r="O135" s="56"/>
    </row>
    <row r="136" spans="1:15" s="174" customFormat="1" ht="12.75" customHeight="1">
      <c r="A136" s="105" t="s">
        <v>472</v>
      </c>
      <c r="B136" s="246"/>
      <c r="C136" s="184" t="s">
        <v>473</v>
      </c>
      <c r="D136" s="247"/>
      <c r="E136" s="20"/>
      <c r="F136" s="247"/>
      <c r="G136" s="20">
        <v>4220</v>
      </c>
      <c r="H136" s="248"/>
      <c r="I136" s="20">
        <v>4220</v>
      </c>
      <c r="J136" s="20">
        <v>4570</v>
      </c>
      <c r="K136" s="56"/>
      <c r="L136" s="56"/>
      <c r="M136" s="56"/>
      <c r="N136" s="56"/>
      <c r="O136" s="56"/>
    </row>
    <row r="137" spans="1:15" s="174" customFormat="1" ht="12.75" customHeight="1">
      <c r="A137" s="105" t="s">
        <v>474</v>
      </c>
      <c r="B137" s="246"/>
      <c r="C137" s="184" t="s">
        <v>381</v>
      </c>
      <c r="D137" s="247"/>
      <c r="E137" s="20"/>
      <c r="F137" s="247"/>
      <c r="G137" s="20">
        <v>760</v>
      </c>
      <c r="H137" s="248"/>
      <c r="I137" s="20">
        <v>760</v>
      </c>
      <c r="J137" s="20">
        <v>760</v>
      </c>
      <c r="K137" s="56"/>
      <c r="L137" s="56"/>
      <c r="M137" s="56"/>
      <c r="N137" s="56"/>
      <c r="O137" s="56"/>
    </row>
    <row r="138" spans="1:15" s="174" customFormat="1" ht="12.75" customHeight="1">
      <c r="A138" s="105" t="s">
        <v>475</v>
      </c>
      <c r="B138" s="320"/>
      <c r="C138" s="321" t="s">
        <v>476</v>
      </c>
      <c r="D138" s="322">
        <f>SUM(D109:D131)</f>
        <v>24</v>
      </c>
      <c r="E138" s="15">
        <f>SUM(E139:E143)</f>
        <v>98450</v>
      </c>
      <c r="F138" s="322">
        <v>23</v>
      </c>
      <c r="G138" s="15">
        <f>SUM(G139:G142)</f>
        <v>98307</v>
      </c>
      <c r="H138" s="248">
        <f>G138/E138</f>
        <v>0.9985474860335195</v>
      </c>
      <c r="I138" s="15">
        <f>SUM(I139:I142)</f>
        <v>98307</v>
      </c>
      <c r="J138" s="15">
        <f>SUM(J139:J142)</f>
        <v>98737</v>
      </c>
      <c r="K138" s="56"/>
      <c r="L138" s="56"/>
      <c r="M138" s="56"/>
      <c r="N138" s="56"/>
      <c r="O138" s="56"/>
    </row>
    <row r="139" spans="1:15" s="174" customFormat="1" ht="12.75" customHeight="1">
      <c r="A139" s="105" t="s">
        <v>477</v>
      </c>
      <c r="B139" s="212"/>
      <c r="C139" s="277" t="s">
        <v>201</v>
      </c>
      <c r="D139" s="277"/>
      <c r="E139" s="277">
        <f aca="true" t="shared" si="3" ref="E139:G140">E110+E116+E121+E125+E129</f>
        <v>58823</v>
      </c>
      <c r="F139" s="277">
        <f t="shared" si="3"/>
        <v>0</v>
      </c>
      <c r="G139" s="277">
        <f t="shared" si="3"/>
        <v>62294</v>
      </c>
      <c r="H139" s="248">
        <f>G139/E139</f>
        <v>1.0590075310677796</v>
      </c>
      <c r="I139" s="277">
        <f>I110+I116+I121+I125+I129</f>
        <v>62294</v>
      </c>
      <c r="J139" s="277">
        <f>J110+J116+J121+J125+J129</f>
        <v>62294</v>
      </c>
      <c r="K139" s="56"/>
      <c r="L139" s="56"/>
      <c r="M139" s="56"/>
      <c r="N139" s="56"/>
      <c r="O139" s="56"/>
    </row>
    <row r="140" spans="1:15" s="174" customFormat="1" ht="12.75" customHeight="1">
      <c r="A140" s="105" t="s">
        <v>478</v>
      </c>
      <c r="B140" s="212"/>
      <c r="C140" s="277" t="s">
        <v>202</v>
      </c>
      <c r="D140" s="277"/>
      <c r="E140" s="277">
        <f t="shared" si="3"/>
        <v>15248</v>
      </c>
      <c r="F140" s="277">
        <f t="shared" si="3"/>
        <v>0</v>
      </c>
      <c r="G140" s="277">
        <f t="shared" si="3"/>
        <v>16862</v>
      </c>
      <c r="H140" s="248">
        <f>G140/E140</f>
        <v>1.1058499475341028</v>
      </c>
      <c r="I140" s="277">
        <f>I111+I117+I122+I126+I130</f>
        <v>16862</v>
      </c>
      <c r="J140" s="277">
        <f>J111+J117+J122+J126+J130</f>
        <v>16862</v>
      </c>
      <c r="K140" s="56"/>
      <c r="L140" s="56"/>
      <c r="M140" s="56"/>
      <c r="N140" s="56"/>
      <c r="O140" s="56"/>
    </row>
    <row r="141" spans="1:15" s="174" customFormat="1" ht="12.75" customHeight="1">
      <c r="A141" s="105" t="s">
        <v>479</v>
      </c>
      <c r="B141" s="212"/>
      <c r="C141" s="277" t="s">
        <v>343</v>
      </c>
      <c r="D141" s="277"/>
      <c r="E141" s="277">
        <f>E112+E118+E123+E127+E131</f>
        <v>22408</v>
      </c>
      <c r="F141" s="277">
        <f>F112+F118+F123+F127+F131</f>
        <v>0</v>
      </c>
      <c r="G141" s="277">
        <v>18071</v>
      </c>
      <c r="H141" s="248">
        <f>G141/E141</f>
        <v>0.8064530524812566</v>
      </c>
      <c r="I141" s="277">
        <v>18071</v>
      </c>
      <c r="J141" s="277">
        <f>J136+J131+J127+J123+J118+J114+J112</f>
        <v>18501</v>
      </c>
      <c r="K141" s="56"/>
      <c r="L141" s="56"/>
      <c r="M141" s="56"/>
      <c r="N141" s="56"/>
      <c r="O141" s="56"/>
    </row>
    <row r="142" spans="1:15" s="174" customFormat="1" ht="12.75" customHeight="1">
      <c r="A142" s="105" t="s">
        <v>480</v>
      </c>
      <c r="B142" s="212"/>
      <c r="C142" s="277" t="s">
        <v>381</v>
      </c>
      <c r="D142" s="277"/>
      <c r="E142" s="277"/>
      <c r="F142" s="277"/>
      <c r="G142" s="277">
        <f>G137+G132+G119</f>
        <v>1080</v>
      </c>
      <c r="H142" s="248"/>
      <c r="I142" s="277">
        <f>I137+I132+I119</f>
        <v>1080</v>
      </c>
      <c r="J142" s="277">
        <f>J137+J132+J119</f>
        <v>1080</v>
      </c>
      <c r="K142" s="56"/>
      <c r="L142" s="56"/>
      <c r="M142" s="56"/>
      <c r="N142" s="56"/>
      <c r="O142" s="56"/>
    </row>
    <row r="143" spans="1:15" s="174" customFormat="1" ht="12.75" customHeight="1">
      <c r="A143" s="105" t="s">
        <v>481</v>
      </c>
      <c r="B143" s="212"/>
      <c r="C143" s="277" t="s">
        <v>150</v>
      </c>
      <c r="D143" s="277"/>
      <c r="E143" s="277">
        <v>1971</v>
      </c>
      <c r="F143" s="277"/>
      <c r="G143" s="277"/>
      <c r="H143" s="248"/>
      <c r="I143" s="277"/>
      <c r="J143" s="277"/>
      <c r="K143" s="56"/>
      <c r="L143" s="56"/>
      <c r="M143" s="56"/>
      <c r="N143" s="56"/>
      <c r="O143" s="56"/>
    </row>
    <row r="144" spans="1:15" s="174" customFormat="1" ht="15" customHeight="1">
      <c r="A144" s="105" t="s">
        <v>482</v>
      </c>
      <c r="B144" s="323" t="s">
        <v>178</v>
      </c>
      <c r="C144" s="324" t="s">
        <v>483</v>
      </c>
      <c r="D144" s="325"/>
      <c r="E144" s="326"/>
      <c r="F144" s="325"/>
      <c r="G144" s="326"/>
      <c r="H144" s="248"/>
      <c r="I144" s="326"/>
      <c r="J144" s="326"/>
      <c r="K144" s="56"/>
      <c r="L144" s="56"/>
      <c r="M144" s="56"/>
      <c r="N144" s="56"/>
      <c r="O144" s="56"/>
    </row>
    <row r="145" spans="1:15" s="174" customFormat="1" ht="12.75" customHeight="1">
      <c r="A145" s="105" t="s">
        <v>484</v>
      </c>
      <c r="B145" s="210" t="s">
        <v>38</v>
      </c>
      <c r="C145" s="13" t="s">
        <v>485</v>
      </c>
      <c r="D145" s="261">
        <v>2</v>
      </c>
      <c r="E145" s="13">
        <f>SUM(E146:E149)</f>
        <v>10753</v>
      </c>
      <c r="F145" s="261">
        <v>2</v>
      </c>
      <c r="G145" s="13">
        <f>SUM(G146:G148)</f>
        <v>9708</v>
      </c>
      <c r="H145" s="248">
        <f>G145/E145</f>
        <v>0.9028178182832698</v>
      </c>
      <c r="I145" s="13">
        <f>SUM(I146:I148)</f>
        <v>9708</v>
      </c>
      <c r="J145" s="13">
        <f>SUM(J146:J149)</f>
        <v>11042</v>
      </c>
      <c r="K145" s="56"/>
      <c r="L145" s="56"/>
      <c r="M145" s="56"/>
      <c r="N145" s="56"/>
      <c r="O145" s="56"/>
    </row>
    <row r="146" spans="1:15" s="174" customFormat="1" ht="12.75" customHeight="1">
      <c r="A146" s="105" t="s">
        <v>486</v>
      </c>
      <c r="B146" s="210"/>
      <c r="C146" s="184" t="s">
        <v>201</v>
      </c>
      <c r="D146" s="247"/>
      <c r="E146" s="20">
        <v>4460</v>
      </c>
      <c r="F146" s="247"/>
      <c r="G146" s="20">
        <v>4365</v>
      </c>
      <c r="H146" s="248">
        <f>G146/E146</f>
        <v>0.9786995515695067</v>
      </c>
      <c r="I146" s="20">
        <v>4365</v>
      </c>
      <c r="J146" s="20">
        <v>4991</v>
      </c>
      <c r="K146" s="56"/>
      <c r="L146" s="56"/>
      <c r="M146" s="56"/>
      <c r="N146" s="56"/>
      <c r="O146" s="56"/>
    </row>
    <row r="147" spans="1:15" s="174" customFormat="1" ht="12.75" customHeight="1">
      <c r="A147" s="105" t="s">
        <v>487</v>
      </c>
      <c r="B147" s="210"/>
      <c r="C147" s="184" t="s">
        <v>202</v>
      </c>
      <c r="D147" s="247"/>
      <c r="E147" s="20">
        <v>1100</v>
      </c>
      <c r="F147" s="247"/>
      <c r="G147" s="20">
        <v>1219</v>
      </c>
      <c r="H147" s="248">
        <f>G147/E147</f>
        <v>1.1081818181818182</v>
      </c>
      <c r="I147" s="20">
        <v>1219</v>
      </c>
      <c r="J147" s="20">
        <v>1367</v>
      </c>
      <c r="K147" s="56"/>
      <c r="L147" s="56"/>
      <c r="M147" s="56"/>
      <c r="N147" s="56"/>
      <c r="O147" s="56"/>
    </row>
    <row r="148" spans="1:15" s="174" customFormat="1" ht="12.75" customHeight="1">
      <c r="A148" s="105" t="s">
        <v>488</v>
      </c>
      <c r="B148" s="210"/>
      <c r="C148" s="184" t="s">
        <v>343</v>
      </c>
      <c r="D148" s="247"/>
      <c r="E148" s="20">
        <v>5193</v>
      </c>
      <c r="F148" s="247"/>
      <c r="G148" s="20">
        <v>4124</v>
      </c>
      <c r="H148" s="248">
        <f>G148/E148</f>
        <v>0.7941459657230888</v>
      </c>
      <c r="I148" s="20">
        <v>4124</v>
      </c>
      <c r="J148" s="20">
        <v>4124</v>
      </c>
      <c r="K148" s="56"/>
      <c r="L148" s="56"/>
      <c r="M148" s="56"/>
      <c r="N148" s="56"/>
      <c r="O148" s="56"/>
    </row>
    <row r="149" spans="1:15" s="174" customFormat="1" ht="12.75" customHeight="1">
      <c r="A149" s="105" t="s">
        <v>489</v>
      </c>
      <c r="B149" s="210"/>
      <c r="C149" s="20" t="s">
        <v>341</v>
      </c>
      <c r="D149" s="247"/>
      <c r="E149" s="20"/>
      <c r="F149" s="247"/>
      <c r="G149" s="20"/>
      <c r="H149" s="248"/>
      <c r="I149" s="20"/>
      <c r="J149" s="20">
        <v>560</v>
      </c>
      <c r="K149" s="56"/>
      <c r="L149" s="56"/>
      <c r="M149" s="56"/>
      <c r="N149" s="56"/>
      <c r="O149" s="56"/>
    </row>
    <row r="150" spans="1:15" s="174" customFormat="1" ht="12.75" customHeight="1">
      <c r="A150" s="105" t="s">
        <v>490</v>
      </c>
      <c r="B150" s="210" t="s">
        <v>40</v>
      </c>
      <c r="C150" s="13" t="s">
        <v>491</v>
      </c>
      <c r="D150" s="261">
        <v>1</v>
      </c>
      <c r="E150" s="13">
        <f>SUM(E151:E153)</f>
        <v>2162</v>
      </c>
      <c r="F150" s="261">
        <v>1</v>
      </c>
      <c r="G150" s="13">
        <f>SUM(G151:G153)</f>
        <v>2520</v>
      </c>
      <c r="H150" s="248">
        <f aca="true" t="shared" si="4" ref="H150:H157">G150/E150</f>
        <v>1.1655874190564293</v>
      </c>
      <c r="I150" s="13">
        <f>SUM(I151:I153)</f>
        <v>2520</v>
      </c>
      <c r="J150" s="13">
        <f>SUM(J151:J153)</f>
        <v>2520</v>
      </c>
      <c r="K150" s="56"/>
      <c r="L150" s="56"/>
      <c r="M150" s="56"/>
      <c r="N150" s="56"/>
      <c r="O150" s="56"/>
    </row>
    <row r="151" spans="1:15" s="174" customFormat="1" ht="12.75" customHeight="1">
      <c r="A151" s="105" t="s">
        <v>492</v>
      </c>
      <c r="B151" s="210"/>
      <c r="C151" s="184" t="s">
        <v>201</v>
      </c>
      <c r="D151" s="247"/>
      <c r="E151" s="20">
        <v>612</v>
      </c>
      <c r="F151" s="247"/>
      <c r="G151" s="20">
        <v>835</v>
      </c>
      <c r="H151" s="248">
        <f t="shared" si="4"/>
        <v>1.3643790849673203</v>
      </c>
      <c r="I151" s="20">
        <v>835</v>
      </c>
      <c r="J151" s="20">
        <v>835</v>
      </c>
      <c r="K151" s="56"/>
      <c r="L151" s="56"/>
      <c r="M151" s="56"/>
      <c r="N151" s="56"/>
      <c r="O151" s="56"/>
    </row>
    <row r="152" spans="1:15" s="174" customFormat="1" ht="12.75" customHeight="1">
      <c r="A152" s="105" t="s">
        <v>493</v>
      </c>
      <c r="B152" s="210"/>
      <c r="C152" s="184" t="s">
        <v>202</v>
      </c>
      <c r="D152" s="247"/>
      <c r="E152" s="20">
        <v>150</v>
      </c>
      <c r="F152" s="247"/>
      <c r="G152" s="20">
        <v>224</v>
      </c>
      <c r="H152" s="248">
        <f t="shared" si="4"/>
        <v>1.4933333333333334</v>
      </c>
      <c r="I152" s="20">
        <v>224</v>
      </c>
      <c r="J152" s="20">
        <v>224</v>
      </c>
      <c r="K152" s="56"/>
      <c r="L152" s="56"/>
      <c r="M152" s="56"/>
      <c r="N152" s="56"/>
      <c r="O152" s="56"/>
    </row>
    <row r="153" spans="1:15" s="174" customFormat="1" ht="12.75" customHeight="1">
      <c r="A153" s="105" t="s">
        <v>494</v>
      </c>
      <c r="B153" s="210"/>
      <c r="C153" s="184" t="s">
        <v>343</v>
      </c>
      <c r="D153" s="247"/>
      <c r="E153" s="20">
        <v>1400</v>
      </c>
      <c r="F153" s="247"/>
      <c r="G153" s="20">
        <v>1461</v>
      </c>
      <c r="H153" s="248">
        <f t="shared" si="4"/>
        <v>1.0435714285714286</v>
      </c>
      <c r="I153" s="20">
        <v>1461</v>
      </c>
      <c r="J153" s="20">
        <v>1461</v>
      </c>
      <c r="K153" s="56"/>
      <c r="L153" s="56"/>
      <c r="M153" s="56"/>
      <c r="N153" s="56"/>
      <c r="O153" s="56"/>
    </row>
    <row r="154" spans="1:15" s="174" customFormat="1" ht="26.25" customHeight="1">
      <c r="A154" s="105" t="s">
        <v>495</v>
      </c>
      <c r="B154" s="212"/>
      <c r="C154" s="327" t="s">
        <v>496</v>
      </c>
      <c r="D154" s="322">
        <f>SUM(D144:D153)</f>
        <v>3</v>
      </c>
      <c r="E154" s="15">
        <f>SUM(E155:E158)</f>
        <v>13180</v>
      </c>
      <c r="F154" s="322">
        <f>SUM(F144:F153)</f>
        <v>3</v>
      </c>
      <c r="G154" s="15">
        <f>SUM(G155:G158)</f>
        <v>12228</v>
      </c>
      <c r="H154" s="248">
        <f t="shared" si="4"/>
        <v>0.9277693474962063</v>
      </c>
      <c r="I154" s="15">
        <f>SUM(I155:I158)</f>
        <v>12228</v>
      </c>
      <c r="J154" s="15">
        <f>SUM(J155:J158)</f>
        <v>13562</v>
      </c>
      <c r="K154" s="56"/>
      <c r="L154" s="56"/>
      <c r="M154" s="56"/>
      <c r="N154" s="56"/>
      <c r="O154" s="56"/>
    </row>
    <row r="155" spans="1:15" s="174" customFormat="1" ht="12.75" customHeight="1">
      <c r="A155" s="105" t="s">
        <v>497</v>
      </c>
      <c r="B155" s="212"/>
      <c r="C155" s="277" t="s">
        <v>201</v>
      </c>
      <c r="D155" s="282"/>
      <c r="E155" s="277">
        <f>E146+E151</f>
        <v>5072</v>
      </c>
      <c r="F155" s="277"/>
      <c r="G155" s="277">
        <v>5200</v>
      </c>
      <c r="H155" s="248">
        <f t="shared" si="4"/>
        <v>1.025236593059937</v>
      </c>
      <c r="I155" s="277">
        <v>5200</v>
      </c>
      <c r="J155" s="277">
        <f>J146+J151</f>
        <v>5826</v>
      </c>
      <c r="K155" s="56"/>
      <c r="L155" s="56"/>
      <c r="M155" s="56"/>
      <c r="N155" s="56"/>
      <c r="O155" s="56"/>
    </row>
    <row r="156" spans="1:15" s="174" customFormat="1" ht="12.75" customHeight="1">
      <c r="A156" s="105" t="s">
        <v>498</v>
      </c>
      <c r="B156" s="212"/>
      <c r="C156" s="277" t="s">
        <v>202</v>
      </c>
      <c r="D156" s="282"/>
      <c r="E156" s="277">
        <f>E147+E152</f>
        <v>1250</v>
      </c>
      <c r="F156" s="277"/>
      <c r="G156" s="277">
        <v>1443</v>
      </c>
      <c r="H156" s="248">
        <f t="shared" si="4"/>
        <v>1.1544</v>
      </c>
      <c r="I156" s="277">
        <v>1443</v>
      </c>
      <c r="J156" s="277">
        <f>J147+J152</f>
        <v>1591</v>
      </c>
      <c r="K156" s="56"/>
      <c r="L156" s="56"/>
      <c r="M156" s="56"/>
      <c r="N156" s="56"/>
      <c r="O156" s="56"/>
    </row>
    <row r="157" spans="1:15" s="174" customFormat="1" ht="12.75" customHeight="1">
      <c r="A157" s="105" t="s">
        <v>499</v>
      </c>
      <c r="B157" s="212"/>
      <c r="C157" s="277" t="s">
        <v>343</v>
      </c>
      <c r="D157" s="282"/>
      <c r="E157" s="277">
        <f>E148+E153</f>
        <v>6593</v>
      </c>
      <c r="F157" s="277"/>
      <c r="G157" s="277">
        <v>5585</v>
      </c>
      <c r="H157" s="248">
        <f t="shared" si="4"/>
        <v>0.8471105718185955</v>
      </c>
      <c r="I157" s="277">
        <v>5585</v>
      </c>
      <c r="J157" s="277">
        <f>J148+J153</f>
        <v>5585</v>
      </c>
      <c r="K157" s="56"/>
      <c r="L157" s="56"/>
      <c r="M157" s="56"/>
      <c r="N157" s="56"/>
      <c r="O157" s="56"/>
    </row>
    <row r="158" spans="1:15" s="174" customFormat="1" ht="12.75" customHeight="1">
      <c r="A158" s="105" t="s">
        <v>500</v>
      </c>
      <c r="B158" s="212"/>
      <c r="C158" s="277" t="s">
        <v>150</v>
      </c>
      <c r="D158" s="282"/>
      <c r="E158" s="277">
        <v>265</v>
      </c>
      <c r="F158" s="277"/>
      <c r="G158" s="277"/>
      <c r="H158" s="248"/>
      <c r="I158" s="277"/>
      <c r="J158" s="277">
        <v>560</v>
      </c>
      <c r="K158" s="56"/>
      <c r="L158" s="56"/>
      <c r="M158" s="56"/>
      <c r="N158" s="56"/>
      <c r="O158" s="56"/>
    </row>
    <row r="159" spans="1:15" s="174" customFormat="1" ht="18.75" customHeight="1">
      <c r="A159" s="105" t="s">
        <v>501</v>
      </c>
      <c r="B159" s="323" t="s">
        <v>179</v>
      </c>
      <c r="C159" s="313" t="s">
        <v>324</v>
      </c>
      <c r="D159" s="247"/>
      <c r="E159" s="20"/>
      <c r="F159" s="247"/>
      <c r="G159" s="20"/>
      <c r="H159" s="248"/>
      <c r="I159" s="20"/>
      <c r="J159" s="20"/>
      <c r="K159" s="56"/>
      <c r="L159" s="56"/>
      <c r="M159" s="56"/>
      <c r="N159" s="56"/>
      <c r="O159" s="56"/>
    </row>
    <row r="160" spans="1:15" s="195" customFormat="1" ht="12.75" customHeight="1">
      <c r="A160" s="105" t="s">
        <v>502</v>
      </c>
      <c r="B160" s="205" t="s">
        <v>38</v>
      </c>
      <c r="C160" s="13" t="s">
        <v>503</v>
      </c>
      <c r="D160" s="261">
        <v>5</v>
      </c>
      <c r="E160" s="13">
        <f>SUM(E161:E163)</f>
        <v>31057</v>
      </c>
      <c r="F160" s="261">
        <v>5</v>
      </c>
      <c r="G160" s="13">
        <v>38694</v>
      </c>
      <c r="H160" s="262"/>
      <c r="I160" s="13">
        <v>38694</v>
      </c>
      <c r="J160" s="13">
        <v>38694</v>
      </c>
      <c r="K160" s="89"/>
      <c r="L160" s="89"/>
      <c r="M160" s="89"/>
      <c r="N160" s="89"/>
      <c r="O160" s="89"/>
    </row>
    <row r="161" spans="1:15" s="174" customFormat="1" ht="12.75" customHeight="1">
      <c r="A161" s="105" t="s">
        <v>504</v>
      </c>
      <c r="B161" s="210"/>
      <c r="C161" s="184" t="s">
        <v>201</v>
      </c>
      <c r="D161" s="247"/>
      <c r="E161" s="20">
        <v>7220</v>
      </c>
      <c r="F161" s="247"/>
      <c r="G161" s="20">
        <v>8089</v>
      </c>
      <c r="H161" s="248"/>
      <c r="I161" s="20">
        <v>8089</v>
      </c>
      <c r="J161" s="20">
        <v>8089</v>
      </c>
      <c r="K161" s="56"/>
      <c r="L161" s="56"/>
      <c r="M161" s="56"/>
      <c r="N161" s="56"/>
      <c r="O161" s="56"/>
    </row>
    <row r="162" spans="1:15" s="174" customFormat="1" ht="12.75" customHeight="1">
      <c r="A162" s="105" t="s">
        <v>505</v>
      </c>
      <c r="B162" s="210"/>
      <c r="C162" s="184" t="s">
        <v>471</v>
      </c>
      <c r="D162" s="247"/>
      <c r="E162" s="20">
        <v>1882</v>
      </c>
      <c r="F162" s="247"/>
      <c r="G162" s="20">
        <v>2248</v>
      </c>
      <c r="H162" s="248"/>
      <c r="I162" s="20">
        <v>2248</v>
      </c>
      <c r="J162" s="20">
        <v>2248</v>
      </c>
      <c r="K162" s="56"/>
      <c r="L162" s="56"/>
      <c r="M162" s="56"/>
      <c r="N162" s="56"/>
      <c r="O162" s="56"/>
    </row>
    <row r="163" spans="1:15" s="174" customFormat="1" ht="12.75" customHeight="1">
      <c r="A163" s="105" t="s">
        <v>506</v>
      </c>
      <c r="B163" s="210"/>
      <c r="C163" s="184" t="s">
        <v>473</v>
      </c>
      <c r="D163" s="247"/>
      <c r="E163" s="20">
        <v>21955</v>
      </c>
      <c r="F163" s="247"/>
      <c r="G163" s="20">
        <v>28357</v>
      </c>
      <c r="H163" s="248"/>
      <c r="I163" s="20">
        <v>28357</v>
      </c>
      <c r="J163" s="20">
        <v>28357</v>
      </c>
      <c r="K163" s="56"/>
      <c r="L163" s="56"/>
      <c r="M163" s="56"/>
      <c r="N163" s="56"/>
      <c r="O163" s="56"/>
    </row>
    <row r="164" spans="1:15" s="195" customFormat="1" ht="12.75" customHeight="1">
      <c r="A164" s="105" t="s">
        <v>507</v>
      </c>
      <c r="B164" s="205" t="s">
        <v>40</v>
      </c>
      <c r="C164" s="13" t="s">
        <v>508</v>
      </c>
      <c r="D164" s="261"/>
      <c r="E164" s="13">
        <f>E165</f>
        <v>5270</v>
      </c>
      <c r="F164" s="261"/>
      <c r="G164" s="13">
        <v>6542</v>
      </c>
      <c r="H164" s="262"/>
      <c r="I164" s="13">
        <v>6542</v>
      </c>
      <c r="J164" s="13">
        <v>6542</v>
      </c>
      <c r="K164" s="89"/>
      <c r="L164" s="89"/>
      <c r="M164" s="89"/>
      <c r="N164" s="89"/>
      <c r="O164" s="89"/>
    </row>
    <row r="165" spans="1:15" s="174" customFormat="1" ht="12.75" customHeight="1">
      <c r="A165" s="105" t="s">
        <v>509</v>
      </c>
      <c r="B165" s="210"/>
      <c r="C165" s="184" t="s">
        <v>339</v>
      </c>
      <c r="D165" s="247"/>
      <c r="E165" s="20">
        <v>5270</v>
      </c>
      <c r="F165" s="247"/>
      <c r="G165" s="20">
        <v>6142</v>
      </c>
      <c r="H165" s="248"/>
      <c r="I165" s="20">
        <v>6142</v>
      </c>
      <c r="J165" s="20">
        <v>6142</v>
      </c>
      <c r="K165" s="56"/>
      <c r="L165" s="56"/>
      <c r="M165" s="56"/>
      <c r="N165" s="56"/>
      <c r="O165" s="56"/>
    </row>
    <row r="166" spans="1:15" s="174" customFormat="1" ht="12.75" customHeight="1">
      <c r="A166" s="105" t="s">
        <v>510</v>
      </c>
      <c r="B166" s="210"/>
      <c r="C166" s="184" t="s">
        <v>381</v>
      </c>
      <c r="D166" s="247"/>
      <c r="E166" s="20"/>
      <c r="F166" s="247"/>
      <c r="G166" s="20">
        <v>400</v>
      </c>
      <c r="H166" s="248"/>
      <c r="I166" s="20">
        <v>400</v>
      </c>
      <c r="J166" s="20">
        <v>400</v>
      </c>
      <c r="K166" s="56"/>
      <c r="L166" s="56"/>
      <c r="M166" s="56"/>
      <c r="N166" s="56"/>
      <c r="O166" s="56"/>
    </row>
    <row r="167" spans="1:15" s="195" customFormat="1" ht="12.75" customHeight="1">
      <c r="A167" s="105" t="s">
        <v>511</v>
      </c>
      <c r="B167" s="205" t="s">
        <v>47</v>
      </c>
      <c r="C167" s="13" t="s">
        <v>512</v>
      </c>
      <c r="D167" s="261"/>
      <c r="E167" s="13">
        <f>E168</f>
        <v>120</v>
      </c>
      <c r="F167" s="261"/>
      <c r="G167" s="13">
        <v>430</v>
      </c>
      <c r="H167" s="262"/>
      <c r="I167" s="13">
        <v>430</v>
      </c>
      <c r="J167" s="13">
        <v>430</v>
      </c>
      <c r="K167" s="89"/>
      <c r="L167" s="89"/>
      <c r="M167" s="89"/>
      <c r="N167" s="89"/>
      <c r="O167" s="89"/>
    </row>
    <row r="168" spans="1:15" s="174" customFormat="1" ht="12.75" customHeight="1">
      <c r="A168" s="105" t="s">
        <v>513</v>
      </c>
      <c r="B168" s="210"/>
      <c r="C168" s="184" t="s">
        <v>339</v>
      </c>
      <c r="D168" s="247"/>
      <c r="E168" s="20">
        <v>120</v>
      </c>
      <c r="F168" s="247"/>
      <c r="G168" s="20">
        <v>430</v>
      </c>
      <c r="H168" s="248"/>
      <c r="I168" s="20">
        <v>430</v>
      </c>
      <c r="J168" s="20">
        <v>430</v>
      </c>
      <c r="K168" s="56"/>
      <c r="L168" s="56"/>
      <c r="M168" s="56"/>
      <c r="N168" s="56"/>
      <c r="O168" s="56"/>
    </row>
    <row r="169" spans="1:15" s="195" customFormat="1" ht="12.75" customHeight="1">
      <c r="A169" s="105" t="s">
        <v>514</v>
      </c>
      <c r="B169" s="205" t="s">
        <v>49</v>
      </c>
      <c r="C169" s="13" t="s">
        <v>389</v>
      </c>
      <c r="D169" s="261">
        <v>11</v>
      </c>
      <c r="E169" s="13">
        <f>SUM(E170:E172)</f>
        <v>21876</v>
      </c>
      <c r="F169" s="261">
        <v>12</v>
      </c>
      <c r="G169" s="13">
        <v>30259</v>
      </c>
      <c r="H169" s="262"/>
      <c r="I169" s="13">
        <v>30259</v>
      </c>
      <c r="J169" s="13">
        <v>30259</v>
      </c>
      <c r="K169" s="89"/>
      <c r="L169" s="89"/>
      <c r="M169" s="89"/>
      <c r="N169" s="89"/>
      <c r="O169" s="89"/>
    </row>
    <row r="170" spans="1:15" s="174" customFormat="1" ht="12.75" customHeight="1">
      <c r="A170" s="105" t="s">
        <v>515</v>
      </c>
      <c r="B170" s="210"/>
      <c r="C170" s="184" t="s">
        <v>201</v>
      </c>
      <c r="D170" s="247"/>
      <c r="E170" s="20">
        <v>12040</v>
      </c>
      <c r="F170" s="247"/>
      <c r="G170" s="20">
        <v>19704</v>
      </c>
      <c r="H170" s="248"/>
      <c r="I170" s="20">
        <v>19704</v>
      </c>
      <c r="J170" s="20">
        <v>19704</v>
      </c>
      <c r="K170" s="56"/>
      <c r="L170" s="56"/>
      <c r="M170" s="56"/>
      <c r="N170" s="56"/>
      <c r="O170" s="56"/>
    </row>
    <row r="171" spans="1:15" s="174" customFormat="1" ht="12.75" customHeight="1">
      <c r="A171" s="105" t="s">
        <v>516</v>
      </c>
      <c r="B171" s="210"/>
      <c r="C171" s="184" t="s">
        <v>471</v>
      </c>
      <c r="D171" s="247"/>
      <c r="E171" s="20">
        <v>3200</v>
      </c>
      <c r="F171" s="247"/>
      <c r="G171" s="20">
        <v>5467</v>
      </c>
      <c r="H171" s="248"/>
      <c r="I171" s="20">
        <v>5467</v>
      </c>
      <c r="J171" s="20">
        <v>5467</v>
      </c>
      <c r="K171" s="56"/>
      <c r="L171" s="56"/>
      <c r="M171" s="56"/>
      <c r="N171" s="56"/>
      <c r="O171" s="56"/>
    </row>
    <row r="172" spans="1:15" s="174" customFormat="1" ht="12.75" customHeight="1">
      <c r="A172" s="105" t="s">
        <v>517</v>
      </c>
      <c r="B172" s="210"/>
      <c r="C172" s="184" t="s">
        <v>473</v>
      </c>
      <c r="D172" s="247"/>
      <c r="E172" s="20">
        <v>6636</v>
      </c>
      <c r="F172" s="247"/>
      <c r="G172" s="20">
        <v>5088</v>
      </c>
      <c r="H172" s="248"/>
      <c r="I172" s="20">
        <v>5088</v>
      </c>
      <c r="J172" s="20">
        <v>5088</v>
      </c>
      <c r="K172" s="56"/>
      <c r="L172" s="56"/>
      <c r="M172" s="56"/>
      <c r="N172" s="56"/>
      <c r="O172" s="56"/>
    </row>
    <row r="173" spans="1:15" s="195" customFormat="1" ht="12.75" customHeight="1">
      <c r="A173" s="105" t="s">
        <v>518</v>
      </c>
      <c r="B173" s="205" t="s">
        <v>519</v>
      </c>
      <c r="C173" s="13" t="s">
        <v>520</v>
      </c>
      <c r="D173" s="261">
        <v>2</v>
      </c>
      <c r="E173" s="13">
        <f>SUM(E174:E176)</f>
        <v>9680</v>
      </c>
      <c r="F173" s="261">
        <v>2</v>
      </c>
      <c r="G173" s="13">
        <v>9721</v>
      </c>
      <c r="H173" s="262"/>
      <c r="I173" s="13">
        <v>9721</v>
      </c>
      <c r="J173" s="13">
        <v>9721</v>
      </c>
      <c r="K173" s="89"/>
      <c r="L173" s="89"/>
      <c r="M173" s="89"/>
      <c r="N173" s="89"/>
      <c r="O173" s="89"/>
    </row>
    <row r="174" spans="1:15" s="174" customFormat="1" ht="12.75" customHeight="1">
      <c r="A174" s="105" t="s">
        <v>521</v>
      </c>
      <c r="B174" s="210"/>
      <c r="C174" s="184" t="s">
        <v>201</v>
      </c>
      <c r="D174" s="247"/>
      <c r="E174" s="20">
        <v>2400</v>
      </c>
      <c r="F174" s="247"/>
      <c r="G174" s="20">
        <v>2915</v>
      </c>
      <c r="H174" s="248"/>
      <c r="I174" s="20">
        <v>2915</v>
      </c>
      <c r="J174" s="20">
        <v>2915</v>
      </c>
      <c r="K174" s="56"/>
      <c r="L174" s="56"/>
      <c r="M174" s="56"/>
      <c r="N174" s="56"/>
      <c r="O174" s="56"/>
    </row>
    <row r="175" spans="1:15" s="174" customFormat="1" ht="12.75" customHeight="1">
      <c r="A175" s="105" t="s">
        <v>522</v>
      </c>
      <c r="B175" s="210"/>
      <c r="C175" s="184" t="s">
        <v>471</v>
      </c>
      <c r="D175" s="247"/>
      <c r="E175" s="20">
        <v>580</v>
      </c>
      <c r="F175" s="247"/>
      <c r="G175" s="20">
        <v>812</v>
      </c>
      <c r="H175" s="248"/>
      <c r="I175" s="20">
        <v>812</v>
      </c>
      <c r="J175" s="20">
        <v>812</v>
      </c>
      <c r="K175" s="56"/>
      <c r="L175" s="56"/>
      <c r="M175" s="56"/>
      <c r="N175" s="56"/>
      <c r="O175" s="56"/>
    </row>
    <row r="176" spans="1:15" s="174" customFormat="1" ht="12.75" customHeight="1">
      <c r="A176" s="105" t="s">
        <v>523</v>
      </c>
      <c r="B176" s="210"/>
      <c r="C176" s="184" t="s">
        <v>473</v>
      </c>
      <c r="D176" s="247"/>
      <c r="E176" s="20">
        <v>6700</v>
      </c>
      <c r="F176" s="247"/>
      <c r="G176" s="20">
        <v>5994</v>
      </c>
      <c r="H176" s="248"/>
      <c r="I176" s="20">
        <v>5994</v>
      </c>
      <c r="J176" s="20">
        <v>5994</v>
      </c>
      <c r="K176" s="56"/>
      <c r="L176" s="56"/>
      <c r="M176" s="56"/>
      <c r="N176" s="56"/>
      <c r="O176" s="56"/>
    </row>
    <row r="177" spans="1:15" s="195" customFormat="1" ht="12.75" customHeight="1">
      <c r="A177" s="105" t="s">
        <v>524</v>
      </c>
      <c r="B177" s="205" t="s">
        <v>53</v>
      </c>
      <c r="C177" s="13" t="s">
        <v>525</v>
      </c>
      <c r="D177" s="261"/>
      <c r="E177" s="13">
        <f>E178</f>
        <v>800</v>
      </c>
      <c r="F177" s="261"/>
      <c r="G177" s="13">
        <v>800</v>
      </c>
      <c r="H177" s="262"/>
      <c r="I177" s="13">
        <v>800</v>
      </c>
      <c r="J177" s="13">
        <v>800</v>
      </c>
      <c r="K177" s="89"/>
      <c r="L177" s="89"/>
      <c r="M177" s="89"/>
      <c r="N177" s="89"/>
      <c r="O177" s="89"/>
    </row>
    <row r="178" spans="1:15" s="174" customFormat="1" ht="12.75" customHeight="1">
      <c r="A178" s="105" t="s">
        <v>526</v>
      </c>
      <c r="B178" s="210"/>
      <c r="C178" s="184" t="s">
        <v>339</v>
      </c>
      <c r="D178" s="247"/>
      <c r="E178" s="20">
        <v>800</v>
      </c>
      <c r="F178" s="247"/>
      <c r="G178" s="20">
        <v>800</v>
      </c>
      <c r="H178" s="248"/>
      <c r="I178" s="20">
        <v>800</v>
      </c>
      <c r="J178" s="20">
        <v>800</v>
      </c>
      <c r="K178" s="56"/>
      <c r="L178" s="56"/>
      <c r="M178" s="56"/>
      <c r="N178" s="56"/>
      <c r="O178" s="56"/>
    </row>
    <row r="179" spans="1:15" s="195" customFormat="1" ht="12.75" customHeight="1">
      <c r="A179" s="105" t="s">
        <v>527</v>
      </c>
      <c r="B179" s="205" t="s">
        <v>55</v>
      </c>
      <c r="C179" s="13" t="s">
        <v>528</v>
      </c>
      <c r="D179" s="261">
        <v>5</v>
      </c>
      <c r="E179" s="13">
        <f>SUM(E180:E182)</f>
        <v>23804</v>
      </c>
      <c r="F179" s="261">
        <v>4</v>
      </c>
      <c r="G179" s="13">
        <v>23148</v>
      </c>
      <c r="H179" s="262"/>
      <c r="I179" s="13">
        <v>23148</v>
      </c>
      <c r="J179" s="13">
        <v>23148</v>
      </c>
      <c r="K179" s="89"/>
      <c r="L179" s="89"/>
      <c r="M179" s="89"/>
      <c r="N179" s="89"/>
      <c r="O179" s="89"/>
    </row>
    <row r="180" spans="1:15" s="174" customFormat="1" ht="12.75" customHeight="1">
      <c r="A180" s="105" t="s">
        <v>529</v>
      </c>
      <c r="B180" s="210"/>
      <c r="C180" s="184" t="s">
        <v>201</v>
      </c>
      <c r="D180" s="247"/>
      <c r="E180" s="20">
        <v>5700</v>
      </c>
      <c r="F180" s="247"/>
      <c r="G180" s="20">
        <v>6183</v>
      </c>
      <c r="H180" s="248"/>
      <c r="I180" s="20">
        <v>6183</v>
      </c>
      <c r="J180" s="20">
        <v>6183</v>
      </c>
      <c r="K180" s="56"/>
      <c r="L180" s="56"/>
      <c r="M180" s="56"/>
      <c r="N180" s="56"/>
      <c r="O180" s="56"/>
    </row>
    <row r="181" spans="1:15" s="174" customFormat="1" ht="12.75" customHeight="1">
      <c r="A181" s="105" t="s">
        <v>530</v>
      </c>
      <c r="B181" s="328"/>
      <c r="C181" s="329" t="s">
        <v>471</v>
      </c>
      <c r="D181" s="330"/>
      <c r="E181" s="331">
        <v>1534</v>
      </c>
      <c r="F181" s="330"/>
      <c r="G181" s="331">
        <v>1665</v>
      </c>
      <c r="H181" s="332"/>
      <c r="I181" s="331">
        <v>1665</v>
      </c>
      <c r="J181" s="331">
        <v>1665</v>
      </c>
      <c r="K181" s="56"/>
      <c r="L181" s="56"/>
      <c r="M181" s="56"/>
      <c r="N181" s="56"/>
      <c r="O181" s="56"/>
    </row>
    <row r="182" spans="1:15" s="174" customFormat="1" ht="12.75" customHeight="1">
      <c r="A182" s="105" t="s">
        <v>531</v>
      </c>
      <c r="B182" s="210"/>
      <c r="C182" s="184" t="s">
        <v>473</v>
      </c>
      <c r="D182" s="247"/>
      <c r="E182" s="20">
        <v>16570</v>
      </c>
      <c r="F182" s="247"/>
      <c r="G182" s="20">
        <v>15300</v>
      </c>
      <c r="H182" s="248"/>
      <c r="I182" s="20">
        <v>15300</v>
      </c>
      <c r="J182" s="20">
        <v>15300</v>
      </c>
      <c r="K182" s="56"/>
      <c r="L182" s="56"/>
      <c r="M182" s="56"/>
      <c r="N182" s="56"/>
      <c r="O182" s="56"/>
    </row>
    <row r="183" spans="1:10" s="12" customFormat="1" ht="14.25" customHeight="1">
      <c r="A183" s="105" t="s">
        <v>532</v>
      </c>
      <c r="B183" s="152" t="s">
        <v>57</v>
      </c>
      <c r="C183" s="152" t="s">
        <v>533</v>
      </c>
      <c r="D183" s="152"/>
      <c r="E183" s="152"/>
      <c r="F183" s="152"/>
      <c r="G183" s="152">
        <v>1397</v>
      </c>
      <c r="H183" s="152"/>
      <c r="I183" s="152">
        <v>1397</v>
      </c>
      <c r="J183" s="152">
        <v>1397</v>
      </c>
    </row>
    <row r="184" spans="1:256" ht="12.75" customHeight="1">
      <c r="A184" s="105" t="s">
        <v>534</v>
      </c>
      <c r="B184" s="333"/>
      <c r="C184" s="333" t="s">
        <v>339</v>
      </c>
      <c r="D184" s="333"/>
      <c r="E184" s="333"/>
      <c r="F184" s="333"/>
      <c r="G184" s="333">
        <v>1397</v>
      </c>
      <c r="H184" s="333"/>
      <c r="I184" s="333">
        <v>1397</v>
      </c>
      <c r="J184" s="333">
        <v>1397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 customHeight="1">
      <c r="A185" s="105" t="s">
        <v>535</v>
      </c>
      <c r="B185" s="152" t="s">
        <v>86</v>
      </c>
      <c r="C185" s="152" t="s">
        <v>384</v>
      </c>
      <c r="D185" s="152"/>
      <c r="E185" s="152"/>
      <c r="F185" s="152"/>
      <c r="G185" s="152"/>
      <c r="H185" s="152"/>
      <c r="I185" s="152">
        <v>0</v>
      </c>
      <c r="J185" s="152">
        <v>4235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 customHeight="1">
      <c r="A186" s="105" t="s">
        <v>536</v>
      </c>
      <c r="B186" s="333"/>
      <c r="C186" s="184" t="s">
        <v>201</v>
      </c>
      <c r="D186" s="333"/>
      <c r="E186" s="333"/>
      <c r="F186" s="333"/>
      <c r="G186" s="333"/>
      <c r="H186" s="333"/>
      <c r="I186" s="333">
        <v>0</v>
      </c>
      <c r="J186" s="333">
        <v>3800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 customHeight="1">
      <c r="A187" s="105" t="s">
        <v>537</v>
      </c>
      <c r="B187" s="333"/>
      <c r="C187" s="329" t="s">
        <v>471</v>
      </c>
      <c r="D187" s="333"/>
      <c r="E187" s="333"/>
      <c r="F187" s="333"/>
      <c r="G187" s="333"/>
      <c r="H187" s="333"/>
      <c r="I187" s="333">
        <v>0</v>
      </c>
      <c r="J187" s="333">
        <v>335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 customHeight="1">
      <c r="A188" s="105" t="s">
        <v>538</v>
      </c>
      <c r="B188" s="333"/>
      <c r="C188" s="184" t="s">
        <v>473</v>
      </c>
      <c r="D188" s="333"/>
      <c r="E188" s="333"/>
      <c r="F188" s="333"/>
      <c r="G188" s="333"/>
      <c r="H188" s="333"/>
      <c r="I188" s="333">
        <v>0</v>
      </c>
      <c r="J188" s="333">
        <v>100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15" s="174" customFormat="1" ht="12.75" customHeight="1">
      <c r="A189" s="105" t="s">
        <v>539</v>
      </c>
      <c r="B189" s="302"/>
      <c r="C189" s="303" t="s">
        <v>324</v>
      </c>
      <c r="D189" s="304"/>
      <c r="E189" s="15">
        <f>SUM(E190:E193)</f>
        <v>91807</v>
      </c>
      <c r="F189" s="15">
        <v>23</v>
      </c>
      <c r="G189" s="15">
        <f>SUM(G190:G193)</f>
        <v>110991</v>
      </c>
      <c r="H189" s="290"/>
      <c r="I189" s="15">
        <f>SUM(I190:I193)</f>
        <v>110991</v>
      </c>
      <c r="J189" s="15">
        <f>SUM(J190:J193)</f>
        <v>115226</v>
      </c>
      <c r="K189" s="56"/>
      <c r="L189" s="56"/>
      <c r="M189" s="56"/>
      <c r="N189" s="56"/>
      <c r="O189" s="56"/>
    </row>
    <row r="190" spans="1:15" s="174" customFormat="1" ht="12.75" customHeight="1">
      <c r="A190" s="105" t="s">
        <v>540</v>
      </c>
      <c r="B190" s="305"/>
      <c r="C190" s="306" t="s">
        <v>201</v>
      </c>
      <c r="D190" s="307"/>
      <c r="E190" s="277">
        <f>E180+E174+E170+E161</f>
        <v>27360</v>
      </c>
      <c r="F190" s="277"/>
      <c r="G190" s="277">
        <v>36891</v>
      </c>
      <c r="H190" s="290"/>
      <c r="I190" s="277">
        <v>36891</v>
      </c>
      <c r="J190" s="277">
        <v>40691</v>
      </c>
      <c r="K190" s="56"/>
      <c r="L190" s="56"/>
      <c r="M190" s="56"/>
      <c r="N190" s="56"/>
      <c r="O190" s="56"/>
    </row>
    <row r="191" spans="1:15" s="174" customFormat="1" ht="12.75" customHeight="1">
      <c r="A191" s="105" t="s">
        <v>541</v>
      </c>
      <c r="B191" s="308"/>
      <c r="C191" s="309" t="s">
        <v>202</v>
      </c>
      <c r="D191" s="310"/>
      <c r="E191" s="277">
        <f>E181+E175+E171+E162</f>
        <v>7196</v>
      </c>
      <c r="F191" s="277"/>
      <c r="G191" s="277">
        <v>10192</v>
      </c>
      <c r="H191" s="290"/>
      <c r="I191" s="277">
        <v>10192</v>
      </c>
      <c r="J191" s="277">
        <v>10527</v>
      </c>
      <c r="K191" s="56"/>
      <c r="L191" s="56"/>
      <c r="M191" s="56"/>
      <c r="N191" s="56"/>
      <c r="O191" s="56"/>
    </row>
    <row r="192" spans="1:15" s="174" customFormat="1" ht="12.75" customHeight="1">
      <c r="A192" s="105" t="s">
        <v>542</v>
      </c>
      <c r="B192" s="212"/>
      <c r="C192" s="277" t="s">
        <v>343</v>
      </c>
      <c r="D192" s="311"/>
      <c r="E192" s="277">
        <f>E163+E165+E168+E172+E176+E182</f>
        <v>57251</v>
      </c>
      <c r="F192" s="277"/>
      <c r="G192" s="277">
        <v>63508</v>
      </c>
      <c r="H192" s="290"/>
      <c r="I192" s="277">
        <v>63508</v>
      </c>
      <c r="J192" s="277">
        <v>63608</v>
      </c>
      <c r="K192" s="56"/>
      <c r="L192" s="56"/>
      <c r="M192" s="56"/>
      <c r="N192" s="56"/>
      <c r="O192" s="56"/>
    </row>
    <row r="193" spans="1:15" s="174" customFormat="1" ht="12.75" customHeight="1">
      <c r="A193" s="105" t="s">
        <v>543</v>
      </c>
      <c r="B193" s="212"/>
      <c r="C193" s="277" t="s">
        <v>381</v>
      </c>
      <c r="D193" s="311"/>
      <c r="E193" s="277"/>
      <c r="F193" s="277"/>
      <c r="G193" s="277">
        <v>400</v>
      </c>
      <c r="H193" s="290"/>
      <c r="I193" s="277">
        <v>400</v>
      </c>
      <c r="J193" s="277">
        <v>400</v>
      </c>
      <c r="K193" s="56"/>
      <c r="L193" s="56"/>
      <c r="M193" s="56"/>
      <c r="N193" s="56"/>
      <c r="O193" s="56"/>
    </row>
    <row r="194" spans="1:15" s="174" customFormat="1" ht="37.5" customHeight="1">
      <c r="A194" s="105" t="s">
        <v>544</v>
      </c>
      <c r="B194" s="334" t="s">
        <v>181</v>
      </c>
      <c r="C194" s="335" t="s">
        <v>545</v>
      </c>
      <c r="D194" s="336">
        <f>D80+D102+D138+D154</f>
        <v>85</v>
      </c>
      <c r="E194" s="337">
        <f>SUM(E195:E202)-E201</f>
        <v>529132</v>
      </c>
      <c r="F194" s="337">
        <f>SUM(F195:F202)-F201</f>
        <v>0</v>
      </c>
      <c r="G194" s="337">
        <f>SUM(G195:G202)-G201</f>
        <v>558871</v>
      </c>
      <c r="H194" s="248">
        <f aca="true" t="shared" si="5" ref="H194:H202">G194/E194</f>
        <v>1.0562033670237294</v>
      </c>
      <c r="I194" s="337">
        <f>SUM(I195:I202)-I201</f>
        <v>626123</v>
      </c>
      <c r="J194" s="337">
        <f>SUM(J195:J203)-J201</f>
        <v>672536</v>
      </c>
      <c r="K194" s="56"/>
      <c r="L194" s="56"/>
      <c r="M194" s="56"/>
      <c r="N194" s="56"/>
      <c r="O194" s="56"/>
    </row>
    <row r="195" spans="1:15" s="174" customFormat="1" ht="12.75" customHeight="1">
      <c r="A195" s="105" t="s">
        <v>546</v>
      </c>
      <c r="B195" s="338"/>
      <c r="C195" s="267" t="s">
        <v>201</v>
      </c>
      <c r="D195" s="267">
        <f>D81+D103+D139+D155</f>
        <v>0</v>
      </c>
      <c r="E195" s="267">
        <f>E190+E155+E139+E103+E81</f>
        <v>188189</v>
      </c>
      <c r="F195" s="267">
        <f>F190+F155+F139+F103+F81</f>
        <v>0</v>
      </c>
      <c r="G195" s="267">
        <f>G190+G155+G139+G103+G81</f>
        <v>195561</v>
      </c>
      <c r="H195" s="248">
        <f t="shared" si="5"/>
        <v>1.0391733842041777</v>
      </c>
      <c r="I195" s="267">
        <f>I190+I155+I139+I103+I81</f>
        <v>195561</v>
      </c>
      <c r="J195" s="267">
        <f>J190+J155+J139+J103+J81</f>
        <v>203292</v>
      </c>
      <c r="K195" s="56"/>
      <c r="L195" s="56"/>
      <c r="M195" s="56"/>
      <c r="N195" s="56"/>
      <c r="O195" s="56"/>
    </row>
    <row r="196" spans="1:15" s="174" customFormat="1" ht="12.75" customHeight="1">
      <c r="A196" s="105" t="s">
        <v>547</v>
      </c>
      <c r="B196" s="338"/>
      <c r="C196" s="267" t="s">
        <v>202</v>
      </c>
      <c r="D196" s="267">
        <f>D82+D104+D140+D156</f>
        <v>0</v>
      </c>
      <c r="E196" s="267">
        <f>E82+E104+E140+E156+E191</f>
        <v>48910</v>
      </c>
      <c r="F196" s="267">
        <f>F82+F104+F140+F156+F191</f>
        <v>0</v>
      </c>
      <c r="G196" s="267">
        <f>G82+G104+G140+G156+G191</f>
        <v>51693</v>
      </c>
      <c r="H196" s="248">
        <f t="shared" si="5"/>
        <v>1.056900429360049</v>
      </c>
      <c r="I196" s="267">
        <f>I82+I104+I140+I156+I191</f>
        <v>52273</v>
      </c>
      <c r="J196" s="267">
        <f>J82+J104+J140+J156+J191</f>
        <v>51988</v>
      </c>
      <c r="K196" s="56"/>
      <c r="L196" s="56"/>
      <c r="M196" s="56"/>
      <c r="N196" s="56"/>
      <c r="O196" s="56"/>
    </row>
    <row r="197" spans="1:15" s="174" customFormat="1" ht="12.75" customHeight="1">
      <c r="A197" s="105" t="s">
        <v>548</v>
      </c>
      <c r="B197" s="338"/>
      <c r="C197" s="267" t="s">
        <v>343</v>
      </c>
      <c r="D197" s="267">
        <f>D83+D105+D141+D157</f>
        <v>0</v>
      </c>
      <c r="E197" s="267">
        <v>131142</v>
      </c>
      <c r="F197" s="267">
        <f>F83+F105+F141+F157+F192</f>
        <v>0</v>
      </c>
      <c r="G197" s="267">
        <f>G83+G105+G141+G157+G192</f>
        <v>132690</v>
      </c>
      <c r="H197" s="248">
        <f t="shared" si="5"/>
        <v>1.0118039987189458</v>
      </c>
      <c r="I197" s="267">
        <f>I83+I105+I141+I157+I192</f>
        <v>132690</v>
      </c>
      <c r="J197" s="267">
        <f>J83+J105+J141+J157+J192</f>
        <v>136803</v>
      </c>
      <c r="K197" s="56"/>
      <c r="L197" s="56"/>
      <c r="M197" s="56"/>
      <c r="N197" s="56"/>
      <c r="O197" s="56"/>
    </row>
    <row r="198" spans="1:15" s="174" customFormat="1" ht="24.75" customHeight="1">
      <c r="A198" s="105" t="s">
        <v>549</v>
      </c>
      <c r="B198" s="338"/>
      <c r="C198" s="339" t="s">
        <v>550</v>
      </c>
      <c r="D198" s="267">
        <f>D84</f>
        <v>0</v>
      </c>
      <c r="E198" s="267">
        <f>E84</f>
        <v>27908</v>
      </c>
      <c r="F198" s="267">
        <f>F84</f>
        <v>0</v>
      </c>
      <c r="G198" s="267">
        <f>G84</f>
        <v>32780</v>
      </c>
      <c r="H198" s="248">
        <f t="shared" si="5"/>
        <v>1.174573598968038</v>
      </c>
      <c r="I198" s="267">
        <f>I84</f>
        <v>30064</v>
      </c>
      <c r="J198" s="267">
        <f>J84</f>
        <v>30364</v>
      </c>
      <c r="K198" s="56"/>
      <c r="L198" s="56"/>
      <c r="M198" s="56"/>
      <c r="N198" s="56"/>
      <c r="O198" s="56"/>
    </row>
    <row r="199" spans="1:15" s="174" customFormat="1" ht="12.75" customHeight="1">
      <c r="A199" s="105" t="s">
        <v>551</v>
      </c>
      <c r="B199" s="212"/>
      <c r="C199" s="267" t="s">
        <v>552</v>
      </c>
      <c r="D199" s="277"/>
      <c r="E199" s="267">
        <f>E85</f>
        <v>10520</v>
      </c>
      <c r="F199" s="267">
        <f>F85</f>
        <v>0</v>
      </c>
      <c r="G199" s="267">
        <f>G85</f>
        <v>6556</v>
      </c>
      <c r="H199" s="248">
        <f t="shared" si="5"/>
        <v>0.6231939163498099</v>
      </c>
      <c r="I199" s="267">
        <f>I85</f>
        <v>6556</v>
      </c>
      <c r="J199" s="267">
        <f>J85</f>
        <v>7205</v>
      </c>
      <c r="K199" s="56"/>
      <c r="L199" s="56"/>
      <c r="M199" s="56"/>
      <c r="N199" s="56"/>
      <c r="O199" s="56"/>
    </row>
    <row r="200" spans="1:15" s="174" customFormat="1" ht="12.75" customHeight="1">
      <c r="A200" s="105" t="s">
        <v>553</v>
      </c>
      <c r="B200" s="212"/>
      <c r="C200" s="267" t="s">
        <v>341</v>
      </c>
      <c r="D200" s="267">
        <f>D86</f>
        <v>0</v>
      </c>
      <c r="E200" s="267">
        <v>15000</v>
      </c>
      <c r="F200" s="267">
        <f>F86+F193+F142+F106</f>
        <v>0</v>
      </c>
      <c r="G200" s="267">
        <f>G86+G193+G142+G106</f>
        <v>70131</v>
      </c>
      <c r="H200" s="248">
        <f t="shared" si="5"/>
        <v>4.6754</v>
      </c>
      <c r="I200" s="267">
        <f>I86+I193+I142+I106</f>
        <v>174378</v>
      </c>
      <c r="J200" s="267">
        <v>187236</v>
      </c>
      <c r="K200" s="56"/>
      <c r="L200" s="56"/>
      <c r="M200" s="56"/>
      <c r="N200" s="56"/>
      <c r="O200" s="56"/>
    </row>
    <row r="201" spans="1:15" s="174" customFormat="1" ht="12.75" customHeight="1">
      <c r="A201" s="105" t="s">
        <v>554</v>
      </c>
      <c r="B201" s="212"/>
      <c r="C201" s="267" t="s">
        <v>555</v>
      </c>
      <c r="D201" s="267">
        <f>D87</f>
        <v>0</v>
      </c>
      <c r="E201" s="267">
        <v>209460</v>
      </c>
      <c r="F201" s="267"/>
      <c r="G201" s="267">
        <v>273011</v>
      </c>
      <c r="H201" s="248">
        <f t="shared" si="5"/>
        <v>1.3034039912155064</v>
      </c>
      <c r="I201" s="267">
        <v>273011</v>
      </c>
      <c r="J201" s="267">
        <v>273942</v>
      </c>
      <c r="K201" s="56"/>
      <c r="L201" s="56"/>
      <c r="M201" s="56"/>
      <c r="N201" s="56"/>
      <c r="O201" s="56"/>
    </row>
    <row r="202" spans="1:15" s="174" customFormat="1" ht="12.75" customHeight="1">
      <c r="A202" s="105" t="s">
        <v>556</v>
      </c>
      <c r="B202" s="212"/>
      <c r="C202" s="267" t="s">
        <v>557</v>
      </c>
      <c r="D202" s="267">
        <f>D89</f>
        <v>0</v>
      </c>
      <c r="E202" s="267">
        <v>107463</v>
      </c>
      <c r="F202" s="267"/>
      <c r="G202" s="267">
        <v>69460</v>
      </c>
      <c r="H202" s="248">
        <f t="shared" si="5"/>
        <v>0.6463620036663782</v>
      </c>
      <c r="I202" s="267">
        <v>34601</v>
      </c>
      <c r="J202" s="267">
        <v>54485</v>
      </c>
      <c r="K202" s="56"/>
      <c r="L202" s="56"/>
      <c r="M202" s="56"/>
      <c r="N202" s="56"/>
      <c r="O202" s="56"/>
    </row>
    <row r="203" spans="1:15" s="174" customFormat="1" ht="25.5" customHeight="1">
      <c r="A203" s="105" t="s">
        <v>558</v>
      </c>
      <c r="B203" s="212"/>
      <c r="C203" s="339" t="s">
        <v>209</v>
      </c>
      <c r="D203" s="267"/>
      <c r="E203" s="267"/>
      <c r="F203" s="267"/>
      <c r="G203" s="267"/>
      <c r="H203" s="248"/>
      <c r="I203" s="267"/>
      <c r="J203" s="267">
        <v>1163</v>
      </c>
      <c r="K203" s="56"/>
      <c r="L203" s="56"/>
      <c r="M203" s="56"/>
      <c r="N203" s="56"/>
      <c r="O203" s="56"/>
    </row>
    <row r="204" spans="1:15" s="174" customFormat="1" ht="12.75" customHeight="1">
      <c r="A204" s="340"/>
      <c r="B204" s="175"/>
      <c r="H204" s="240"/>
      <c r="I204" s="56"/>
      <c r="J204" s="56"/>
      <c r="K204" s="56"/>
      <c r="L204" s="56"/>
      <c r="M204" s="56"/>
      <c r="N204" s="56"/>
      <c r="O204" s="56"/>
    </row>
    <row r="205" spans="1:15" s="174" customFormat="1" ht="12.75" customHeight="1">
      <c r="A205" s="340"/>
      <c r="B205" s="175"/>
      <c r="H205" s="240"/>
      <c r="I205" s="56"/>
      <c r="J205" s="56"/>
      <c r="K205" s="56"/>
      <c r="L205" s="56"/>
      <c r="M205" s="56"/>
      <c r="N205" s="56"/>
      <c r="O205" s="56"/>
    </row>
    <row r="206" spans="1:15" s="174" customFormat="1" ht="12.75" customHeight="1">
      <c r="A206" s="340"/>
      <c r="B206" s="175"/>
      <c r="H206" s="240"/>
      <c r="I206" s="56"/>
      <c r="J206" s="56"/>
      <c r="K206" s="56"/>
      <c r="L206" s="56"/>
      <c r="M206" s="56"/>
      <c r="N206" s="56"/>
      <c r="O206" s="56"/>
    </row>
    <row r="207" spans="1:15" s="174" customFormat="1" ht="12.75" customHeight="1">
      <c r="A207" s="340"/>
      <c r="B207" s="175"/>
      <c r="H207" s="240"/>
      <c r="I207" s="56"/>
      <c r="J207" s="56"/>
      <c r="K207" s="56"/>
      <c r="L207" s="56"/>
      <c r="M207" s="56"/>
      <c r="N207" s="56"/>
      <c r="O207" s="56"/>
    </row>
    <row r="208" spans="1:15" s="174" customFormat="1" ht="12.75" customHeight="1">
      <c r="A208" s="340"/>
      <c r="B208" s="175"/>
      <c r="H208" s="240"/>
      <c r="I208" s="56"/>
      <c r="J208" s="56"/>
      <c r="K208" s="56"/>
      <c r="L208" s="56"/>
      <c r="M208" s="56"/>
      <c r="N208" s="56"/>
      <c r="O208" s="56"/>
    </row>
    <row r="209" spans="1:15" s="174" customFormat="1" ht="12.75" customHeight="1">
      <c r="A209" s="340"/>
      <c r="B209" s="175"/>
      <c r="H209" s="240"/>
      <c r="I209" s="56"/>
      <c r="J209" s="56"/>
      <c r="K209" s="56"/>
      <c r="L209" s="56"/>
      <c r="M209" s="56"/>
      <c r="N209" s="56"/>
      <c r="O209" s="56"/>
    </row>
    <row r="210" spans="1:15" s="174" customFormat="1" ht="12.75" customHeight="1">
      <c r="A210" s="340"/>
      <c r="B210" s="175"/>
      <c r="H210" s="240"/>
      <c r="I210" s="56"/>
      <c r="J210" s="56"/>
      <c r="K210" s="56"/>
      <c r="L210" s="56"/>
      <c r="M210" s="56"/>
      <c r="N210" s="56"/>
      <c r="O210" s="56"/>
    </row>
    <row r="211" spans="1:15" s="174" customFormat="1" ht="12.75" customHeight="1">
      <c r="A211" s="340"/>
      <c r="B211" s="175"/>
      <c r="H211" s="240"/>
      <c r="I211" s="56"/>
      <c r="J211" s="56"/>
      <c r="K211" s="56"/>
      <c r="L211" s="56"/>
      <c r="M211" s="56"/>
      <c r="N211" s="56"/>
      <c r="O211" s="56"/>
    </row>
    <row r="212" spans="1:15" s="174" customFormat="1" ht="12.75" customHeight="1">
      <c r="A212" s="340"/>
      <c r="B212" s="175"/>
      <c r="H212" s="240"/>
      <c r="I212" s="56"/>
      <c r="J212" s="56"/>
      <c r="K212" s="56"/>
      <c r="L212" s="56"/>
      <c r="M212" s="56"/>
      <c r="N212" s="56"/>
      <c r="O212" s="56"/>
    </row>
    <row r="213" spans="1:15" s="174" customFormat="1" ht="12.75" customHeight="1">
      <c r="A213" s="340"/>
      <c r="B213" s="175"/>
      <c r="H213" s="240"/>
      <c r="I213" s="56"/>
      <c r="J213" s="56"/>
      <c r="K213" s="56"/>
      <c r="L213" s="56"/>
      <c r="M213" s="56"/>
      <c r="N213" s="56"/>
      <c r="O213" s="56"/>
    </row>
    <row r="214" spans="1:15" s="174" customFormat="1" ht="12.75" customHeight="1">
      <c r="A214" s="340"/>
      <c r="B214" s="175"/>
      <c r="H214" s="240"/>
      <c r="I214" s="56"/>
      <c r="J214" s="56"/>
      <c r="K214" s="56"/>
      <c r="L214" s="56"/>
      <c r="M214" s="56"/>
      <c r="N214" s="56"/>
      <c r="O214" s="56"/>
    </row>
    <row r="215" spans="1:15" s="174" customFormat="1" ht="12.75" customHeight="1">
      <c r="A215" s="340"/>
      <c r="B215" s="175"/>
      <c r="H215" s="240"/>
      <c r="I215" s="56"/>
      <c r="J215" s="56"/>
      <c r="K215" s="56"/>
      <c r="L215" s="56"/>
      <c r="M215" s="56"/>
      <c r="N215" s="56"/>
      <c r="O215" s="56"/>
    </row>
    <row r="216" spans="1:15" s="174" customFormat="1" ht="12.75" customHeight="1">
      <c r="A216" s="340"/>
      <c r="B216" s="175"/>
      <c r="H216" s="240"/>
      <c r="I216" s="56"/>
      <c r="J216" s="56"/>
      <c r="K216" s="56"/>
      <c r="L216" s="56"/>
      <c r="M216" s="56"/>
      <c r="N216" s="56"/>
      <c r="O216" s="56"/>
    </row>
    <row r="217" spans="1:15" s="174" customFormat="1" ht="12.75" customHeight="1">
      <c r="A217" s="340"/>
      <c r="B217" s="175"/>
      <c r="H217" s="240"/>
      <c r="I217" s="56"/>
      <c r="J217" s="56"/>
      <c r="K217" s="56"/>
      <c r="L217" s="56"/>
      <c r="M217" s="56"/>
      <c r="N217" s="56"/>
      <c r="O217" s="56"/>
    </row>
    <row r="218" spans="1:15" s="174" customFormat="1" ht="12.75" customHeight="1">
      <c r="A218" s="340"/>
      <c r="B218" s="175"/>
      <c r="H218" s="240"/>
      <c r="I218" s="56"/>
      <c r="J218" s="56"/>
      <c r="K218" s="56"/>
      <c r="L218" s="56"/>
      <c r="M218" s="56"/>
      <c r="N218" s="56"/>
      <c r="O218" s="56"/>
    </row>
    <row r="219" spans="1:15" s="174" customFormat="1" ht="12.75" customHeight="1">
      <c r="A219" s="340"/>
      <c r="B219" s="175"/>
      <c r="H219" s="240"/>
      <c r="I219" s="56"/>
      <c r="J219" s="56"/>
      <c r="K219" s="56"/>
      <c r="L219" s="56"/>
      <c r="M219" s="56"/>
      <c r="N219" s="56"/>
      <c r="O219" s="56"/>
    </row>
    <row r="220" spans="1:15" s="174" customFormat="1" ht="12.75" customHeight="1">
      <c r="A220" s="340"/>
      <c r="B220" s="175"/>
      <c r="H220" s="240"/>
      <c r="I220" s="56"/>
      <c r="J220" s="56"/>
      <c r="K220" s="56"/>
      <c r="L220" s="56"/>
      <c r="M220" s="56"/>
      <c r="N220" s="56"/>
      <c r="O220" s="56"/>
    </row>
    <row r="221" spans="1:15" s="174" customFormat="1" ht="12.75" customHeight="1">
      <c r="A221" s="340"/>
      <c r="B221" s="175"/>
      <c r="H221" s="240"/>
      <c r="I221" s="56"/>
      <c r="J221" s="56"/>
      <c r="K221" s="56"/>
      <c r="L221" s="56"/>
      <c r="M221" s="56"/>
      <c r="N221" s="56"/>
      <c r="O221" s="56"/>
    </row>
    <row r="222" spans="1:15" s="174" customFormat="1" ht="12.75" customHeight="1">
      <c r="A222" s="340"/>
      <c r="B222" s="175"/>
      <c r="H222" s="240"/>
      <c r="I222" s="56"/>
      <c r="J222" s="56"/>
      <c r="K222" s="56"/>
      <c r="L222" s="56"/>
      <c r="M222" s="56"/>
      <c r="N222" s="56"/>
      <c r="O222" s="56"/>
    </row>
    <row r="223" spans="1:15" s="174" customFormat="1" ht="12.75" customHeight="1">
      <c r="A223" s="340"/>
      <c r="B223" s="175"/>
      <c r="H223" s="240"/>
      <c r="I223" s="56"/>
      <c r="J223" s="56"/>
      <c r="K223" s="56"/>
      <c r="L223" s="56"/>
      <c r="M223" s="56"/>
      <c r="N223" s="56"/>
      <c r="O223" s="56"/>
    </row>
    <row r="224" spans="1:15" s="174" customFormat="1" ht="12.75" customHeight="1">
      <c r="A224" s="340"/>
      <c r="B224" s="175"/>
      <c r="H224" s="240"/>
      <c r="I224" s="56"/>
      <c r="J224" s="56"/>
      <c r="K224" s="56"/>
      <c r="L224" s="56"/>
      <c r="M224" s="56"/>
      <c r="N224" s="56"/>
      <c r="O224" s="56"/>
    </row>
    <row r="225" spans="1:15" s="174" customFormat="1" ht="12.75" customHeight="1">
      <c r="A225" s="340"/>
      <c r="B225" s="175"/>
      <c r="H225" s="240"/>
      <c r="I225" s="56"/>
      <c r="J225" s="56"/>
      <c r="K225" s="56"/>
      <c r="L225" s="56"/>
      <c r="M225" s="56"/>
      <c r="N225" s="56"/>
      <c r="O225" s="56"/>
    </row>
    <row r="226" spans="1:15" s="174" customFormat="1" ht="12.75" customHeight="1">
      <c r="A226" s="340"/>
      <c r="B226" s="175"/>
      <c r="H226" s="240"/>
      <c r="I226" s="56"/>
      <c r="J226" s="56"/>
      <c r="K226" s="56"/>
      <c r="L226" s="56"/>
      <c r="M226" s="56"/>
      <c r="N226" s="56"/>
      <c r="O226" s="56"/>
    </row>
    <row r="227" spans="1:15" s="174" customFormat="1" ht="12.75" customHeight="1">
      <c r="A227" s="340"/>
      <c r="B227" s="175"/>
      <c r="H227" s="240"/>
      <c r="I227" s="56"/>
      <c r="J227" s="56"/>
      <c r="K227" s="56"/>
      <c r="L227" s="56"/>
      <c r="M227" s="56"/>
      <c r="N227" s="56"/>
      <c r="O227" s="56"/>
    </row>
    <row r="228" spans="1:15" s="174" customFormat="1" ht="12.75" customHeight="1">
      <c r="A228" s="340"/>
      <c r="B228" s="175"/>
      <c r="H228" s="240"/>
      <c r="I228" s="56"/>
      <c r="J228" s="56"/>
      <c r="K228" s="56"/>
      <c r="L228" s="56"/>
      <c r="M228" s="56"/>
      <c r="N228" s="56"/>
      <c r="O228" s="56"/>
    </row>
    <row r="229" spans="1:15" s="174" customFormat="1" ht="12.75" customHeight="1">
      <c r="A229" s="340"/>
      <c r="B229" s="175"/>
      <c r="H229" s="240"/>
      <c r="I229" s="56"/>
      <c r="J229" s="56"/>
      <c r="K229" s="56"/>
      <c r="L229" s="56"/>
      <c r="M229" s="56"/>
      <c r="N229" s="56"/>
      <c r="O229" s="56"/>
    </row>
    <row r="230" spans="1:15" s="174" customFormat="1" ht="12.75" customHeight="1">
      <c r="A230" s="340"/>
      <c r="B230" s="175"/>
      <c r="H230" s="240"/>
      <c r="I230" s="56"/>
      <c r="J230" s="56"/>
      <c r="K230" s="56"/>
      <c r="L230" s="56"/>
      <c r="M230" s="56"/>
      <c r="N230" s="56"/>
      <c r="O230" s="56"/>
    </row>
    <row r="231" spans="1:15" s="174" customFormat="1" ht="12.75" customHeight="1">
      <c r="A231" s="340"/>
      <c r="B231" s="175"/>
      <c r="H231" s="240"/>
      <c r="I231" s="56"/>
      <c r="J231" s="56"/>
      <c r="K231" s="56"/>
      <c r="L231" s="56"/>
      <c r="M231" s="56"/>
      <c r="N231" s="56"/>
      <c r="O231" s="56"/>
    </row>
    <row r="232" spans="1:15" s="174" customFormat="1" ht="12.75" customHeight="1">
      <c r="A232" s="340"/>
      <c r="B232" s="175"/>
      <c r="H232" s="240"/>
      <c r="I232" s="56"/>
      <c r="J232" s="56"/>
      <c r="K232" s="56"/>
      <c r="L232" s="56"/>
      <c r="M232" s="56"/>
      <c r="N232" s="56"/>
      <c r="O232" s="56"/>
    </row>
    <row r="233" spans="1:15" s="174" customFormat="1" ht="12.75" customHeight="1">
      <c r="A233" s="340"/>
      <c r="B233" s="175"/>
      <c r="H233" s="240"/>
      <c r="I233" s="56"/>
      <c r="J233" s="56"/>
      <c r="K233" s="56"/>
      <c r="L233" s="56"/>
      <c r="M233" s="56"/>
      <c r="N233" s="56"/>
      <c r="O233" s="56"/>
    </row>
  </sheetData>
  <sheetProtection selectLockedCells="1" selectUnlockedCells="1"/>
  <mergeCells count="8">
    <mergeCell ref="C11:G11"/>
    <mergeCell ref="C90:H90"/>
    <mergeCell ref="A1:J1"/>
    <mergeCell ref="A2:J2"/>
    <mergeCell ref="A4:J4"/>
    <mergeCell ref="A5:J5"/>
    <mergeCell ref="I7:J8"/>
    <mergeCell ref="A9:B10"/>
  </mergeCells>
  <printOptions/>
  <pageMargins left="0.8902777777777777" right="0.2298611111111111" top="0.4798611111111111" bottom="0.6201388888888889" header="0.5118055555555555" footer="0.24027777777777778"/>
  <pageSetup firstPageNumber="1" useFirstPageNumber="1" horizontalDpi="300" verticalDpi="300" orientation="portrait" paperSize="9" scale="69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kolonics.krisztina</cp:lastModifiedBy>
  <cp:lastPrinted>2015-07-24T13:39:21Z</cp:lastPrinted>
  <dcterms:modified xsi:type="dcterms:W3CDTF">2015-08-17T11:19:19Z</dcterms:modified>
  <cp:category/>
  <cp:version/>
  <cp:contentType/>
  <cp:contentStatus/>
</cp:coreProperties>
</file>