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vatal\Downloads\"/>
    </mc:Choice>
  </mc:AlternateContent>
  <xr:revisionPtr revIDLastSave="0" documentId="13_ncr:1_{6230A6B3-C61C-44C1-8DC4-61347E6DAA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10.számú melléklet" sheetId="39" r:id="rId10"/>
    <sheet name="11.számú melléklet" sheetId="40" r:id="rId11"/>
    <sheet name="12.számú melléklet" sheetId="41" r:id="rId12"/>
    <sheet name="13.számú melléklet" sheetId="42" r:id="rId13"/>
    <sheet name="14.számú melléklet" sheetId="43" r:id="rId14"/>
    <sheet name="Részletező_Önk" sheetId="37" r:id="rId15"/>
    <sheet name="Bér_Önk" sheetId="3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43" l="1"/>
  <c r="D31" i="43"/>
  <c r="D29" i="43"/>
  <c r="D32" i="43" s="1"/>
  <c r="C29" i="43"/>
  <c r="D24" i="43"/>
  <c r="C24" i="43"/>
  <c r="D20" i="43"/>
  <c r="D16" i="43"/>
  <c r="C16" i="43"/>
  <c r="D11" i="43"/>
  <c r="C11" i="43"/>
  <c r="F94" i="42"/>
  <c r="G64" i="42"/>
  <c r="G91" i="42"/>
  <c r="F91" i="42"/>
  <c r="G81" i="42"/>
  <c r="G80" i="42" s="1"/>
  <c r="F81" i="42"/>
  <c r="G73" i="42"/>
  <c r="F73" i="42"/>
  <c r="G54" i="42"/>
  <c r="F54" i="42"/>
  <c r="F53" i="42" s="1"/>
  <c r="G47" i="42"/>
  <c r="F47" i="42"/>
  <c r="G44" i="42"/>
  <c r="F44" i="42"/>
  <c r="G37" i="42"/>
  <c r="G36" i="42" s="1"/>
  <c r="F37" i="42"/>
  <c r="F36" i="42" s="1"/>
  <c r="G29" i="42"/>
  <c r="F29" i="42"/>
  <c r="G22" i="42"/>
  <c r="F22" i="42"/>
  <c r="G16" i="42"/>
  <c r="F16" i="42"/>
  <c r="G9" i="42"/>
  <c r="F9" i="42"/>
  <c r="I34" i="41"/>
  <c r="I36" i="41" s="1"/>
  <c r="H34" i="41"/>
  <c r="H36" i="41" s="1"/>
  <c r="J33" i="41"/>
  <c r="J38" i="41" s="1"/>
  <c r="I33" i="41"/>
  <c r="I38" i="41" s="1"/>
  <c r="H33" i="41"/>
  <c r="H38" i="41" s="1"/>
  <c r="J27" i="41"/>
  <c r="J37" i="41" s="1"/>
  <c r="I27" i="41"/>
  <c r="I37" i="41" s="1"/>
  <c r="H27" i="41"/>
  <c r="H37" i="41" s="1"/>
  <c r="H39" i="41" s="1"/>
  <c r="J19" i="41"/>
  <c r="J34" i="41" s="1"/>
  <c r="J36" i="41" s="1"/>
  <c r="I19" i="41"/>
  <c r="H19" i="41"/>
  <c r="G21" i="40"/>
  <c r="F21" i="40"/>
  <c r="E21" i="40"/>
  <c r="D21" i="40"/>
  <c r="C21" i="40"/>
  <c r="H20" i="40"/>
  <c r="I20" i="40" s="1"/>
  <c r="H19" i="40"/>
  <c r="G17" i="40"/>
  <c r="G22" i="40" s="1"/>
  <c r="F17" i="40"/>
  <c r="F22" i="40" s="1"/>
  <c r="E17" i="40"/>
  <c r="D17" i="40"/>
  <c r="C17" i="40"/>
  <c r="H16" i="40"/>
  <c r="I16" i="40" s="1"/>
  <c r="H15" i="40"/>
  <c r="I15" i="40" s="1"/>
  <c r="I14" i="40"/>
  <c r="H14" i="40"/>
  <c r="H13" i="40"/>
  <c r="I13" i="40" s="1"/>
  <c r="I12" i="40"/>
  <c r="H12" i="40"/>
  <c r="H11" i="40"/>
  <c r="I11" i="40" s="1"/>
  <c r="H10" i="40"/>
  <c r="I10" i="40" s="1"/>
  <c r="G11" i="39"/>
  <c r="F11" i="39"/>
  <c r="E11" i="39"/>
  <c r="D11" i="39"/>
  <c r="C11" i="39"/>
  <c r="I17" i="40" l="1"/>
  <c r="E22" i="40"/>
  <c r="F8" i="42"/>
  <c r="F69" i="42" s="1"/>
  <c r="H21" i="40"/>
  <c r="J39" i="41"/>
  <c r="G8" i="42"/>
  <c r="H17" i="40"/>
  <c r="H22" i="40" s="1"/>
  <c r="C22" i="40"/>
  <c r="D22" i="40"/>
  <c r="D27" i="43"/>
  <c r="D33" i="43" s="1"/>
  <c r="C27" i="43"/>
  <c r="C33" i="43" s="1"/>
  <c r="F80" i="42"/>
  <c r="F99" i="42" s="1"/>
  <c r="G53" i="42"/>
  <c r="G69" i="42" s="1"/>
  <c r="G99" i="42"/>
  <c r="I39" i="41"/>
  <c r="I19" i="40"/>
  <c r="I21" i="40" s="1"/>
  <c r="I22" i="40" l="1"/>
  <c r="E20" i="13"/>
  <c r="E19" i="13"/>
  <c r="E18" i="13"/>
  <c r="E16" i="13"/>
  <c r="H26" i="13"/>
  <c r="H50" i="12"/>
  <c r="H22" i="13" s="1"/>
  <c r="H49" i="12"/>
  <c r="H51" i="12" s="1"/>
  <c r="H35" i="12"/>
  <c r="D27" i="13" s="1"/>
  <c r="H28" i="12"/>
  <c r="H27" i="12"/>
  <c r="H25" i="12"/>
  <c r="H24" i="12"/>
  <c r="H22" i="12"/>
  <c r="D12" i="13" s="1"/>
  <c r="H21" i="12"/>
  <c r="D13" i="13" s="1"/>
  <c r="H20" i="12"/>
  <c r="H18" i="12"/>
  <c r="H17" i="12"/>
  <c r="H16" i="12"/>
  <c r="H15" i="12"/>
  <c r="H14" i="12"/>
  <c r="H13" i="12"/>
  <c r="H12" i="12"/>
  <c r="H11" i="12"/>
  <c r="H45" i="11"/>
  <c r="H42" i="11"/>
  <c r="G45" i="11"/>
  <c r="G47" i="11" s="1"/>
  <c r="G42" i="11"/>
  <c r="H47" i="12" s="1"/>
  <c r="G41" i="11"/>
  <c r="H46" i="12" s="1"/>
  <c r="G40" i="11"/>
  <c r="H45" i="12" s="1"/>
  <c r="G27" i="11"/>
  <c r="G28" i="11" s="1"/>
  <c r="G23" i="11"/>
  <c r="G14" i="11"/>
  <c r="G12" i="11"/>
  <c r="G11" i="11"/>
  <c r="D10" i="13" s="1"/>
  <c r="E45" i="10"/>
  <c r="D37" i="10"/>
  <c r="D21" i="10"/>
  <c r="D22" i="10" s="1"/>
  <c r="D18" i="10"/>
  <c r="F59" i="7"/>
  <c r="F62" i="7"/>
  <c r="F76" i="7"/>
  <c r="H41" i="11" s="1"/>
  <c r="F71" i="7"/>
  <c r="F70" i="7"/>
  <c r="F69" i="7"/>
  <c r="F68" i="7"/>
  <c r="F67" i="7"/>
  <c r="F66" i="7"/>
  <c r="F63" i="7"/>
  <c r="F61" i="7"/>
  <c r="F58" i="7"/>
  <c r="F57" i="7"/>
  <c r="F56" i="7"/>
  <c r="E71" i="7"/>
  <c r="D71" i="7"/>
  <c r="E70" i="7"/>
  <c r="D70" i="7"/>
  <c r="E69" i="7"/>
  <c r="D69" i="7"/>
  <c r="E68" i="7"/>
  <c r="D68" i="7"/>
  <c r="E67" i="7"/>
  <c r="D67" i="7"/>
  <c r="E66" i="7"/>
  <c r="D66" i="7"/>
  <c r="E63" i="7"/>
  <c r="E62" i="7"/>
  <c r="E61" i="7"/>
  <c r="E58" i="7"/>
  <c r="E57" i="7"/>
  <c r="E56" i="7"/>
  <c r="D63" i="7"/>
  <c r="D62" i="7"/>
  <c r="D61" i="7"/>
  <c r="D58" i="7"/>
  <c r="D57" i="7"/>
  <c r="D56" i="7"/>
  <c r="F53" i="7"/>
  <c r="H35" i="11" s="1"/>
  <c r="C30" i="7"/>
  <c r="F36" i="7"/>
  <c r="H34" i="11" s="1"/>
  <c r="F21" i="7"/>
  <c r="F23" i="7" s="1"/>
  <c r="H33" i="11" s="1"/>
  <c r="D27" i="6"/>
  <c r="D20" i="6"/>
  <c r="H10" i="5"/>
  <c r="E10" i="5"/>
  <c r="E44" i="10" s="1"/>
  <c r="E16" i="4"/>
  <c r="D16" i="4"/>
  <c r="C16" i="4"/>
  <c r="H10" i="3"/>
  <c r="F77" i="7" s="1"/>
  <c r="H40" i="11" s="1"/>
  <c r="E10" i="3"/>
  <c r="E22" i="13" s="1"/>
  <c r="H32" i="12" l="1"/>
  <c r="H33" i="12" s="1"/>
  <c r="G15" i="11"/>
  <c r="I34" i="12"/>
  <c r="F72" i="7"/>
  <c r="H37" i="11" s="1"/>
  <c r="H48" i="12"/>
  <c r="H20" i="13" s="1"/>
  <c r="H10" i="12"/>
  <c r="H23" i="12"/>
  <c r="F79" i="7"/>
  <c r="H21" i="13"/>
  <c r="H24" i="13" s="1"/>
  <c r="D17" i="13"/>
  <c r="E24" i="13"/>
  <c r="G29" i="41"/>
  <c r="G30" i="41" s="1"/>
  <c r="G35" i="41" s="1"/>
  <c r="H19" i="12"/>
  <c r="H31" i="12" s="1"/>
  <c r="G43" i="11"/>
  <c r="F80" i="7"/>
  <c r="F108" i="7" s="1"/>
  <c r="F64" i="7"/>
  <c r="H36" i="11" s="1"/>
  <c r="D20" i="13"/>
  <c r="D19" i="13"/>
  <c r="D18" i="13"/>
  <c r="D16" i="13"/>
  <c r="G26" i="13"/>
  <c r="G49" i="12"/>
  <c r="G21" i="13" s="1"/>
  <c r="G35" i="12"/>
  <c r="C27" i="13" s="1"/>
  <c r="G28" i="12"/>
  <c r="G27" i="12"/>
  <c r="G25" i="12"/>
  <c r="C17" i="13" s="1"/>
  <c r="G24" i="12"/>
  <c r="G22" i="12"/>
  <c r="G21" i="12"/>
  <c r="C13" i="13" s="1"/>
  <c r="G20" i="12"/>
  <c r="G18" i="12"/>
  <c r="G17" i="12"/>
  <c r="G16" i="12"/>
  <c r="G15" i="12"/>
  <c r="G14" i="12"/>
  <c r="G13" i="12"/>
  <c r="G12" i="12"/>
  <c r="G11" i="12"/>
  <c r="F45" i="11"/>
  <c r="F47" i="11" s="1"/>
  <c r="F40" i="11"/>
  <c r="G45" i="12" s="1"/>
  <c r="F27" i="11"/>
  <c r="F28" i="11" s="1"/>
  <c r="F23" i="11"/>
  <c r="F14" i="11"/>
  <c r="F12" i="11"/>
  <c r="F11" i="11"/>
  <c r="C10" i="13" s="1"/>
  <c r="D10" i="3"/>
  <c r="E21" i="10"/>
  <c r="E22" i="10" s="1"/>
  <c r="E18" i="10"/>
  <c r="C37" i="10"/>
  <c r="C22" i="10"/>
  <c r="G32" i="12" s="1"/>
  <c r="C15" i="13" s="1"/>
  <c r="G10" i="3"/>
  <c r="E59" i="7"/>
  <c r="C27" i="6"/>
  <c r="C20" i="6"/>
  <c r="G10" i="5"/>
  <c r="D10" i="5"/>
  <c r="E104" i="7"/>
  <c r="E101" i="7"/>
  <c r="E91" i="7"/>
  <c r="E92" i="7" s="1"/>
  <c r="E34" i="7"/>
  <c r="E27" i="7"/>
  <c r="E20" i="7"/>
  <c r="E13" i="7"/>
  <c r="I10" i="3"/>
  <c r="I54" i="12"/>
  <c r="I35" i="12"/>
  <c r="D78" i="7"/>
  <c r="F42" i="11" s="1"/>
  <c r="G47" i="12" s="1"/>
  <c r="K52" i="37"/>
  <c r="C56" i="7"/>
  <c r="E27" i="6"/>
  <c r="F15" i="11" l="1"/>
  <c r="D15" i="13"/>
  <c r="D22" i="13"/>
  <c r="D24" i="13" s="1"/>
  <c r="D44" i="10"/>
  <c r="H34" i="12"/>
  <c r="H36" i="12" s="1"/>
  <c r="D26" i="13"/>
  <c r="E27" i="13"/>
  <c r="E105" i="7"/>
  <c r="G10" i="12"/>
  <c r="G19" i="12"/>
  <c r="G33" i="12"/>
  <c r="G50" i="12"/>
  <c r="G22" i="13" s="1"/>
  <c r="G24" i="13" s="1"/>
  <c r="C12" i="13"/>
  <c r="G23" i="12"/>
  <c r="G31" i="12" s="1"/>
  <c r="E79" i="7"/>
  <c r="E72" i="7"/>
  <c r="G37" i="11" s="1"/>
  <c r="H42" i="12" s="1"/>
  <c r="H15" i="13" s="1"/>
  <c r="E64" i="7"/>
  <c r="G36" i="11" s="1"/>
  <c r="H41" i="12" s="1"/>
  <c r="H14" i="13" s="1"/>
  <c r="V43" i="37"/>
  <c r="N16" i="37"/>
  <c r="K30" i="37"/>
  <c r="K27" i="37"/>
  <c r="K16" i="38"/>
  <c r="J12" i="38"/>
  <c r="G12" i="38"/>
  <c r="K12" i="38" s="1"/>
  <c r="D13" i="38"/>
  <c r="J11" i="38"/>
  <c r="G11" i="38"/>
  <c r="K11" i="38" s="1"/>
  <c r="K8" i="37" s="1"/>
  <c r="G10" i="38"/>
  <c r="J10" i="38"/>
  <c r="I50" i="12"/>
  <c r="I22" i="13" s="1"/>
  <c r="Q42" i="37"/>
  <c r="T45" i="37"/>
  <c r="Q6" i="37"/>
  <c r="S6" i="37"/>
  <c r="T43" i="37"/>
  <c r="P42" i="37"/>
  <c r="S42" i="37"/>
  <c r="P30" i="37"/>
  <c r="P19" i="37"/>
  <c r="P16" i="37"/>
  <c r="P27" i="37"/>
  <c r="P7" i="37"/>
  <c r="P10" i="37" s="1"/>
  <c r="H11" i="11"/>
  <c r="E10" i="13" s="1"/>
  <c r="D59" i="7"/>
  <c r="O46" i="37"/>
  <c r="O42" i="37" s="1"/>
  <c r="C47" i="7"/>
  <c r="C46" i="7"/>
  <c r="C45" i="7"/>
  <c r="C44" i="7"/>
  <c r="C43" i="7"/>
  <c r="C42" i="7"/>
  <c r="D34" i="7"/>
  <c r="D27" i="7"/>
  <c r="C33" i="7"/>
  <c r="C32" i="7"/>
  <c r="C31" i="7"/>
  <c r="C29" i="7"/>
  <c r="C28" i="7"/>
  <c r="T9" i="37"/>
  <c r="T13" i="37"/>
  <c r="T14" i="37"/>
  <c r="T15" i="37"/>
  <c r="T17" i="37"/>
  <c r="T18" i="37"/>
  <c r="T20" i="37"/>
  <c r="T21" i="37"/>
  <c r="T22" i="37"/>
  <c r="T23" i="37"/>
  <c r="T24" i="37"/>
  <c r="T25" i="37"/>
  <c r="T26" i="37"/>
  <c r="T28" i="37"/>
  <c r="T29" i="37"/>
  <c r="T31" i="37"/>
  <c r="T32" i="37"/>
  <c r="T33" i="37"/>
  <c r="T34" i="37"/>
  <c r="T35" i="37"/>
  <c r="T38" i="37"/>
  <c r="T39" i="37"/>
  <c r="T40" i="37"/>
  <c r="T41" i="37"/>
  <c r="T44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4" i="37"/>
  <c r="T5" i="37"/>
  <c r="G20" i="7"/>
  <c r="C20" i="7"/>
  <c r="G19" i="7"/>
  <c r="C19" i="7"/>
  <c r="G18" i="7"/>
  <c r="C18" i="7"/>
  <c r="G17" i="7"/>
  <c r="C17" i="7"/>
  <c r="G16" i="7"/>
  <c r="C16" i="7"/>
  <c r="G15" i="7"/>
  <c r="C15" i="7"/>
  <c r="G14" i="7"/>
  <c r="C14" i="7"/>
  <c r="G13" i="7"/>
  <c r="G22" i="7"/>
  <c r="G12" i="7"/>
  <c r="G11" i="7"/>
  <c r="R27" i="37"/>
  <c r="O30" i="37"/>
  <c r="R30" i="37"/>
  <c r="O27" i="37"/>
  <c r="O19" i="37"/>
  <c r="R19" i="37"/>
  <c r="O16" i="37"/>
  <c r="R16" i="37"/>
  <c r="O12" i="37"/>
  <c r="R12" i="37"/>
  <c r="R7" i="37"/>
  <c r="R10" i="37" s="1"/>
  <c r="G13" i="11" l="1"/>
  <c r="G16" i="11" s="1"/>
  <c r="G30" i="11" s="1"/>
  <c r="D46" i="10"/>
  <c r="G9" i="41"/>
  <c r="E26" i="13"/>
  <c r="G18" i="41"/>
  <c r="G51" i="12"/>
  <c r="D20" i="7"/>
  <c r="K10" i="38"/>
  <c r="N8" i="37" s="1"/>
  <c r="T36" i="37"/>
  <c r="P11" i="37"/>
  <c r="O11" i="37"/>
  <c r="E47" i="7" s="1"/>
  <c r="R11" i="37"/>
  <c r="E49" i="7" s="1"/>
  <c r="R6" i="37" l="1"/>
  <c r="D49" i="7"/>
  <c r="D47" i="7"/>
  <c r="I46" i="37"/>
  <c r="I42" i="37" s="1"/>
  <c r="J46" i="37"/>
  <c r="J42" i="37" s="1"/>
  <c r="K46" i="37"/>
  <c r="K42" i="37" s="1"/>
  <c r="L46" i="37"/>
  <c r="L42" i="37" s="1"/>
  <c r="M46" i="37"/>
  <c r="M42" i="37" s="1"/>
  <c r="N46" i="37"/>
  <c r="N42" i="37" s="1"/>
  <c r="I30" i="37"/>
  <c r="J30" i="37"/>
  <c r="L30" i="37"/>
  <c r="M30" i="37"/>
  <c r="N30" i="37"/>
  <c r="I27" i="37"/>
  <c r="J27" i="37"/>
  <c r="L27" i="37"/>
  <c r="M27" i="37"/>
  <c r="N27" i="37"/>
  <c r="I19" i="37"/>
  <c r="J19" i="37"/>
  <c r="K19" i="37"/>
  <c r="L19" i="37"/>
  <c r="M19" i="37"/>
  <c r="N19" i="37"/>
  <c r="I16" i="37"/>
  <c r="J16" i="37"/>
  <c r="K16" i="37"/>
  <c r="L16" i="37"/>
  <c r="M16" i="37"/>
  <c r="I12" i="37"/>
  <c r="J12" i="37"/>
  <c r="K12" i="37"/>
  <c r="L12" i="37"/>
  <c r="N12" i="37"/>
  <c r="I7" i="37"/>
  <c r="M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G7" i="37"/>
  <c r="I13" i="38"/>
  <c r="H13" i="38"/>
  <c r="F13" i="38"/>
  <c r="E13" i="38"/>
  <c r="J9" i="38"/>
  <c r="G9" i="38"/>
  <c r="J8" i="38"/>
  <c r="G8" i="38"/>
  <c r="J7" i="38"/>
  <c r="G7" i="38"/>
  <c r="J6" i="38"/>
  <c r="G6" i="38"/>
  <c r="R46" i="37"/>
  <c r="R42" i="37" s="1"/>
  <c r="F10" i="37" l="1"/>
  <c r="E26" i="7" s="1"/>
  <c r="E12" i="7"/>
  <c r="E17" i="7"/>
  <c r="E16" i="7"/>
  <c r="M10" i="37"/>
  <c r="D17" i="7"/>
  <c r="T27" i="37"/>
  <c r="T16" i="37"/>
  <c r="T30" i="37"/>
  <c r="T19" i="37"/>
  <c r="T12" i="37"/>
  <c r="D22" i="7"/>
  <c r="K8" i="38"/>
  <c r="T42" i="37"/>
  <c r="T46" i="37"/>
  <c r="E10" i="37"/>
  <c r="D26" i="7" s="1"/>
  <c r="D12" i="7"/>
  <c r="I10" i="37"/>
  <c r="E35" i="7" s="1"/>
  <c r="D13" i="7"/>
  <c r="G11" i="37"/>
  <c r="F11" i="37"/>
  <c r="F6" i="37" s="1"/>
  <c r="N11" i="37"/>
  <c r="I11" i="37"/>
  <c r="E41" i="7" s="1"/>
  <c r="E11" i="37"/>
  <c r="E39" i="7" s="1"/>
  <c r="K11" i="37"/>
  <c r="M11" i="37"/>
  <c r="E45" i="7" s="1"/>
  <c r="J11" i="37"/>
  <c r="L11" i="37"/>
  <c r="H11" i="37"/>
  <c r="G10" i="37"/>
  <c r="D11" i="37"/>
  <c r="E38" i="7" s="1"/>
  <c r="K9" i="38"/>
  <c r="O8" i="37" s="1"/>
  <c r="O7" i="37" s="1"/>
  <c r="K7" i="38"/>
  <c r="J13" i="38"/>
  <c r="K6" i="38"/>
  <c r="G13" i="38"/>
  <c r="D46" i="7" l="1"/>
  <c r="E46" i="7"/>
  <c r="D8" i="37"/>
  <c r="D7" i="37" s="1"/>
  <c r="E11" i="7" s="1"/>
  <c r="O10" i="37"/>
  <c r="E19" i="7"/>
  <c r="D19" i="7"/>
  <c r="H6" i="37"/>
  <c r="E52" i="7"/>
  <c r="D31" i="7"/>
  <c r="E31" i="7"/>
  <c r="E30" i="7"/>
  <c r="D44" i="7"/>
  <c r="E44" i="7"/>
  <c r="D42" i="7"/>
  <c r="E42" i="7"/>
  <c r="E53" i="7" s="1"/>
  <c r="G35" i="11" s="1"/>
  <c r="H40" i="12" s="1"/>
  <c r="H12" i="13" s="1"/>
  <c r="D43" i="7"/>
  <c r="E43" i="7"/>
  <c r="G6" i="37"/>
  <c r="M6" i="37"/>
  <c r="D45" i="7"/>
  <c r="D35" i="7"/>
  <c r="I6" i="37"/>
  <c r="D41" i="7"/>
  <c r="D52" i="7"/>
  <c r="E6" i="37"/>
  <c r="D39" i="7"/>
  <c r="K13" i="38"/>
  <c r="D38" i="7"/>
  <c r="T11" i="37"/>
  <c r="L7" i="37"/>
  <c r="N7" i="37"/>
  <c r="K7" i="37"/>
  <c r="E15" i="7" s="1"/>
  <c r="J10" i="37"/>
  <c r="E28" i="7" s="1"/>
  <c r="D14" i="7"/>
  <c r="E33" i="7" l="1"/>
  <c r="D33" i="7"/>
  <c r="D10" i="37"/>
  <c r="E25" i="7" s="1"/>
  <c r="D11" i="7"/>
  <c r="O6" i="37"/>
  <c r="D18" i="7"/>
  <c r="E18" i="7"/>
  <c r="E21" i="7" s="1"/>
  <c r="E23" i="7" s="1"/>
  <c r="G33" i="11" s="1"/>
  <c r="D16" i="7"/>
  <c r="L10" i="37"/>
  <c r="N10" i="37"/>
  <c r="T8" i="37"/>
  <c r="K10" i="37"/>
  <c r="D15" i="7"/>
  <c r="J6" i="37"/>
  <c r="D28" i="7"/>
  <c r="D25" i="7" l="1"/>
  <c r="D6" i="37"/>
  <c r="H38" i="12"/>
  <c r="H10" i="13" s="1"/>
  <c r="D29" i="7"/>
  <c r="E29" i="7"/>
  <c r="D32" i="7"/>
  <c r="E32" i="7"/>
  <c r="K6" i="37"/>
  <c r="N6" i="37"/>
  <c r="D30" i="7"/>
  <c r="L6" i="37"/>
  <c r="D21" i="7"/>
  <c r="D23" i="7" s="1"/>
  <c r="F33" i="11" s="1"/>
  <c r="T7" i="37"/>
  <c r="I49" i="12"/>
  <c r="I21" i="13" s="1"/>
  <c r="I17" i="12"/>
  <c r="C10" i="5"/>
  <c r="E37" i="10"/>
  <c r="E36" i="7" l="1"/>
  <c r="G34" i="11" s="1"/>
  <c r="G38" i="12"/>
  <c r="J10" i="3"/>
  <c r="D36" i="7"/>
  <c r="F34" i="11" s="1"/>
  <c r="G39" i="12" s="1"/>
  <c r="G11" i="13" s="1"/>
  <c r="T10" i="37"/>
  <c r="F10" i="5"/>
  <c r="F10" i="3"/>
  <c r="C10" i="3"/>
  <c r="I11" i="12"/>
  <c r="H39" i="12" l="1"/>
  <c r="G38" i="11"/>
  <c r="G48" i="11" s="1"/>
  <c r="E80" i="7"/>
  <c r="E108" i="7" s="1"/>
  <c r="G34" i="12"/>
  <c r="G36" i="12" s="1"/>
  <c r="C44" i="10"/>
  <c r="G10" i="13"/>
  <c r="J10" i="5"/>
  <c r="D76" i="7"/>
  <c r="C22" i="13"/>
  <c r="H44" i="12" l="1"/>
  <c r="H53" i="12" s="1"/>
  <c r="H11" i="13"/>
  <c r="H19" i="13" s="1"/>
  <c r="F13" i="11"/>
  <c r="F16" i="11" s="1"/>
  <c r="F30" i="11" s="1"/>
  <c r="C46" i="10"/>
  <c r="D79" i="7"/>
  <c r="F41" i="11"/>
  <c r="H13" i="11"/>
  <c r="E46" i="10"/>
  <c r="C20" i="13"/>
  <c r="I25" i="12"/>
  <c r="E17" i="13" l="1"/>
  <c r="G14" i="41" s="1"/>
  <c r="H28" i="13"/>
  <c r="H25" i="13"/>
  <c r="G46" i="12"/>
  <c r="G48" i="12" s="1"/>
  <c r="G20" i="13" s="1"/>
  <c r="F43" i="11"/>
  <c r="C26" i="13"/>
  <c r="I28" i="12"/>
  <c r="I27" i="12"/>
  <c r="C19" i="13" s="1"/>
  <c r="C18" i="13"/>
  <c r="I24" i="12"/>
  <c r="C16" i="13" s="1"/>
  <c r="I22" i="12"/>
  <c r="I21" i="12"/>
  <c r="E13" i="13" s="1"/>
  <c r="I20" i="12"/>
  <c r="E12" i="13" s="1"/>
  <c r="G10" i="41" s="1"/>
  <c r="I18" i="12"/>
  <c r="I16" i="12"/>
  <c r="I15" i="12"/>
  <c r="I14" i="12"/>
  <c r="I13" i="12"/>
  <c r="I12" i="12"/>
  <c r="H27" i="11"/>
  <c r="H14" i="11"/>
  <c r="H12" i="11"/>
  <c r="E11" i="13" l="1"/>
  <c r="G11" i="41"/>
  <c r="D11" i="13"/>
  <c r="C11" i="13"/>
  <c r="C24" i="13" l="1"/>
  <c r="I23" i="12"/>
  <c r="I19" i="12"/>
  <c r="H28" i="11"/>
  <c r="H23" i="11"/>
  <c r="D104" i="7"/>
  <c r="D101" i="7"/>
  <c r="D91" i="7"/>
  <c r="D92" i="7" s="1"/>
  <c r="D72" i="7"/>
  <c r="F37" i="11" s="1"/>
  <c r="G42" i="12" s="1"/>
  <c r="G15" i="13" s="1"/>
  <c r="D53" i="7"/>
  <c r="I39" i="12"/>
  <c r="I11" i="13" s="1"/>
  <c r="G21" i="41" s="1"/>
  <c r="I38" i="12"/>
  <c r="I10" i="13" s="1"/>
  <c r="G20" i="41" s="1"/>
  <c r="I40" i="12" l="1"/>
  <c r="I12" i="13" s="1"/>
  <c r="G22" i="41" s="1"/>
  <c r="F35" i="11"/>
  <c r="I42" i="12"/>
  <c r="I15" i="13" s="1"/>
  <c r="G24" i="41" s="1"/>
  <c r="I45" i="12"/>
  <c r="D105" i="7"/>
  <c r="I32" i="12"/>
  <c r="H15" i="11"/>
  <c r="H16" i="11" s="1"/>
  <c r="H30" i="11" s="1"/>
  <c r="D21" i="13" l="1"/>
  <c r="D25" i="13" s="1"/>
  <c r="D28" i="13" s="1"/>
  <c r="E15" i="13"/>
  <c r="G40" i="12"/>
  <c r="C21" i="13"/>
  <c r="C25" i="13" s="1"/>
  <c r="C28" i="13" s="1"/>
  <c r="I33" i="12"/>
  <c r="G12" i="41" l="1"/>
  <c r="G19" i="41" s="1"/>
  <c r="G34" i="41" s="1"/>
  <c r="G36" i="41" s="1"/>
  <c r="E21" i="13"/>
  <c r="E25" i="13" s="1"/>
  <c r="E28" i="13" s="1"/>
  <c r="G12" i="13"/>
  <c r="D64" i="7"/>
  <c r="F36" i="11" l="1"/>
  <c r="F38" i="11" s="1"/>
  <c r="F48" i="11" s="1"/>
  <c r="G89" i="7"/>
  <c r="G21" i="7"/>
  <c r="G108" i="7" s="1"/>
  <c r="I47" i="12"/>
  <c r="G41" i="12" l="1"/>
  <c r="G44" i="12" s="1"/>
  <c r="G53" i="12" s="1"/>
  <c r="G91" i="7"/>
  <c r="G101" i="7" s="1"/>
  <c r="G14" i="13" l="1"/>
  <c r="G19" i="13" s="1"/>
  <c r="G28" i="13" s="1"/>
  <c r="I46" i="12"/>
  <c r="I48" i="12" s="1"/>
  <c r="I20" i="13" s="1"/>
  <c r="G31" i="41" s="1"/>
  <c r="G33" i="41" s="1"/>
  <c r="G38" i="41" s="1"/>
  <c r="E20" i="6"/>
  <c r="H43" i="11"/>
  <c r="G104" i="7"/>
  <c r="G25" i="13" l="1"/>
  <c r="T37" i="37"/>
  <c r="P6" i="37"/>
  <c r="I26" i="13"/>
  <c r="I10" i="12"/>
  <c r="I31" i="12" s="1"/>
  <c r="I36" i="12" s="1"/>
  <c r="T6" i="37" l="1"/>
  <c r="T62" i="37" s="1"/>
  <c r="D80" i="7"/>
  <c r="D108" i="7" s="1"/>
  <c r="H38" i="11"/>
  <c r="I41" i="12" l="1"/>
  <c r="I44" i="12" l="1"/>
  <c r="I14" i="13"/>
  <c r="G23" i="41" s="1"/>
  <c r="G27" i="41" s="1"/>
  <c r="G37" i="41" s="1"/>
  <c r="G39" i="41" s="1"/>
  <c r="H47" i="11"/>
  <c r="H48" i="11" s="1"/>
  <c r="I51" i="12" l="1"/>
  <c r="I24" i="13"/>
  <c r="I19" i="13" l="1"/>
  <c r="I53" i="12"/>
  <c r="I28" i="13" l="1"/>
  <c r="I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59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visszafizetendő+előleg
</t>
        </r>
      </text>
    </comment>
    <comment ref="F5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visszafizetendő+előleg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13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Számla szerint könyvelve szolgáltatásra.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7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közút:994.260,-
egyéb:5.000.000,-
lakott:2.550,-
kieg.:4.965.666,-
</t>
        </r>
      </text>
    </comment>
  </commentList>
</comments>
</file>

<file path=xl/sharedStrings.xml><?xml version="1.0" encoding="utf-8"?>
<sst xmlns="http://schemas.openxmlformats.org/spreadsheetml/2006/main" count="973" uniqueCount="719">
  <si>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</si>
  <si>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</si>
  <si>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</si>
  <si>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</si>
  <si>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</si>
  <si>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</si>
  <si>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</si>
  <si>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</si>
  <si>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</si>
  <si>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</si>
  <si>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</si>
  <si>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</si>
  <si>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</si>
  <si>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</si>
  <si>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</si>
  <si>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</si>
  <si>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</si>
  <si>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</si>
  <si>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</si>
  <si>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</si>
  <si>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</si>
  <si>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</si>
  <si>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</si>
  <si>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</si>
  <si>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</si>
  <si>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</si>
  <si>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</si>
  <si>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</si>
  <si>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</si>
  <si>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</si>
  <si>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</si>
  <si>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</si>
  <si>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</si>
  <si>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</si>
  <si>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</si>
  <si>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</si>
  <si>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</si>
  <si>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</si>
  <si>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</si>
  <si>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</si>
  <si>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</si>
  <si>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</si>
  <si>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</si>
  <si>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</si>
  <si>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</si>
  <si>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</si>
  <si>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</si>
  <si>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</si>
  <si>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</si>
  <si>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</si>
  <si>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</si>
  <si>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</si>
  <si>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</si>
  <si>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</si>
  <si>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</si>
  <si>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</si>
  <si>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</si>
  <si>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</si>
  <si>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</si>
  <si>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</si>
  <si>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</si>
  <si>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</si>
  <si>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</si>
  <si>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</si>
  <si>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</si>
  <si>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</si>
  <si>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</si>
  <si>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</si>
  <si>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</si>
  <si>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</si>
  <si>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</si>
  <si>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</si>
  <si>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</si>
  <si>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</si>
  <si>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</si>
  <si>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</si>
  <si>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</si>
  <si>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</si>
  <si>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</si>
  <si>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</si>
  <si>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</si>
  <si>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</si>
  <si>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</si>
  <si>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</si>
  <si>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</si>
  <si>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</si>
  <si>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</si>
  <si>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</si>
  <si>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</si>
  <si>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</si>
  <si>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</si>
  <si>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</si>
  <si>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</si>
  <si>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</si>
  <si>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</si>
  <si>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</si>
  <si>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</si>
  <si>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</si>
  <si>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</si>
  <si>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</si>
  <si>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</si>
  <si>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</si>
  <si>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</si>
  <si>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</si>
  <si>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</si>
  <si>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</si>
  <si>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</si>
  <si>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</si>
  <si>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</si>
  <si>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</si>
  <si>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</si>
  <si>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</si>
  <si>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</si>
  <si>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</si>
  <si>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</si>
  <si>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</si>
  <si>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</si>
  <si>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</si>
  <si>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</si>
  <si>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</si>
  <si>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</si>
  <si>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</si>
  <si>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</si>
  <si>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</si>
  <si>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</si>
  <si>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</si>
  <si>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</si>
  <si>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</si>
  <si>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</si>
  <si>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</si>
  <si>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</si>
  <si>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</si>
  <si>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</si>
  <si>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</si>
  <si>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</si>
  <si>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</si>
  <si>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</si>
  <si>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</si>
  <si>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</si>
  <si>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</si>
  <si>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</si>
  <si>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</si>
  <si>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</si>
  <si>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</si>
  <si>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</si>
  <si>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</si>
  <si>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</si>
  <si>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</si>
  <si>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</si>
  <si>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</si>
  <si>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</si>
  <si>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</si>
  <si>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</si>
  <si>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</si>
  <si>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</si>
  <si>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</si>
  <si>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</si>
  <si>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</si>
  <si>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</si>
  <si>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</si>
  <si>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</si>
  <si>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</si>
  <si>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</si>
  <si>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</si>
  <si>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</si>
  <si>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</si>
  <si>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</si>
  <si>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</si>
  <si>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</si>
  <si>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</si>
  <si>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</si>
  <si>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</si>
  <si>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</si>
  <si>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</si>
  <si>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</si>
  <si>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</si>
  <si>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</si>
  <si>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</si>
  <si>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</si>
  <si>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</si>
  <si>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</si>
  <si>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</si>
  <si>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</si>
  <si>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</si>
  <si>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</si>
  <si>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</si>
  <si>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</si>
  <si>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</si>
  <si>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</si>
  <si>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</si>
  <si>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</si>
  <si>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</si>
  <si>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</si>
  <si>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</si>
  <si>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</si>
  <si>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</si>
  <si>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</si>
  <si>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</si>
  <si>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</si>
  <si>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</si>
  <si>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</si>
  <si>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</si>
  <si>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</si>
  <si>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</si>
  <si>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</si>
  <si>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</si>
  <si>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</si>
  <si>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</si>
  <si>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</si>
  <si>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</si>
  <si>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</si>
  <si>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</si>
  <si>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</si>
  <si>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</si>
  <si>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</si>
  <si>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</si>
  <si>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</si>
  <si>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</si>
  <si>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</si>
  <si>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</si>
  <si>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</si>
  <si>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</si>
  <si>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</si>
  <si>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</si>
  <si>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</si>
  <si>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</si>
  <si>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</si>
  <si>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</si>
  <si>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</si>
  <si>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</si>
  <si>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</si>
  <si>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</si>
  <si>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</si>
  <si>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</si>
  <si>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 xml:space="preserve">Ösztöndíjak </t>
  </si>
  <si>
    <t>Polgármesteri illetmény támogatása</t>
  </si>
  <si>
    <t xml:space="preserve">Bérleti díj  </t>
  </si>
  <si>
    <t>Közvetített szolgáltatások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</si>
  <si>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</si>
  <si>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</si>
  <si>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</si>
  <si>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</si>
  <si>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</si>
  <si>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</si>
  <si>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</si>
  <si>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</si>
  <si>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</si>
  <si>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</si>
  <si>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</si>
  <si>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</si>
  <si>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</si>
  <si>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</si>
  <si>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</si>
  <si>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</si>
  <si>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</si>
  <si>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</si>
  <si>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</si>
  <si>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</si>
  <si>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</si>
  <si>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</si>
  <si>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</si>
  <si>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</si>
  <si>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</si>
  <si>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</si>
  <si>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</si>
  <si>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</si>
  <si>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</si>
  <si>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</si>
  <si>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</si>
  <si>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</si>
  <si>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</si>
  <si>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</si>
  <si>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</si>
  <si>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</si>
  <si>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</si>
  <si>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</si>
  <si>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</si>
  <si>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</si>
  <si>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</si>
  <si>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</si>
  <si>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</si>
  <si>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</si>
  <si>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</si>
  <si>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</si>
  <si>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</si>
  <si>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</si>
  <si>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</si>
  <si>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</si>
  <si>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</si>
  <si>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</si>
  <si>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</si>
  <si>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</si>
  <si>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</si>
  <si>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</si>
  <si>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</si>
  <si>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</si>
  <si>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</si>
  <si>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</si>
  <si>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</si>
  <si>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</si>
  <si>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</si>
  <si>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</si>
  <si>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</si>
  <si>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</si>
  <si>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</si>
  <si>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</si>
  <si>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</si>
  <si>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</si>
  <si>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</si>
  <si>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</si>
  <si>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</si>
  <si>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</si>
  <si>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</si>
  <si>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</si>
  <si>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</si>
  <si>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</si>
  <si>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</si>
  <si>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</si>
  <si>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</si>
  <si>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</si>
  <si>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</si>
  <si>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</si>
  <si>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</si>
  <si>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</si>
  <si>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</si>
  <si>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</si>
  <si>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</si>
  <si>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</si>
  <si>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</si>
  <si>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</si>
  <si>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</si>
  <si>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</si>
  <si>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</si>
  <si>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</si>
  <si>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</si>
  <si>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</si>
  <si>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</si>
  <si>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</si>
  <si>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</si>
  <si>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</si>
  <si>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</si>
  <si>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</si>
  <si>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</si>
  <si>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</si>
  <si>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</si>
  <si>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</si>
  <si>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</si>
  <si>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</si>
  <si>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</si>
  <si>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</si>
  <si>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</si>
  <si>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</si>
  <si>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</si>
  <si>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</si>
  <si>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</si>
  <si>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</si>
  <si>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</si>
  <si>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</si>
  <si>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</si>
  <si>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</si>
  <si>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</si>
  <si>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</si>
  <si>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</si>
  <si>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</si>
  <si>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</si>
  <si>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</si>
  <si>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</si>
  <si>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</si>
  <si>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</si>
  <si>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</si>
  <si>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</si>
  <si>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</si>
  <si>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</si>
  <si>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</si>
  <si>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</si>
  <si>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</si>
  <si>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</si>
  <si>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</si>
  <si>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</si>
  <si>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</si>
  <si>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</si>
  <si>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</si>
  <si>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</si>
  <si>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2019.évi bérek bontásban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</si>
  <si>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</si>
  <si>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</si>
  <si>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</si>
  <si>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</si>
  <si>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</si>
  <si>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</si>
  <si>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</si>
  <si>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</si>
  <si>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</si>
  <si>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</si>
  <si>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</si>
  <si>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</si>
  <si>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</si>
  <si>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</si>
  <si>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</si>
  <si>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</si>
  <si>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</si>
  <si>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</si>
  <si>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</si>
  <si>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</si>
  <si>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</si>
  <si>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</si>
  <si>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</si>
  <si>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</si>
  <si>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</si>
  <si>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</si>
  <si>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</si>
  <si>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</si>
  <si>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</si>
  <si>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</si>
  <si>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</si>
  <si>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</si>
  <si>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</si>
  <si>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</si>
  <si>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</si>
  <si>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</si>
  <si>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</si>
  <si>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</si>
  <si>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</si>
  <si>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</si>
  <si>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</si>
  <si>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</si>
  <si>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</si>
  <si>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 xml:space="preserve">Bérek 2019. Aka </t>
  </si>
  <si>
    <t>Háziorvosi alapellátás</t>
  </si>
  <si>
    <t>072111</t>
  </si>
  <si>
    <t>072311</t>
  </si>
  <si>
    <t>Fogorvosi alapellátás</t>
  </si>
  <si>
    <t xml:space="preserve">Szennyvíztisztító berendezésesk kiépítése </t>
  </si>
  <si>
    <t>Bakonysárkányi Fekete István Általános Iskola támogatása</t>
  </si>
  <si>
    <t xml:space="preserve">Főépítész </t>
  </si>
  <si>
    <t xml:space="preserve">Sprint Futóklub </t>
  </si>
  <si>
    <t>Nyugdíjasklub</t>
  </si>
  <si>
    <t xml:space="preserve">Aka Község Önkormányzatának </t>
  </si>
  <si>
    <t>Lakott terület</t>
  </si>
  <si>
    <t>Aka Község Önkormányzat kiadási és bevételei 2019. évben</t>
  </si>
  <si>
    <t>Aka Község Önkormányzata</t>
  </si>
  <si>
    <t>Aka Község Önkormányzata 2019. évi mérlege</t>
  </si>
  <si>
    <t>E</t>
  </si>
  <si>
    <t>F</t>
  </si>
  <si>
    <t>G</t>
  </si>
  <si>
    <t>Módosított tervezett bevétel</t>
  </si>
  <si>
    <t>Módosított tervezett kiadás</t>
  </si>
  <si>
    <t>Módosított önrész</t>
  </si>
  <si>
    <t xml:space="preserve">Módosított előirányzat </t>
  </si>
  <si>
    <t>Nyomtatócsomag-hivatal</t>
  </si>
  <si>
    <t>Csapadékvízelvezető árok felújítása-Kossuth utca</t>
  </si>
  <si>
    <t>Módosított előirányzat</t>
  </si>
  <si>
    <t>Magyar Falu Program- ravatalozó</t>
  </si>
  <si>
    <t>Módosíttt előirányzat</t>
  </si>
  <si>
    <t>H</t>
  </si>
  <si>
    <t>I</t>
  </si>
  <si>
    <t>Teljesített bevétel</t>
  </si>
  <si>
    <t>Teljesített kiadás</t>
  </si>
  <si>
    <t xml:space="preserve">Teljesített </t>
  </si>
  <si>
    <t>Kandalló-művelődési ház</t>
  </si>
  <si>
    <t>Fűkasza,kompresszor-közfoglalkoztatás</t>
  </si>
  <si>
    <t>Happy Green Ruston pad-községgazdálkodás</t>
  </si>
  <si>
    <t>Gumiköpeny-falugondnoki szolgálat</t>
  </si>
  <si>
    <t>Önkormányzati telek visszavásárlása-Jeczenyik</t>
  </si>
  <si>
    <t>Országos Mentőszolgálat támogatása</t>
  </si>
  <si>
    <t>Egyéb pénzbeli ellátás -születési,beiskolázási,nyugdíjas</t>
  </si>
  <si>
    <t>Adatok E forintban</t>
  </si>
  <si>
    <t>Intézményen kívüli gyermekétkeztetés</t>
  </si>
  <si>
    <t>Falugondnoki, tanyagondnoki szolgáltatás</t>
  </si>
  <si>
    <t>Egyéb szociális pénzbeli és temészetbeni ellátások</t>
  </si>
  <si>
    <t>Közutak, hidak,alagutak üzemeltetése, karbantartása</t>
  </si>
  <si>
    <t>Pénzmaradvány,előleg</t>
  </si>
  <si>
    <t>Egyéb közhatalmi bevétel</t>
  </si>
  <si>
    <t>Tulajdonosi bevétel-ingatlanértékesítés</t>
  </si>
  <si>
    <t>Teljesített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</si>
  <si>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</si>
  <si>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</si>
  <si>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</si>
  <si>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</si>
  <si>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</si>
  <si>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</si>
  <si>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</si>
  <si>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</si>
  <si>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</si>
  <si>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</si>
  <si>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AKA ÖNKORMÁNYZAT PÉNZMARADVÁNYÁNAK ALAKULÁSA 2019.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</si>
  <si>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</si>
  <si>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</si>
  <si>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</si>
  <si>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</si>
  <si>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</si>
  <si>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</si>
  <si>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</si>
  <si>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</si>
  <si>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</si>
  <si>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</si>
  <si>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</si>
  <si>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</si>
  <si>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</si>
  <si>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</si>
  <si>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</si>
  <si>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</si>
  <si>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</si>
  <si>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</si>
  <si>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</si>
  <si>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</si>
  <si>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</si>
  <si>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</si>
  <si>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</si>
  <si>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</si>
  <si>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</si>
  <si>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</si>
  <si>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Adósság állomány alakulása lejárat, eszközök, bel- és külföldi hitelezők szerinti bontásban 2019. december 31-én</t>
  </si>
  <si>
    <t>ezer Ft-ban</t>
  </si>
  <si>
    <t>sorsz.</t>
  </si>
  <si>
    <t xml:space="preserve">2020. évi </t>
  </si>
  <si>
    <t>teljesített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</si>
  <si>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</si>
  <si>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</si>
  <si>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</si>
  <si>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</si>
  <si>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</si>
  <si>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</si>
  <si>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</si>
  <si>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>Működési célú pénzeszközátvétel egyéb</t>
  </si>
  <si>
    <t xml:space="preserve">        Működési célú bevételek összesen:</t>
  </si>
  <si>
    <t xml:space="preserve">Személyi juttatások </t>
  </si>
  <si>
    <t>Pénzeszköz átadás</t>
  </si>
  <si>
    <t>Ellátottak juttatásai</t>
  </si>
  <si>
    <t xml:space="preserve">        Működési célú kiadások összesen:</t>
  </si>
  <si>
    <t>Tárgyi eszköz értékesítése</t>
  </si>
  <si>
    <t xml:space="preserve">Felhalmozási célú bevételek 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</si>
  <si>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</si>
  <si>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</si>
  <si>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</si>
  <si>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</si>
  <si>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</si>
  <si>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</si>
  <si>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</si>
  <si>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</si>
  <si>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</si>
  <si>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</si>
  <si>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Működési és felhalmozási célú bevételek és kiadások 2019-2022. évi várható alakulása</t>
  </si>
  <si>
    <t>2019.évi</t>
  </si>
  <si>
    <t xml:space="preserve">2021. évi </t>
  </si>
  <si>
    <t>2022. évi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</si>
  <si>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</si>
  <si>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</si>
  <si>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</si>
  <si>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</si>
  <si>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</si>
  <si>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</si>
  <si>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</si>
  <si>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</si>
  <si>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</si>
  <si>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</si>
  <si>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</si>
  <si>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</si>
  <si>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</si>
  <si>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</si>
  <si>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</si>
  <si>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</si>
  <si>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</si>
  <si>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</si>
  <si>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</si>
  <si>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</si>
  <si>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</si>
  <si>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</si>
  <si>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</si>
  <si>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</si>
  <si>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</si>
  <si>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</si>
  <si>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</si>
  <si>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</si>
  <si>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</si>
  <si>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</si>
  <si>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</si>
  <si>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</si>
  <si>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</si>
  <si>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</si>
  <si>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</si>
  <si>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</si>
  <si>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</si>
  <si>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</si>
  <si>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</si>
  <si>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</si>
  <si>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</si>
  <si>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</si>
  <si>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</si>
  <si>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</si>
  <si>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</si>
  <si>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</si>
  <si>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</si>
  <si>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</si>
  <si>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</si>
  <si>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</si>
  <si>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</si>
  <si>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</si>
  <si>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</si>
  <si>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</si>
  <si>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</si>
  <si>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</si>
  <si>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</si>
  <si>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</si>
  <si>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</si>
  <si>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</si>
  <si>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</si>
  <si>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</si>
  <si>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</si>
  <si>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</si>
  <si>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</si>
  <si>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</si>
  <si>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</si>
  <si>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</si>
  <si>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</si>
  <si>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</si>
  <si>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</si>
  <si>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</si>
  <si>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</si>
  <si>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</si>
  <si>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</si>
  <si>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</si>
  <si>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</si>
  <si>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</si>
  <si>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</si>
  <si>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</si>
  <si>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</si>
  <si>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</si>
  <si>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</si>
  <si>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</si>
  <si>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</si>
  <si>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</si>
  <si>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</si>
  <si>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</si>
  <si>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</si>
  <si>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</si>
  <si>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</si>
  <si>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</si>
  <si>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</si>
  <si>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</si>
  <si>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</si>
  <si>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</si>
  <si>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</si>
  <si>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</si>
  <si>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</si>
  <si>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</si>
  <si>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</si>
  <si>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</si>
  <si>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</si>
  <si>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Aka Község Önkormányzata könyvviteli mérlege 2019. év december 31.</t>
  </si>
  <si>
    <t>Kincstáron kívüli forintszámlák</t>
  </si>
  <si>
    <t>Kincstárban vezetett forintszámlák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</si>
  <si>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</si>
  <si>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</si>
  <si>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</si>
  <si>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</si>
  <si>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</si>
  <si>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</si>
  <si>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</si>
  <si>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</si>
  <si>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</si>
  <si>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</si>
  <si>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</si>
  <si>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</si>
  <si>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</si>
  <si>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</si>
  <si>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</si>
  <si>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</si>
  <si>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</si>
  <si>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</si>
  <si>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</si>
  <si>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</si>
  <si>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</si>
  <si>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</si>
  <si>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</si>
  <si>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</si>
  <si>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</si>
  <si>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</si>
  <si>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</si>
  <si>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</si>
  <si>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</si>
  <si>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</si>
  <si>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</si>
  <si>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</si>
  <si>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</si>
  <si>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</si>
  <si>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</si>
  <si>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</si>
  <si>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</si>
  <si>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</si>
  <si>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</si>
  <si>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</si>
  <si>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</si>
  <si>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</si>
  <si>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</si>
  <si>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</si>
  <si>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</si>
  <si>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</si>
  <si>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</si>
  <si>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</si>
  <si>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</si>
  <si>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</si>
  <si>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</si>
  <si>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</si>
  <si>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Aka Község Önkormányzata eredménykimutatása 2019. év december 31.</t>
  </si>
  <si>
    <t>1. melléklet a 4/2020. (VII. 17.) önkormányzati rendelethez</t>
  </si>
  <si>
    <t>2. melléklet az 4/2020. (VII. 17.) önkormányzati rendelethez</t>
  </si>
  <si>
    <t>3. melléklet az 4/2020. (VII. 17.) önkormányzati rendelethez</t>
  </si>
  <si>
    <t>4. melléklet az 4/2020. (VII. 17.)  önkormányzati rendelethez</t>
  </si>
  <si>
    <t>5. melléklet az 4/2020. (VII. 17.) önkormányzati rendelethez</t>
  </si>
  <si>
    <t>6. melléklet az 4/2020. (VII. 17.) önkormányzati rendelethez</t>
  </si>
  <si>
    <t>7. melléklet az 4/2020. (VII. 17.) önkormányzati rendelethez</t>
  </si>
  <si>
    <t>8. melléklet az 4/2020. (VII. 17.) önkormányzati rendelethez</t>
  </si>
  <si>
    <t>9. melléklet az 4/2020. (VII. 17.) önkormányzati rendelethez</t>
  </si>
  <si>
    <t xml:space="preserve">10. számú melléklet a 4/2020. (VII. 17.) önkormányzati rendelethez </t>
  </si>
  <si>
    <t xml:space="preserve">11. számú melléklet a 4/2020. (VII. 17.) önkormányzati rendelethez </t>
  </si>
  <si>
    <t xml:space="preserve">12. számú melléklet a 4/2020. (VII. 17.) önkormányzati rendelethez </t>
  </si>
  <si>
    <t>13. számú melléklet a  4/2020. (VII. 17.) önkormányzati rendelethez</t>
  </si>
  <si>
    <t>14. számú melléklet a  4/2020. (VII.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</si>
</sst>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  <numFmt numFmtId="174" formatCode="#,###"/>
    <numFmt numFmtId="175" formatCode="mmmm\ d\.;@"/>
  </numFmts>
  <fonts count="6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7" borderId="0" applyNumberFormat="0" applyBorder="0" applyAlignment="0" applyProtection="0"/>
  </cellStyleXfs>
  <cellXfs count="771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4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12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6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2" xfId="0" applyFont="1" applyBorder="1" applyAlignment="1"/>
    <xf numFmtId="0" fontId="14" fillId="0" borderId="12" xfId="0" applyFont="1" applyBorder="1" applyAlignment="1"/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16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6" xfId="0" applyFont="1" applyBorder="1"/>
    <xf numFmtId="166" fontId="2" fillId="0" borderId="16" xfId="0" applyNumberFormat="1" applyFont="1" applyBorder="1"/>
    <xf numFmtId="0" fontId="13" fillId="0" borderId="16" xfId="0" applyFont="1" applyBorder="1"/>
    <xf numFmtId="0" fontId="13" fillId="0" borderId="16" xfId="0" applyFont="1" applyBorder="1" applyAlignment="1">
      <alignment horizontal="right"/>
    </xf>
    <xf numFmtId="166" fontId="13" fillId="0" borderId="16" xfId="0" applyNumberFormat="1" applyFont="1" applyBorder="1"/>
    <xf numFmtId="0" fontId="2" fillId="4" borderId="16" xfId="0" applyFont="1" applyFill="1" applyBorder="1" applyAlignment="1">
      <alignment wrapText="1"/>
    </xf>
    <xf numFmtId="166" fontId="2" fillId="4" borderId="16" xfId="0" applyNumberFormat="1" applyFont="1" applyFill="1" applyBorder="1"/>
    <xf numFmtId="0" fontId="23" fillId="0" borderId="16" xfId="0" applyFont="1" applyBorder="1"/>
    <xf numFmtId="0" fontId="2" fillId="0" borderId="16" xfId="0" applyFont="1" applyBorder="1" applyAlignment="1">
      <alignment wrapText="1"/>
    </xf>
    <xf numFmtId="0" fontId="11" fillId="0" borderId="16" xfId="0" applyFont="1" applyFill="1" applyBorder="1"/>
    <xf numFmtId="0" fontId="11" fillId="0" borderId="16" xfId="0" applyFont="1" applyBorder="1"/>
    <xf numFmtId="0" fontId="21" fillId="0" borderId="16" xfId="0" applyFont="1" applyFill="1" applyBorder="1"/>
    <xf numFmtId="0" fontId="2" fillId="4" borderId="16" xfId="0" applyFont="1" applyFill="1" applyBorder="1"/>
    <xf numFmtId="0" fontId="11" fillId="0" borderId="30" xfId="0" applyFont="1" applyBorder="1"/>
    <xf numFmtId="166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166" fontId="5" fillId="0" borderId="10" xfId="2" applyNumberFormat="1" applyFont="1" applyBorder="1"/>
    <xf numFmtId="0" fontId="5" fillId="0" borderId="0" xfId="0" applyFont="1" applyFill="1" applyBorder="1"/>
    <xf numFmtId="0" fontId="5" fillId="0" borderId="10" xfId="0" applyFont="1" applyFill="1" applyBorder="1" applyAlignment="1">
      <alignment horizontal="center"/>
    </xf>
    <xf numFmtId="0" fontId="4" fillId="3" borderId="19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0" xfId="2" applyNumberFormat="1" applyFont="1" applyFill="1" applyBorder="1"/>
    <xf numFmtId="0" fontId="4" fillId="5" borderId="19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3" xfId="0" applyFont="1" applyFill="1" applyBorder="1"/>
    <xf numFmtId="0" fontId="5" fillId="3" borderId="23" xfId="0" applyFont="1" applyFill="1" applyBorder="1"/>
    <xf numFmtId="166" fontId="4" fillId="3" borderId="8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4" xfId="0" applyFont="1" applyFill="1" applyBorder="1"/>
    <xf numFmtId="166" fontId="4" fillId="3" borderId="1" xfId="2" applyNumberFormat="1" applyFont="1" applyFill="1" applyBorder="1"/>
    <xf numFmtId="0" fontId="4" fillId="3" borderId="19" xfId="0" applyFont="1" applyFill="1" applyBorder="1" applyAlignment="1">
      <alignment horizontal="left" indent="2"/>
    </xf>
    <xf numFmtId="0" fontId="4" fillId="2" borderId="17" xfId="0" applyFont="1" applyFill="1" applyBorder="1"/>
    <xf numFmtId="166" fontId="4" fillId="2" borderId="5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0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4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6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" xfId="0" applyFont="1" applyBorder="1"/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0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3" fillId="0" borderId="8" xfId="0" applyFont="1" applyBorder="1"/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8" xfId="0" applyFont="1" applyFill="1" applyBorder="1"/>
    <xf numFmtId="3" fontId="15" fillId="0" borderId="8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6" fontId="5" fillId="0" borderId="10" xfId="2" quotePrefix="1" applyNumberFormat="1" applyFont="1" applyBorder="1"/>
    <xf numFmtId="164" fontId="0" fillId="0" borderId="0" xfId="0" applyNumberFormat="1"/>
    <xf numFmtId="0" fontId="8" fillId="0" borderId="51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166" fontId="2" fillId="0" borderId="16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0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6" xfId="2" applyNumberFormat="1" applyFont="1" applyFill="1" applyBorder="1" applyAlignment="1" applyProtection="1">
      <alignment horizontal="right"/>
    </xf>
    <xf numFmtId="168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8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8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8" fontId="15" fillId="0" borderId="56" xfId="2" applyNumberFormat="1" applyFont="1" applyFill="1" applyBorder="1" applyAlignment="1" applyProtection="1">
      <alignment horizontal="right"/>
    </xf>
    <xf numFmtId="168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4" xfId="0" applyFont="1" applyBorder="1" applyAlignment="1">
      <alignment horizontal="center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70" fontId="3" fillId="0" borderId="3" xfId="0" applyNumberFormat="1" applyFont="1" applyFill="1" applyBorder="1"/>
    <xf numFmtId="166" fontId="13" fillId="0" borderId="56" xfId="0" applyNumberFormat="1" applyFont="1" applyFill="1" applyBorder="1"/>
    <xf numFmtId="166" fontId="13" fillId="0" borderId="56" xfId="0" applyNumberFormat="1" applyFont="1" applyBorder="1"/>
    <xf numFmtId="166" fontId="23" fillId="0" borderId="56" xfId="0" applyNumberFormat="1" applyFont="1" applyBorder="1"/>
    <xf numFmtId="166" fontId="11" fillId="0" borderId="56" xfId="0" applyNumberFormat="1" applyFont="1" applyBorder="1"/>
    <xf numFmtId="166" fontId="11" fillId="0" borderId="56" xfId="0" applyNumberFormat="1" applyFont="1" applyFill="1" applyBorder="1"/>
    <xf numFmtId="166" fontId="13" fillId="4" borderId="56" xfId="0" applyNumberFormat="1" applyFont="1" applyFill="1" applyBorder="1"/>
    <xf numFmtId="166" fontId="21" fillId="0" borderId="56" xfId="0" applyNumberFormat="1" applyFont="1" applyFill="1" applyBorder="1"/>
    <xf numFmtId="166" fontId="11" fillId="0" borderId="57" xfId="0" applyNumberFormat="1" applyFont="1" applyBorder="1"/>
    <xf numFmtId="0" fontId="0" fillId="0" borderId="0" xfId="0" applyAlignment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2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2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25" fillId="0" borderId="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1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1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8" xfId="0" applyNumberFormat="1" applyFont="1" applyBorder="1" applyAlignment="1">
      <alignment horizontal="center" vertical="center" wrapText="1"/>
    </xf>
    <xf numFmtId="172" fontId="0" fillId="0" borderId="0" xfId="0" applyNumberFormat="1" applyFill="1"/>
    <xf numFmtId="164" fontId="2" fillId="0" borderId="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0" xfId="0" applyBorder="1" applyAlignment="1"/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0" fillId="0" borderId="0" xfId="0" applyFont="1" applyAlignment="1">
      <alignment horizontal="right"/>
    </xf>
    <xf numFmtId="166" fontId="4" fillId="2" borderId="64" xfId="0" applyNumberFormat="1" applyFont="1" applyFill="1" applyBorder="1"/>
    <xf numFmtId="0" fontId="10" fillId="0" borderId="1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5" xfId="0" applyNumberFormat="1" applyFont="1" applyFill="1" applyBorder="1"/>
    <xf numFmtId="3" fontId="14" fillId="0" borderId="11" xfId="0" applyNumberFormat="1" applyFont="1" applyFill="1" applyBorder="1"/>
    <xf numFmtId="0" fontId="14" fillId="0" borderId="66" xfId="0" applyFont="1" applyBorder="1" applyAlignment="1">
      <alignment horizontal="center"/>
    </xf>
    <xf numFmtId="0" fontId="31" fillId="0" borderId="22" xfId="0" applyFont="1" applyBorder="1" applyAlignment="1"/>
    <xf numFmtId="0" fontId="14" fillId="0" borderId="33" xfId="0" applyFont="1" applyBorder="1" applyAlignment="1">
      <alignment horizontal="center" wrapText="1"/>
    </xf>
    <xf numFmtId="164" fontId="14" fillId="0" borderId="33" xfId="0" applyNumberFormat="1" applyFont="1" applyBorder="1" applyAlignment="1">
      <alignment horizontal="left"/>
    </xf>
    <xf numFmtId="164" fontId="13" fillId="0" borderId="33" xfId="0" applyNumberFormat="1" applyFont="1" applyBorder="1"/>
    <xf numFmtId="164" fontId="13" fillId="0" borderId="33" xfId="0" applyNumberFormat="1" applyFont="1" applyBorder="1" applyAlignment="1"/>
    <xf numFmtId="164" fontId="15" fillId="0" borderId="33" xfId="0" applyNumberFormat="1" applyFont="1" applyBorder="1"/>
    <xf numFmtId="164" fontId="15" fillId="0" borderId="33" xfId="0" applyNumberFormat="1" applyFont="1" applyFill="1" applyBorder="1"/>
    <xf numFmtId="164" fontId="14" fillId="0" borderId="33" xfId="0" applyNumberFormat="1" applyFont="1" applyFill="1" applyBorder="1"/>
    <xf numFmtId="164" fontId="14" fillId="0" borderId="33" xfId="0" applyNumberFormat="1" applyFont="1" applyFill="1" applyBorder="1" applyAlignment="1">
      <alignment horizontal="left"/>
    </xf>
    <xf numFmtId="164" fontId="14" fillId="0" borderId="67" xfId="0" applyNumberFormat="1" applyFont="1" applyBorder="1"/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164" fontId="13" fillId="0" borderId="8" xfId="0" applyNumberFormat="1" applyFont="1" applyBorder="1" applyAlignment="1">
      <alignment vertical="center" wrapText="1"/>
    </xf>
    <xf numFmtId="164" fontId="0" fillId="0" borderId="8" xfId="0" applyNumberFormat="1" applyBorder="1"/>
    <xf numFmtId="0" fontId="14" fillId="0" borderId="68" xfId="0" applyFont="1" applyBorder="1" applyAlignment="1">
      <alignment horizontal="center"/>
    </xf>
    <xf numFmtId="0" fontId="13" fillId="0" borderId="28" xfId="0" applyFont="1" applyBorder="1"/>
    <xf numFmtId="0" fontId="14" fillId="0" borderId="28" xfId="0" applyFont="1" applyBorder="1" applyAlignment="1">
      <alignment horizontal="center" vertical="center" wrapText="1"/>
    </xf>
    <xf numFmtId="168" fontId="13" fillId="0" borderId="28" xfId="2" applyNumberFormat="1" applyFont="1" applyFill="1" applyBorder="1" applyAlignment="1" applyProtection="1">
      <alignment horizontal="right"/>
    </xf>
    <xf numFmtId="168" fontId="15" fillId="4" borderId="28" xfId="2" applyNumberFormat="1" applyFont="1" applyFill="1" applyBorder="1" applyAlignment="1" applyProtection="1">
      <alignment horizontal="right"/>
    </xf>
    <xf numFmtId="168" fontId="14" fillId="0" borderId="28" xfId="0" applyNumberFormat="1" applyFont="1" applyBorder="1"/>
    <xf numFmtId="168" fontId="15" fillId="0" borderId="28" xfId="2" applyNumberFormat="1" applyFont="1" applyFill="1" applyBorder="1" applyAlignment="1" applyProtection="1">
      <alignment horizontal="right"/>
    </xf>
    <xf numFmtId="168" fontId="14" fillId="0" borderId="28" xfId="2" applyNumberFormat="1" applyFont="1" applyFill="1" applyBorder="1" applyAlignment="1" applyProtection="1">
      <alignment horizontal="right"/>
    </xf>
    <xf numFmtId="168" fontId="14" fillId="0" borderId="28" xfId="2" applyNumberFormat="1" applyFont="1" applyFill="1" applyBorder="1" applyAlignment="1" applyProtection="1"/>
    <xf numFmtId="168" fontId="14" fillId="0" borderId="67" xfId="2" applyNumberFormat="1" applyFont="1" applyFill="1" applyBorder="1" applyAlignment="1" applyProtection="1">
      <alignment horizontal="right"/>
    </xf>
    <xf numFmtId="0" fontId="13" fillId="0" borderId="58" xfId="0" applyFont="1" applyFill="1" applyBorder="1" applyAlignment="1">
      <alignment horizontal="left"/>
    </xf>
    <xf numFmtId="168" fontId="14" fillId="0" borderId="71" xfId="2" applyNumberFormat="1" applyFont="1" applyFill="1" applyBorder="1" applyAlignment="1" applyProtection="1">
      <alignment horizontal="right"/>
    </xf>
    <xf numFmtId="0" fontId="32" fillId="0" borderId="0" xfId="0" applyFont="1" applyBorder="1"/>
    <xf numFmtId="0" fontId="2" fillId="0" borderId="66" xfId="0" applyFont="1" applyBorder="1" applyAlignment="1">
      <alignment horizontal="center"/>
    </xf>
    <xf numFmtId="170" fontId="2" fillId="0" borderId="33" xfId="0" applyNumberFormat="1" applyFont="1" applyBorder="1"/>
    <xf numFmtId="170" fontId="2" fillId="0" borderId="33" xfId="2" applyNumberFormat="1" applyFont="1" applyBorder="1" applyAlignment="1">
      <alignment horizontal="right"/>
    </xf>
    <xf numFmtId="170" fontId="13" fillId="0" borderId="33" xfId="2" applyNumberFormat="1" applyFont="1" applyBorder="1" applyAlignment="1">
      <alignment horizontal="right"/>
    </xf>
    <xf numFmtId="170" fontId="3" fillId="5" borderId="33" xfId="0" applyNumberFormat="1" applyFont="1" applyFill="1" applyBorder="1"/>
    <xf numFmtId="170" fontId="2" fillId="5" borderId="33" xfId="0" applyNumberFormat="1" applyFont="1" applyFill="1" applyBorder="1"/>
    <xf numFmtId="0" fontId="2" fillId="0" borderId="33" xfId="0" applyFont="1" applyBorder="1" applyAlignment="1">
      <alignment horizontal="center"/>
    </xf>
    <xf numFmtId="170" fontId="3" fillId="0" borderId="33" xfId="0" applyNumberFormat="1" applyFont="1" applyFill="1" applyBorder="1"/>
    <xf numFmtId="170" fontId="3" fillId="0" borderId="33" xfId="0" applyNumberFormat="1" applyFont="1" applyBorder="1"/>
    <xf numFmtId="164" fontId="2" fillId="0" borderId="33" xfId="0" applyNumberFormat="1" applyFont="1" applyFill="1" applyBorder="1" applyAlignment="1">
      <alignment horizontal="center"/>
    </xf>
    <xf numFmtId="164" fontId="2" fillId="0" borderId="67" xfId="0" applyNumberFormat="1" applyFont="1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7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wrapText="1"/>
    </xf>
    <xf numFmtId="166" fontId="13" fillId="0" borderId="28" xfId="0" applyNumberFormat="1" applyFont="1" applyFill="1" applyBorder="1"/>
    <xf numFmtId="166" fontId="13" fillId="0" borderId="28" xfId="0" applyNumberFormat="1" applyFont="1" applyBorder="1"/>
    <xf numFmtId="166" fontId="23" fillId="0" borderId="28" xfId="0" applyNumberFormat="1" applyFont="1" applyBorder="1"/>
    <xf numFmtId="166" fontId="11" fillId="0" borderId="28" xfId="0" applyNumberFormat="1" applyFont="1" applyBorder="1"/>
    <xf numFmtId="166" fontId="11" fillId="0" borderId="28" xfId="0" applyNumberFormat="1" applyFont="1" applyFill="1" applyBorder="1"/>
    <xf numFmtId="166" fontId="13" fillId="4" borderId="28" xfId="0" applyNumberFormat="1" applyFont="1" applyFill="1" applyBorder="1"/>
    <xf numFmtId="166" fontId="21" fillId="0" borderId="28" xfId="0" applyNumberFormat="1" applyFont="1" applyFill="1" applyBorder="1"/>
    <xf numFmtId="166" fontId="11" fillId="0" borderId="72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3" fontId="13" fillId="0" borderId="33" xfId="0" applyNumberFormat="1" applyFont="1" applyBorder="1"/>
    <xf numFmtId="3" fontId="13" fillId="0" borderId="33" xfId="0" applyNumberFormat="1" applyFont="1" applyFill="1" applyBorder="1"/>
    <xf numFmtId="3" fontId="14" fillId="0" borderId="33" xfId="0" applyNumberFormat="1" applyFont="1" applyFill="1" applyBorder="1"/>
    <xf numFmtId="3" fontId="15" fillId="0" borderId="33" xfId="0" applyNumberFormat="1" applyFont="1" applyFill="1" applyBorder="1"/>
    <xf numFmtId="3" fontId="15" fillId="0" borderId="27" xfId="0" applyNumberFormat="1" applyFont="1" applyFill="1" applyBorder="1"/>
    <xf numFmtId="3" fontId="14" fillId="0" borderId="67" xfId="0" applyNumberFormat="1" applyFont="1" applyFill="1" applyBorder="1"/>
    <xf numFmtId="0" fontId="32" fillId="0" borderId="0" xfId="0" applyFont="1" applyBorder="1" applyAlignment="1"/>
    <xf numFmtId="166" fontId="5" fillId="0" borderId="21" xfId="2" applyNumberFormat="1" applyFont="1" applyBorder="1"/>
    <xf numFmtId="166" fontId="4" fillId="5" borderId="4" xfId="0" applyNumberFormat="1" applyFont="1" applyFill="1" applyBorder="1"/>
    <xf numFmtId="0" fontId="0" fillId="0" borderId="44" xfId="0" applyBorder="1" applyAlignment="1"/>
    <xf numFmtId="0" fontId="13" fillId="0" borderId="69" xfId="0" applyFont="1" applyFill="1" applyBorder="1" applyAlignment="1">
      <alignment horizontal="left"/>
    </xf>
    <xf numFmtId="168" fontId="14" fillId="0" borderId="74" xfId="2" applyNumberFormat="1" applyFont="1" applyFill="1" applyBorder="1" applyAlignment="1" applyProtection="1">
      <alignment horizontal="right"/>
    </xf>
    <xf numFmtId="0" fontId="2" fillId="0" borderId="28" xfId="0" applyFont="1" applyBorder="1" applyAlignment="1">
      <alignment horizont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4" fontId="37" fillId="0" borderId="0" xfId="0" applyNumberFormat="1" applyFont="1" applyFill="1" applyAlignment="1" applyProtection="1">
      <alignment horizontal="right" vertical="center"/>
    </xf>
    <xf numFmtId="0" fontId="38" fillId="0" borderId="5" xfId="0" applyFont="1" applyFill="1" applyBorder="1" applyAlignment="1" applyProtection="1">
      <alignment horizontal="center" vertical="center" wrapText="1"/>
    </xf>
    <xf numFmtId="0" fontId="38" fillId="0" borderId="73" xfId="0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center" vertical="center" wrapText="1"/>
    </xf>
    <xf numFmtId="0" fontId="41" fillId="0" borderId="76" xfId="0" applyFont="1" applyFill="1" applyBorder="1" applyAlignment="1" applyProtection="1">
      <alignment horizontal="center" vertical="center" wrapText="1"/>
    </xf>
    <xf numFmtId="0" fontId="41" fillId="0" borderId="5" xfId="0" applyFont="1" applyFill="1" applyBorder="1" applyAlignment="1" applyProtection="1">
      <alignment horizontal="center" vertical="center" wrapText="1"/>
    </xf>
    <xf numFmtId="0" fontId="41" fillId="0" borderId="73" xfId="0" applyFont="1" applyFill="1" applyBorder="1" applyAlignment="1" applyProtection="1">
      <alignment horizontal="center" vertical="center" wrapText="1"/>
    </xf>
    <xf numFmtId="0" fontId="43" fillId="0" borderId="0" xfId="0" applyFont="1" applyFill="1" applyAlignment="1" applyProtection="1">
      <alignment vertical="center" wrapText="1"/>
    </xf>
    <xf numFmtId="0" fontId="44" fillId="0" borderId="9" xfId="4" applyFont="1" applyFill="1" applyBorder="1" applyAlignment="1" applyProtection="1">
      <alignment horizontal="right" vertical="center" wrapText="1" indent="1"/>
    </xf>
    <xf numFmtId="0" fontId="44" fillId="0" borderId="7" xfId="4" applyFont="1" applyFill="1" applyBorder="1" applyAlignment="1" applyProtection="1">
      <alignment horizontal="left" vertical="center" wrapText="1"/>
      <protection locked="0"/>
    </xf>
    <xf numFmtId="174" fontId="44" fillId="0" borderId="7" xfId="4" applyNumberFormat="1" applyFont="1" applyFill="1" applyBorder="1" applyAlignment="1" applyProtection="1">
      <alignment vertical="center" wrapText="1"/>
      <protection locked="0"/>
    </xf>
    <xf numFmtId="174" fontId="44" fillId="0" borderId="7" xfId="4" applyNumberFormat="1" applyFont="1" applyFill="1" applyBorder="1" applyAlignment="1" applyProtection="1">
      <alignment vertical="center" wrapText="1"/>
    </xf>
    <xf numFmtId="174" fontId="45" fillId="0" borderId="77" xfId="4" applyNumberFormat="1" applyFont="1" applyFill="1" applyBorder="1" applyAlignment="1" applyProtection="1">
      <alignment vertical="center" wrapText="1"/>
      <protection locked="0"/>
    </xf>
    <xf numFmtId="174" fontId="44" fillId="0" borderId="5" xfId="4" applyNumberFormat="1" applyFont="1" applyFill="1" applyBorder="1" applyAlignment="1" applyProtection="1">
      <alignment vertical="center" wrapText="1"/>
    </xf>
    <xf numFmtId="174" fontId="45" fillId="0" borderId="73" xfId="4" applyNumberFormat="1" applyFont="1" applyFill="1" applyBorder="1" applyAlignment="1" applyProtection="1">
      <alignment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80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1" fillId="0" borderId="7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73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 applyProtection="1">
      <alignment horizontal="center" vertical="center"/>
    </xf>
    <xf numFmtId="0" fontId="49" fillId="0" borderId="4" xfId="0" applyFont="1" applyFill="1" applyBorder="1" applyAlignment="1" applyProtection="1">
      <alignment vertical="center" wrapText="1"/>
    </xf>
    <xf numFmtId="174" fontId="49" fillId="0" borderId="4" xfId="0" applyNumberFormat="1" applyFont="1" applyFill="1" applyBorder="1" applyAlignment="1" applyProtection="1">
      <alignment vertical="center"/>
      <protection locked="0"/>
    </xf>
    <xf numFmtId="174" fontId="49" fillId="0" borderId="33" xfId="0" applyNumberFormat="1" applyFont="1" applyFill="1" applyBorder="1" applyAlignment="1" applyProtection="1">
      <alignment vertical="center"/>
      <protection locked="0"/>
    </xf>
    <xf numFmtId="174" fontId="50" fillId="0" borderId="33" xfId="0" applyNumberFormat="1" applyFont="1" applyFill="1" applyBorder="1" applyAlignment="1" applyProtection="1">
      <alignment vertical="center"/>
    </xf>
    <xf numFmtId="174" fontId="50" fillId="0" borderId="3" xfId="0" applyNumberFormat="1" applyFont="1" applyFill="1" applyBorder="1" applyAlignment="1" applyProtection="1">
      <alignment vertical="center"/>
    </xf>
    <xf numFmtId="0" fontId="49" fillId="0" borderId="6" xfId="0" applyFont="1" applyFill="1" applyBorder="1" applyAlignment="1" applyProtection="1">
      <alignment horizontal="center" vertical="center"/>
    </xf>
    <xf numFmtId="0" fontId="49" fillId="0" borderId="8" xfId="0" applyFont="1" applyFill="1" applyBorder="1" applyAlignment="1" applyProtection="1">
      <alignment vertical="center" wrapText="1"/>
    </xf>
    <xf numFmtId="174" fontId="49" fillId="0" borderId="8" xfId="0" applyNumberFormat="1" applyFont="1" applyFill="1" applyBorder="1" applyAlignment="1" applyProtection="1">
      <alignment vertical="center"/>
      <protection locked="0"/>
    </xf>
    <xf numFmtId="174" fontId="49" fillId="0" borderId="27" xfId="0" applyNumberFormat="1" applyFont="1" applyFill="1" applyBorder="1" applyAlignment="1" applyProtection="1">
      <alignment vertical="center"/>
      <protection locked="0"/>
    </xf>
    <xf numFmtId="0" fontId="49" fillId="0" borderId="14" xfId="0" applyFont="1" applyFill="1" applyBorder="1" applyAlignment="1" applyProtection="1">
      <alignment horizontal="center" vertical="center"/>
    </xf>
    <xf numFmtId="0" fontId="49" fillId="0" borderId="1" xfId="0" applyFont="1" applyFill="1" applyBorder="1" applyAlignment="1" applyProtection="1">
      <alignment vertical="center" wrapText="1"/>
    </xf>
    <xf numFmtId="174" fontId="49" fillId="0" borderId="1" xfId="0" applyNumberFormat="1" applyFont="1" applyFill="1" applyBorder="1" applyAlignment="1" applyProtection="1">
      <alignment vertical="center"/>
      <protection locked="0"/>
    </xf>
    <xf numFmtId="174" fontId="49" fillId="0" borderId="67" xfId="0" applyNumberFormat="1" applyFont="1" applyFill="1" applyBorder="1" applyAlignment="1" applyProtection="1">
      <alignment vertical="center"/>
      <protection locked="0"/>
    </xf>
    <xf numFmtId="174" fontId="50" fillId="0" borderId="5" xfId="0" applyNumberFormat="1" applyFont="1" applyFill="1" applyBorder="1" applyAlignment="1" applyProtection="1">
      <alignment vertical="center"/>
    </xf>
    <xf numFmtId="174" fontId="50" fillId="0" borderId="80" xfId="0" applyNumberFormat="1" applyFont="1" applyFill="1" applyBorder="1" applyAlignment="1" applyProtection="1">
      <alignment vertical="center"/>
    </xf>
    <xf numFmtId="174" fontId="50" fillId="0" borderId="73" xfId="0" applyNumberFormat="1" applyFont="1" applyFill="1" applyBorder="1" applyAlignment="1" applyProtection="1">
      <alignment vertical="center"/>
    </xf>
    <xf numFmtId="0" fontId="40" fillId="0" borderId="0" xfId="0" applyFont="1" applyFill="1"/>
    <xf numFmtId="0" fontId="0" fillId="0" borderId="0" xfId="0" applyFill="1" applyProtection="1">
      <protection locked="0"/>
    </xf>
    <xf numFmtId="174" fontId="50" fillId="0" borderId="11" xfId="0" applyNumberFormat="1" applyFont="1" applyFill="1" applyBorder="1" applyAlignment="1" applyProtection="1">
      <alignment vertical="center"/>
    </xf>
    <xf numFmtId="174" fontId="39" fillId="0" borderId="5" xfId="0" applyNumberFormat="1" applyFont="1" applyFill="1" applyBorder="1" applyAlignment="1" applyProtection="1">
      <alignment vertical="center"/>
    </xf>
    <xf numFmtId="0" fontId="0" fillId="0" borderId="85" xfId="0" applyBorder="1"/>
    <xf numFmtId="0" fontId="7" fillId="0" borderId="87" xfId="0" applyFont="1" applyBorder="1" applyAlignment="1">
      <alignment horizontal="center"/>
    </xf>
    <xf numFmtId="0" fontId="0" fillId="0" borderId="88" xfId="0" applyBorder="1"/>
    <xf numFmtId="0" fontId="0" fillId="0" borderId="79" xfId="0" applyBorder="1"/>
    <xf numFmtId="0" fontId="0" fillId="0" borderId="36" xfId="0" applyBorder="1"/>
    <xf numFmtId="0" fontId="0" fillId="0" borderId="84" xfId="0" applyBorder="1"/>
    <xf numFmtId="0" fontId="7" fillId="0" borderId="85" xfId="0" applyFont="1" applyBorder="1" applyAlignment="1">
      <alignment horizontal="center"/>
    </xf>
    <xf numFmtId="0" fontId="0" fillId="0" borderId="89" xfId="0" applyBorder="1"/>
    <xf numFmtId="0" fontId="0" fillId="0" borderId="82" xfId="0" applyBorder="1"/>
    <xf numFmtId="0" fontId="0" fillId="0" borderId="22" xfId="0" applyBorder="1"/>
    <xf numFmtId="0" fontId="0" fillId="0" borderId="90" xfId="0" applyBorder="1"/>
    <xf numFmtId="0" fontId="7" fillId="0" borderId="89" xfId="0" applyFont="1" applyBorder="1" applyAlignment="1">
      <alignment horizontal="center"/>
    </xf>
    <xf numFmtId="0" fontId="17" fillId="0" borderId="85" xfId="0" applyFont="1" applyBorder="1" applyAlignment="1">
      <alignment horizontal="center"/>
    </xf>
    <xf numFmtId="0" fontId="17" fillId="0" borderId="0" xfId="0" applyFont="1" applyBorder="1"/>
    <xf numFmtId="170" fontId="17" fillId="0" borderId="88" xfId="2" applyNumberFormat="1" applyFont="1" applyBorder="1"/>
    <xf numFmtId="0" fontId="17" fillId="0" borderId="88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/>
    <xf numFmtId="0" fontId="17" fillId="0" borderId="87" xfId="0" applyFont="1" applyBorder="1" applyAlignment="1">
      <alignment horizontal="center"/>
    </xf>
    <xf numFmtId="0" fontId="42" fillId="0" borderId="17" xfId="0" applyFont="1" applyBorder="1"/>
    <xf numFmtId="0" fontId="42" fillId="0" borderId="86" xfId="0" applyFont="1" applyBorder="1"/>
    <xf numFmtId="170" fontId="42" fillId="0" borderId="87" xfId="2" applyNumberFormat="1" applyFont="1" applyBorder="1"/>
    <xf numFmtId="0" fontId="17" fillId="0" borderId="91" xfId="0" applyFont="1" applyBorder="1"/>
    <xf numFmtId="0" fontId="17" fillId="0" borderId="17" xfId="0" applyFont="1" applyBorder="1"/>
    <xf numFmtId="0" fontId="17" fillId="0" borderId="86" xfId="0" applyFont="1" applyBorder="1"/>
    <xf numFmtId="0" fontId="17" fillId="0" borderId="92" xfId="0" applyFont="1" applyBorder="1"/>
    <xf numFmtId="0" fontId="42" fillId="0" borderId="78" xfId="0" applyFont="1" applyBorder="1"/>
    <xf numFmtId="0" fontId="42" fillId="3" borderId="78" xfId="0" applyFont="1" applyFill="1" applyBorder="1"/>
    <xf numFmtId="0" fontId="42" fillId="3" borderId="17" xfId="0" applyFont="1" applyFill="1" applyBorder="1"/>
    <xf numFmtId="0" fontId="42" fillId="3" borderId="86" xfId="0" applyFont="1" applyFill="1" applyBorder="1"/>
    <xf numFmtId="170" fontId="42" fillId="3" borderId="87" xfId="2" applyNumberFormat="1" applyFont="1" applyFill="1" applyBorder="1"/>
    <xf numFmtId="0" fontId="0" fillId="0" borderId="0" xfId="0" applyFont="1"/>
    <xf numFmtId="0" fontId="51" fillId="0" borderId="0" xfId="0" applyFont="1" applyAlignment="1">
      <alignment horizontal="right"/>
    </xf>
    <xf numFmtId="0" fontId="18" fillId="0" borderId="0" xfId="0" applyFont="1" applyAlignment="1"/>
    <xf numFmtId="0" fontId="7" fillId="0" borderId="0" xfId="0" applyFont="1" applyAlignment="1"/>
    <xf numFmtId="0" fontId="53" fillId="0" borderId="0" xfId="0" applyFont="1"/>
    <xf numFmtId="0" fontId="54" fillId="0" borderId="0" xfId="0" applyFont="1" applyAlignment="1">
      <alignment horizontal="right"/>
    </xf>
    <xf numFmtId="0" fontId="17" fillId="0" borderId="0" xfId="0" applyFont="1" applyAlignment="1"/>
    <xf numFmtId="0" fontId="17" fillId="0" borderId="98" xfId="0" applyFont="1" applyBorder="1" applyAlignment="1"/>
    <xf numFmtId="0" fontId="55" fillId="0" borderId="99" xfId="0" applyFont="1" applyBorder="1" applyAlignment="1">
      <alignment horizontal="center" vertical="center" wrapText="1"/>
    </xf>
    <xf numFmtId="0" fontId="55" fillId="0" borderId="100" xfId="0" applyFont="1" applyBorder="1" applyAlignment="1">
      <alignment horizontal="center" vertical="center"/>
    </xf>
    <xf numFmtId="175" fontId="55" fillId="0" borderId="70" xfId="0" applyNumberFormat="1" applyFont="1" applyBorder="1" applyAlignment="1">
      <alignment horizontal="center" vertical="center" wrapText="1"/>
    </xf>
    <xf numFmtId="175" fontId="55" fillId="0" borderId="101" xfId="0" applyNumberFormat="1" applyFont="1" applyBorder="1" applyAlignment="1">
      <alignment horizontal="center" vertical="center"/>
    </xf>
    <xf numFmtId="0" fontId="17" fillId="0" borderId="98" xfId="0" applyFont="1" applyBorder="1" applyAlignment="1">
      <alignment horizontal="center"/>
    </xf>
    <xf numFmtId="0" fontId="56" fillId="0" borderId="102" xfId="0" applyFont="1" applyBorder="1" applyAlignment="1">
      <alignment horizontal="center"/>
    </xf>
    <xf numFmtId="3" fontId="57" fillId="0" borderId="28" xfId="0" applyNumberFormat="1" applyFont="1" applyBorder="1"/>
    <xf numFmtId="0" fontId="52" fillId="0" borderId="102" xfId="0" applyFont="1" applyBorder="1" applyAlignment="1">
      <alignment horizontal="center"/>
    </xf>
    <xf numFmtId="3" fontId="58" fillId="0" borderId="28" xfId="0" applyNumberFormat="1" applyFont="1" applyBorder="1"/>
    <xf numFmtId="0" fontId="53" fillId="0" borderId="102" xfId="0" applyFont="1" applyBorder="1" applyAlignment="1">
      <alignment horizontal="center"/>
    </xf>
    <xf numFmtId="3" fontId="55" fillId="0" borderId="28" xfId="0" applyNumberFormat="1" applyFont="1" applyBorder="1" applyAlignment="1">
      <alignment horizontal="right"/>
    </xf>
    <xf numFmtId="0" fontId="17" fillId="0" borderId="98" xfId="0" applyFont="1" applyBorder="1"/>
    <xf numFmtId="3" fontId="55" fillId="0" borderId="28" xfId="0" applyNumberFormat="1" applyFont="1" applyBorder="1" applyAlignment="1">
      <alignment horizontal="left"/>
    </xf>
    <xf numFmtId="3" fontId="55" fillId="0" borderId="16" xfId="0" applyNumberFormat="1" applyFont="1" applyBorder="1" applyAlignment="1">
      <alignment horizontal="right"/>
    </xf>
    <xf numFmtId="0" fontId="0" fillId="0" borderId="98" xfId="0" applyBorder="1"/>
    <xf numFmtId="0" fontId="53" fillId="0" borderId="102" xfId="0" applyFont="1" applyBorder="1" applyAlignment="1">
      <alignment horizontal="center" vertical="center"/>
    </xf>
    <xf numFmtId="3" fontId="55" fillId="0" borderId="16" xfId="0" applyNumberFormat="1" applyFont="1" applyBorder="1" applyAlignment="1">
      <alignment horizontal="right" vertical="distributed"/>
    </xf>
    <xf numFmtId="3" fontId="57" fillId="0" borderId="16" xfId="0" applyNumberFormat="1" applyFont="1" applyBorder="1"/>
    <xf numFmtId="3" fontId="55" fillId="0" borderId="16" xfId="0" applyNumberFormat="1" applyFont="1" applyBorder="1" applyAlignment="1">
      <alignment horizontal="left" vertical="distributed"/>
    </xf>
    <xf numFmtId="0" fontId="53" fillId="0" borderId="93" xfId="0" applyFont="1" applyBorder="1" applyAlignment="1">
      <alignment horizontal="center" vertical="center"/>
    </xf>
    <xf numFmtId="3" fontId="55" fillId="0" borderId="0" xfId="0" applyNumberFormat="1" applyFont="1" applyBorder="1" applyAlignment="1">
      <alignment horizontal="left" vertical="distributed"/>
    </xf>
    <xf numFmtId="3" fontId="58" fillId="0" borderId="16" xfId="0" applyNumberFormat="1" applyFont="1" applyBorder="1"/>
    <xf numFmtId="0" fontId="42" fillId="0" borderId="0" xfId="0" applyFont="1" applyBorder="1" applyAlignment="1"/>
    <xf numFmtId="0" fontId="52" fillId="0" borderId="105" xfId="0" applyFont="1" applyBorder="1" applyAlignment="1">
      <alignment horizontal="center"/>
    </xf>
    <xf numFmtId="3" fontId="58" fillId="0" borderId="15" xfId="0" applyNumberFormat="1" applyFont="1" applyBorder="1" applyAlignment="1">
      <alignment horizontal="right"/>
    </xf>
    <xf numFmtId="3" fontId="58" fillId="0" borderId="15" xfId="0" applyNumberFormat="1" applyFont="1" applyBorder="1" applyAlignment="1">
      <alignment horizontal="right" vertical="distributed"/>
    </xf>
    <xf numFmtId="0" fontId="53" fillId="0" borderId="105" xfId="0" applyFont="1" applyBorder="1" applyAlignment="1">
      <alignment horizontal="center"/>
    </xf>
    <xf numFmtId="3" fontId="55" fillId="0" borderId="16" xfId="0" applyNumberFormat="1" applyFont="1" applyBorder="1" applyAlignment="1">
      <alignment horizontal="left"/>
    </xf>
    <xf numFmtId="3" fontId="55" fillId="0" borderId="16" xfId="0" applyNumberFormat="1" applyFont="1" applyBorder="1"/>
    <xf numFmtId="3" fontId="58" fillId="0" borderId="28" xfId="0" applyNumberFormat="1" applyFont="1" applyBorder="1" applyAlignment="1">
      <alignment horizontal="right"/>
    </xf>
    <xf numFmtId="0" fontId="53" fillId="0" borderId="109" xfId="0" applyFont="1" applyBorder="1" applyAlignment="1">
      <alignment horizontal="center"/>
    </xf>
    <xf numFmtId="3" fontId="52" fillId="0" borderId="110" xfId="0" applyNumberFormat="1" applyFont="1" applyBorder="1"/>
    <xf numFmtId="3" fontId="57" fillId="0" borderId="28" xfId="0" applyNumberFormat="1" applyFont="1" applyBorder="1" applyAlignment="1">
      <alignment horizontal="right"/>
    </xf>
    <xf numFmtId="0" fontId="53" fillId="0" borderId="102" xfId="0" applyFont="1" applyBorder="1"/>
    <xf numFmtId="3" fontId="55" fillId="0" borderId="28" xfId="0" applyNumberFormat="1" applyFont="1" applyBorder="1"/>
    <xf numFmtId="0" fontId="58" fillId="0" borderId="0" xfId="0" applyFont="1" applyBorder="1"/>
    <xf numFmtId="0" fontId="53" fillId="0" borderId="109" xfId="0" applyFont="1" applyBorder="1"/>
    <xf numFmtId="3" fontId="52" fillId="0" borderId="113" xfId="0" applyNumberFormat="1" applyFont="1" applyBorder="1"/>
    <xf numFmtId="0" fontId="55" fillId="0" borderId="0" xfId="0" applyFont="1" applyBorder="1" applyAlignment="1">
      <alignment horizontal="left" vertical="distributed"/>
    </xf>
    <xf numFmtId="3" fontId="55" fillId="0" borderId="114" xfId="0" applyNumberFormat="1" applyFont="1" applyBorder="1" applyAlignment="1">
      <alignment horizontal="right"/>
    </xf>
    <xf numFmtId="3" fontId="58" fillId="0" borderId="114" xfId="0" applyNumberFormat="1" applyFont="1" applyBorder="1" applyAlignment="1">
      <alignment horizontal="right"/>
    </xf>
    <xf numFmtId="3" fontId="58" fillId="0" borderId="114" xfId="0" applyNumberFormat="1" applyFont="1" applyBorder="1" applyAlignment="1">
      <alignment horizontal="right" vertical="distributed"/>
    </xf>
    <xf numFmtId="3" fontId="55" fillId="0" borderId="114" xfId="0" applyNumberFormat="1" applyFont="1" applyBorder="1" applyAlignment="1">
      <alignment horizontal="left"/>
    </xf>
    <xf numFmtId="3" fontId="55" fillId="0" borderId="115" xfId="0" applyNumberFormat="1" applyFont="1" applyBorder="1" applyAlignment="1">
      <alignment horizontal="right"/>
    </xf>
    <xf numFmtId="0" fontId="52" fillId="0" borderId="0" xfId="0" applyFont="1" applyBorder="1" applyAlignment="1">
      <alignment horizontal="center"/>
    </xf>
    <xf numFmtId="0" fontId="1" fillId="8" borderId="52" xfId="0" applyFont="1" applyFill="1" applyBorder="1" applyAlignment="1">
      <alignment horizontal="center" vertical="top" wrapText="1"/>
    </xf>
    <xf numFmtId="0" fontId="1" fillId="8" borderId="116" xfId="0" applyFont="1" applyFill="1" applyBorder="1" applyAlignment="1">
      <alignment horizontal="center" vertical="top" wrapText="1"/>
    </xf>
    <xf numFmtId="0" fontId="1" fillId="8" borderId="118" xfId="0" applyFont="1" applyFill="1" applyBorder="1" applyAlignment="1">
      <alignment horizontal="center" vertical="top" wrapText="1"/>
    </xf>
    <xf numFmtId="0" fontId="59" fillId="8" borderId="116" xfId="0" applyFont="1" applyFill="1" applyBorder="1" applyAlignment="1">
      <alignment horizontal="center" vertical="top" wrapText="1"/>
    </xf>
    <xf numFmtId="0" fontId="59" fillId="8" borderId="117" xfId="0" applyFont="1" applyFill="1" applyBorder="1" applyAlignment="1">
      <alignment horizontal="center" vertical="top" wrapText="1"/>
    </xf>
    <xf numFmtId="0" fontId="59" fillId="8" borderId="118" xfId="0" applyFont="1" applyFill="1" applyBorder="1" applyAlignment="1">
      <alignment horizontal="center" vertical="top" wrapText="1"/>
    </xf>
    <xf numFmtId="0" fontId="1" fillId="0" borderId="116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left" vertical="center" wrapText="1"/>
    </xf>
    <xf numFmtId="3" fontId="1" fillId="0" borderId="116" xfId="0" applyNumberFormat="1" applyFont="1" applyBorder="1" applyAlignment="1">
      <alignment horizontal="right" vertical="center" wrapText="1"/>
    </xf>
    <xf numFmtId="3" fontId="1" fillId="0" borderId="118" xfId="0" applyNumberFormat="1" applyFont="1" applyBorder="1" applyAlignment="1">
      <alignment horizontal="right" vertical="center" wrapText="1"/>
    </xf>
    <xf numFmtId="0" fontId="7" fillId="0" borderId="116" xfId="0" applyFont="1" applyBorder="1" applyAlignment="1">
      <alignment horizontal="center" vertical="center" wrapText="1"/>
    </xf>
    <xf numFmtId="0" fontId="7" fillId="0" borderId="117" xfId="0" applyFont="1" applyBorder="1" applyAlignment="1">
      <alignment horizontal="left" vertical="center" wrapText="1"/>
    </xf>
    <xf numFmtId="3" fontId="7" fillId="0" borderId="116" xfId="0" applyNumberFormat="1" applyFont="1" applyBorder="1" applyAlignment="1">
      <alignment horizontal="right" vertical="center" wrapText="1"/>
    </xf>
    <xf numFmtId="3" fontId="7" fillId="0" borderId="118" xfId="0" applyNumberFormat="1" applyFont="1" applyBorder="1" applyAlignment="1">
      <alignment horizontal="right"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left" vertical="center" wrapText="1"/>
    </xf>
    <xf numFmtId="3" fontId="7" fillId="0" borderId="119" xfId="0" applyNumberFormat="1" applyFont="1" applyBorder="1" applyAlignment="1">
      <alignment horizontal="right" vertical="center" wrapText="1"/>
    </xf>
    <xf numFmtId="3" fontId="7" fillId="0" borderId="121" xfId="0" applyNumberFormat="1" applyFont="1" applyBorder="1" applyAlignment="1">
      <alignment horizontal="right" vertical="center" wrapText="1"/>
    </xf>
    <xf numFmtId="3" fontId="1" fillId="0" borderId="122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3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4" fillId="0" borderId="48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0" fillId="0" borderId="69" xfId="0" applyBorder="1" applyAlignment="1"/>
    <xf numFmtId="0" fontId="0" fillId="0" borderId="70" xfId="0" applyBorder="1" applyAlignment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3" fillId="0" borderId="31" xfId="0" applyFont="1" applyBorder="1" applyAlignment="1"/>
    <xf numFmtId="0" fontId="13" fillId="0" borderId="18" xfId="0" applyFont="1" applyBorder="1" applyAlignment="1"/>
    <xf numFmtId="0" fontId="14" fillId="0" borderId="28" xfId="0" applyFont="1" applyBorder="1" applyAlignment="1"/>
    <xf numFmtId="0" fontId="13" fillId="4" borderId="28" xfId="0" applyFont="1" applyFill="1" applyBorder="1" applyAlignment="1"/>
    <xf numFmtId="0" fontId="13" fillId="4" borderId="16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4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4" fillId="0" borderId="16" xfId="0" applyFont="1" applyBorder="1" applyAlignment="1">
      <alignment horizontal="left"/>
    </xf>
    <xf numFmtId="0" fontId="13" fillId="0" borderId="16" xfId="0" applyFont="1" applyBorder="1" applyAlignment="1"/>
    <xf numFmtId="0" fontId="0" fillId="0" borderId="70" xfId="0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13" fillId="0" borderId="34" xfId="0" applyFont="1" applyBorder="1" applyAlignment="1">
      <alignment horizontal="center" vertical="center" wrapText="1"/>
    </xf>
    <xf numFmtId="0" fontId="14" fillId="0" borderId="16" xfId="0" applyFont="1" applyBorder="1" applyAlignment="1"/>
    <xf numFmtId="0" fontId="4" fillId="0" borderId="4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3" xfId="0" applyFont="1" applyBorder="1" applyAlignment="1"/>
    <xf numFmtId="0" fontId="0" fillId="0" borderId="20" xfId="0" applyBorder="1" applyAlignment="1"/>
    <xf numFmtId="0" fontId="4" fillId="0" borderId="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4" fillId="0" borderId="78" xfId="4" applyFont="1" applyFill="1" applyBorder="1" applyAlignment="1" applyProtection="1">
      <alignment horizontal="left" vertical="center" wrapText="1" indent="1"/>
    </xf>
    <xf numFmtId="0" fontId="44" fillId="0" borderId="64" xfId="4" applyFont="1" applyFill="1" applyBorder="1" applyAlignment="1" applyProtection="1">
      <alignment horizontal="left" vertical="center" wrapText="1" indent="1"/>
    </xf>
    <xf numFmtId="0" fontId="34" fillId="0" borderId="0" xfId="0" applyFont="1" applyFill="1" applyAlignment="1" applyProtection="1">
      <alignment horizontal="right" vertical="center" wrapText="1"/>
    </xf>
    <xf numFmtId="174" fontId="35" fillId="0" borderId="0" xfId="0" applyNumberFormat="1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 vertical="center" wrapText="1"/>
    </xf>
    <xf numFmtId="0" fontId="38" fillId="0" borderId="40" xfId="0" applyFont="1" applyFill="1" applyBorder="1" applyAlignment="1" applyProtection="1">
      <alignment horizontal="center" vertical="center" wrapText="1"/>
    </xf>
    <xf numFmtId="0" fontId="38" fillId="0" borderId="75" xfId="0" applyFont="1" applyFill="1" applyBorder="1" applyAlignment="1" applyProtection="1">
      <alignment horizontal="center" vertical="center" wrapText="1"/>
    </xf>
    <xf numFmtId="0" fontId="38" fillId="0" borderId="41" xfId="0" applyFont="1" applyFill="1" applyBorder="1" applyAlignment="1" applyProtection="1">
      <alignment horizontal="center" vertical="center" wrapText="1"/>
    </xf>
    <xf numFmtId="0" fontId="38" fillId="0" borderId="37" xfId="0" applyFont="1" applyFill="1" applyBorder="1" applyAlignment="1" applyProtection="1">
      <alignment horizontal="center" vertical="center" wrapText="1"/>
    </xf>
    <xf numFmtId="0" fontId="39" fillId="0" borderId="5" xfId="0" applyFont="1" applyFill="1" applyBorder="1" applyAlignment="1" applyProtection="1">
      <alignment horizontal="center" vertical="center" wrapText="1"/>
    </xf>
    <xf numFmtId="0" fontId="39" fillId="0" borderId="73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0" fontId="38" fillId="0" borderId="81" xfId="0" applyFont="1" applyFill="1" applyBorder="1" applyAlignment="1">
      <alignment horizontal="center" vertical="center" wrapText="1"/>
    </xf>
    <xf numFmtId="0" fontId="38" fillId="0" borderId="83" xfId="0" applyFont="1" applyFill="1" applyBorder="1" applyAlignment="1">
      <alignment horizontal="center" vertical="center" wrapText="1"/>
    </xf>
    <xf numFmtId="0" fontId="38" fillId="0" borderId="79" xfId="0" applyFont="1" applyFill="1" applyBorder="1" applyAlignment="1">
      <alignment horizontal="left" vertical="center" wrapText="1"/>
    </xf>
    <xf numFmtId="0" fontId="38" fillId="0" borderId="36" xfId="0" applyFont="1" applyFill="1" applyBorder="1" applyAlignment="1">
      <alignment horizontal="left" vertical="center" wrapText="1"/>
    </xf>
    <xf numFmtId="0" fontId="38" fillId="0" borderId="84" xfId="0" applyFont="1" applyFill="1" applyBorder="1" applyAlignment="1">
      <alignment horizontal="left" vertical="center" wrapText="1"/>
    </xf>
    <xf numFmtId="0" fontId="50" fillId="0" borderId="78" xfId="0" applyFont="1" applyFill="1" applyBorder="1" applyAlignment="1" applyProtection="1">
      <alignment horizontal="left" vertical="center"/>
    </xf>
    <xf numFmtId="0" fontId="50" fillId="0" borderId="64" xfId="0" applyFont="1" applyFill="1" applyBorder="1" applyAlignment="1" applyProtection="1">
      <alignment horizontal="left" vertical="center"/>
    </xf>
    <xf numFmtId="0" fontId="38" fillId="0" borderId="79" xfId="0" applyFont="1" applyFill="1" applyBorder="1" applyAlignment="1" applyProtection="1">
      <alignment horizontal="left" vertical="center" wrapText="1"/>
    </xf>
    <xf numFmtId="0" fontId="38" fillId="0" borderId="36" xfId="0" applyFont="1" applyFill="1" applyBorder="1" applyAlignment="1" applyProtection="1">
      <alignment horizontal="left" vertical="center" wrapText="1"/>
    </xf>
    <xf numFmtId="0" fontId="38" fillId="0" borderId="84" xfId="0" applyFont="1" applyFill="1" applyBorder="1" applyAlignment="1" applyProtection="1">
      <alignment horizontal="left" vertical="center" wrapText="1"/>
    </xf>
    <xf numFmtId="0" fontId="36" fillId="0" borderId="78" xfId="0" applyFont="1" applyFill="1" applyBorder="1" applyAlignment="1" applyProtection="1">
      <alignment horizontal="left" vertical="center"/>
    </xf>
    <xf numFmtId="0" fontId="36" fillId="0" borderId="64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6" fillId="0" borderId="0" xfId="0" applyFont="1" applyFill="1" applyAlignment="1">
      <alignment horizontal="center" vertical="center" wrapText="1"/>
    </xf>
    <xf numFmtId="174" fontId="47" fillId="0" borderId="0" xfId="0" applyNumberFormat="1" applyFont="1" applyFill="1" applyAlignment="1">
      <alignment horizontal="center" textRotation="180" wrapText="1"/>
    </xf>
    <xf numFmtId="0" fontId="48" fillId="0" borderId="22" xfId="0" applyFont="1" applyFill="1" applyBorder="1" applyAlignment="1">
      <alignment horizontal="right"/>
    </xf>
    <xf numFmtId="0" fontId="38" fillId="0" borderId="79" xfId="0" applyFont="1" applyFill="1" applyBorder="1" applyAlignment="1">
      <alignment horizontal="center" vertical="center" wrapText="1"/>
    </xf>
    <xf numFmtId="0" fontId="38" fillId="0" borderId="82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39" fillId="0" borderId="80" xfId="0" applyFont="1" applyFill="1" applyBorder="1" applyAlignment="1">
      <alignment horizontal="center"/>
    </xf>
    <xf numFmtId="0" fontId="39" fillId="0" borderId="1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57" fillId="0" borderId="16" xfId="0" applyFont="1" applyBorder="1" applyAlignment="1">
      <alignment horizontal="left"/>
    </xf>
    <xf numFmtId="0" fontId="52" fillId="0" borderId="110" xfId="0" applyFont="1" applyBorder="1" applyAlignment="1">
      <alignment horizontal="left"/>
    </xf>
    <xf numFmtId="0" fontId="58" fillId="0" borderId="16" xfId="0" applyFont="1" applyBorder="1" applyAlignment="1">
      <alignment horizontal="left"/>
    </xf>
    <xf numFmtId="0" fontId="55" fillId="0" borderId="16" xfId="0" applyFont="1" applyBorder="1" applyAlignment="1">
      <alignment horizontal="left"/>
    </xf>
    <xf numFmtId="0" fontId="55" fillId="0" borderId="28" xfId="0" applyFont="1" applyBorder="1" applyAlignment="1">
      <alignment horizontal="left"/>
    </xf>
    <xf numFmtId="0" fontId="55" fillId="0" borderId="31" xfId="0" applyFont="1" applyBorder="1" applyAlignment="1">
      <alignment horizontal="left"/>
    </xf>
    <xf numFmtId="0" fontId="55" fillId="0" borderId="18" xfId="0" applyFont="1" applyBorder="1" applyAlignment="1">
      <alignment horizontal="left"/>
    </xf>
    <xf numFmtId="0" fontId="56" fillId="0" borderId="16" xfId="0" applyFont="1" applyBorder="1" applyAlignment="1">
      <alignment horizontal="left"/>
    </xf>
    <xf numFmtId="0" fontId="52" fillId="0" borderId="93" xfId="0" applyFont="1" applyBorder="1" applyAlignment="1">
      <alignment horizontal="left"/>
    </xf>
    <xf numFmtId="0" fontId="53" fillId="0" borderId="111" xfId="0" applyFont="1" applyBorder="1" applyAlignment="1">
      <alignment horizontal="center" vertical="center" wrapText="1"/>
    </xf>
    <xf numFmtId="0" fontId="55" fillId="0" borderId="112" xfId="0" applyFont="1" applyBorder="1" applyAlignment="1">
      <alignment horizontal="center" vertical="center"/>
    </xf>
    <xf numFmtId="0" fontId="55" fillId="0" borderId="16" xfId="0" applyFont="1" applyBorder="1" applyAlignment="1">
      <alignment vertical="distributed"/>
    </xf>
    <xf numFmtId="0" fontId="55" fillId="0" borderId="28" xfId="0" applyFont="1" applyBorder="1" applyAlignment="1">
      <alignment horizontal="left" vertical="distributed"/>
    </xf>
    <xf numFmtId="0" fontId="0" fillId="0" borderId="31" xfId="0" applyBorder="1" applyAlignment="1">
      <alignment horizontal="left"/>
    </xf>
    <xf numFmtId="0" fontId="0" fillId="0" borderId="18" xfId="0" applyBorder="1" applyAlignment="1">
      <alignment horizontal="left"/>
    </xf>
    <xf numFmtId="0" fontId="58" fillId="0" borderId="16" xfId="0" applyFont="1" applyBorder="1" applyAlignment="1">
      <alignment vertical="distributed"/>
    </xf>
    <xf numFmtId="0" fontId="58" fillId="0" borderId="28" xfId="0" applyFont="1" applyBorder="1" applyAlignment="1">
      <alignment horizontal="left" vertical="distributed"/>
    </xf>
    <xf numFmtId="0" fontId="58" fillId="0" borderId="31" xfId="0" applyFont="1" applyBorder="1" applyAlignment="1">
      <alignment horizontal="left" vertical="distributed"/>
    </xf>
    <xf numFmtId="0" fontId="58" fillId="0" borderId="18" xfId="0" applyFont="1" applyBorder="1" applyAlignment="1">
      <alignment horizontal="left" vertical="distributed"/>
    </xf>
    <xf numFmtId="0" fontId="55" fillId="0" borderId="31" xfId="0" applyFont="1" applyBorder="1" applyAlignment="1">
      <alignment horizontal="left" vertical="distributed"/>
    </xf>
    <xf numFmtId="0" fontId="55" fillId="0" borderId="18" xfId="0" applyFont="1" applyBorder="1" applyAlignment="1">
      <alignment horizontal="left" vertical="distributed"/>
    </xf>
    <xf numFmtId="0" fontId="55" fillId="0" borderId="16" xfId="0" applyFont="1" applyBorder="1" applyAlignment="1">
      <alignment horizontal="left" vertical="distributed"/>
    </xf>
    <xf numFmtId="3" fontId="58" fillId="0" borderId="104" xfId="0" applyNumberFormat="1" applyFont="1" applyBorder="1" applyAlignment="1">
      <alignment horizontal="right" vertical="center"/>
    </xf>
    <xf numFmtId="3" fontId="58" fillId="0" borderId="108" xfId="0" applyNumberFormat="1" applyFont="1" applyBorder="1" applyAlignment="1">
      <alignment horizontal="right" vertical="center"/>
    </xf>
    <xf numFmtId="0" fontId="55" fillId="0" borderId="28" xfId="0" applyFont="1" applyBorder="1" applyAlignment="1">
      <alignment vertical="distributed"/>
    </xf>
    <xf numFmtId="0" fontId="55" fillId="0" borderId="31" xfId="0" applyFont="1" applyBorder="1" applyAlignment="1">
      <alignment vertical="distributed"/>
    </xf>
    <xf numFmtId="0" fontId="55" fillId="0" borderId="18" xfId="0" applyFont="1" applyBorder="1" applyAlignment="1">
      <alignment vertical="distributed"/>
    </xf>
    <xf numFmtId="0" fontId="52" fillId="0" borderId="103" xfId="0" applyFont="1" applyBorder="1" applyAlignment="1">
      <alignment horizontal="center" vertical="center"/>
    </xf>
    <xf numFmtId="0" fontId="52" fillId="0" borderId="105" xfId="0" applyFont="1" applyBorder="1" applyAlignment="1">
      <alignment horizontal="center" vertical="center"/>
    </xf>
    <xf numFmtId="0" fontId="58" fillId="0" borderId="48" xfId="0" applyFont="1" applyBorder="1" applyAlignment="1">
      <alignment horizontal="left" vertical="distributed" wrapText="1"/>
    </xf>
    <xf numFmtId="0" fontId="58" fillId="0" borderId="32" xfId="0" applyFont="1" applyBorder="1" applyAlignment="1">
      <alignment horizontal="left" vertical="distributed" wrapText="1"/>
    </xf>
    <xf numFmtId="0" fontId="58" fillId="0" borderId="49" xfId="0" applyFont="1" applyBorder="1" applyAlignment="1">
      <alignment horizontal="left" vertical="distributed" wrapText="1"/>
    </xf>
    <xf numFmtId="0" fontId="58" fillId="0" borderId="70" xfId="0" applyFont="1" applyBorder="1" applyAlignment="1">
      <alignment horizontal="left" vertical="distributed" wrapText="1"/>
    </xf>
    <xf numFmtId="0" fontId="58" fillId="0" borderId="106" xfId="0" applyFont="1" applyBorder="1" applyAlignment="1">
      <alignment horizontal="left" vertical="distributed" wrapText="1"/>
    </xf>
    <xf numFmtId="0" fontId="58" fillId="0" borderId="107" xfId="0" applyFont="1" applyBorder="1" applyAlignment="1">
      <alignment horizontal="left" vertical="distributed" wrapText="1"/>
    </xf>
    <xf numFmtId="0" fontId="52" fillId="0" borderId="0" xfId="0" applyFont="1" applyBorder="1" applyAlignment="1">
      <alignment horizontal="center"/>
    </xf>
    <xf numFmtId="0" fontId="53" fillId="0" borderId="94" xfId="0" applyFont="1" applyBorder="1" applyAlignment="1">
      <alignment horizontal="center" vertical="center" wrapText="1"/>
    </xf>
    <xf numFmtId="0" fontId="55" fillId="0" borderId="95" xfId="0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8" borderId="66" xfId="0" applyFont="1" applyFill="1" applyBorder="1" applyAlignment="1">
      <alignment horizontal="center" vertical="center" wrapText="1"/>
    </xf>
    <xf numFmtId="0" fontId="1" fillId="8" borderId="117" xfId="0" applyFont="1" applyFill="1" applyBorder="1" applyAlignment="1">
      <alignment horizontal="center" vertical="center" wrapText="1"/>
    </xf>
    <xf numFmtId="0" fontId="0" fillId="8" borderId="52" xfId="0" applyFill="1" applyBorder="1" applyAlignment="1">
      <alignment horizontal="center" vertical="center" wrapText="1"/>
    </xf>
    <xf numFmtId="0" fontId="0" fillId="8" borderId="5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</cellXfs>
  <cellStyles count="5">
    <cellStyle name="Ezres" xfId="2" builtinId="3"/>
    <cellStyle name="Normál" xfId="0" builtinId="0"/>
    <cellStyle name="Normál 2" xfId="1" xr:uid="{00000000-0005-0000-0000-000002000000}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S50"/>
  <sheetViews>
    <sheetView tabSelected="1" workbookViewId="0">
      <selection activeCell="A2" sqref="A2"/>
    </sheetView>
  </sheetViews>
  <sheetFormatPr defaultRowHeight="14.4"/>
  <cols>
    <col min="1" max="1" width="8.44140625" customWidth="1"/>
    <col min="2" max="2" width="40.6640625" customWidth="1"/>
    <col min="3" max="3" width="13.77734375" style="177" customWidth="1"/>
    <col min="4" max="5" width="13.77734375" style="187" customWidth="1"/>
    <col min="6" max="6" width="34.33203125" style="177" customWidth="1"/>
    <col min="7" max="8" width="13.77734375" style="187" customWidth="1"/>
    <col min="9" max="9" width="13.77734375" customWidth="1"/>
    <col min="10" max="11" width="13.44140625" style="177" customWidth="1"/>
    <col min="12" max="12" width="13.44140625" customWidth="1"/>
    <col min="15" max="15" width="10.44140625" bestFit="1" customWidth="1"/>
  </cols>
  <sheetData>
    <row r="1" spans="1:17">
      <c r="A1" s="570" t="s">
        <v>705</v>
      </c>
      <c r="B1" s="570"/>
      <c r="C1" s="570"/>
      <c r="D1" s="570"/>
      <c r="E1" s="570"/>
      <c r="F1" s="570"/>
      <c r="G1" s="570"/>
      <c r="H1" s="570"/>
      <c r="I1" s="570"/>
      <c r="J1" s="198"/>
      <c r="K1" s="193"/>
      <c r="L1" s="193"/>
    </row>
    <row r="2" spans="1:17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7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7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7">
      <c r="A5" s="571" t="s">
        <v>441</v>
      </c>
      <c r="B5" s="572"/>
      <c r="C5" s="572"/>
      <c r="D5" s="572"/>
      <c r="E5" s="572"/>
      <c r="F5" s="572"/>
      <c r="G5" s="572"/>
      <c r="H5" s="572"/>
      <c r="I5" s="572"/>
      <c r="J5" s="199"/>
      <c r="K5" s="199"/>
      <c r="L5" s="193"/>
      <c r="M5" s="22"/>
      <c r="N5" s="22"/>
      <c r="O5" s="22"/>
      <c r="P5" s="22"/>
      <c r="Q5" s="22"/>
    </row>
    <row r="6" spans="1:17" ht="16.2" thickBot="1">
      <c r="A6" s="57"/>
      <c r="B6" s="85"/>
      <c r="C6" s="85"/>
      <c r="D6" s="85"/>
      <c r="E6" s="85"/>
      <c r="F6" s="85"/>
      <c r="G6" s="85"/>
      <c r="H6" s="396"/>
      <c r="I6" s="396" t="s">
        <v>18</v>
      </c>
      <c r="J6" s="86"/>
      <c r="K6" s="165"/>
      <c r="L6" s="86"/>
      <c r="M6" s="22"/>
      <c r="N6" s="22"/>
      <c r="O6" s="22"/>
      <c r="P6" s="22"/>
      <c r="Q6" s="22"/>
    </row>
    <row r="7" spans="1:17">
      <c r="A7" s="88"/>
      <c r="B7" s="56" t="s">
        <v>7</v>
      </c>
      <c r="C7" s="56" t="s">
        <v>8</v>
      </c>
      <c r="D7" s="304" t="s">
        <v>9</v>
      </c>
      <c r="E7" s="304" t="s">
        <v>250</v>
      </c>
      <c r="F7" s="304" t="s">
        <v>442</v>
      </c>
      <c r="G7" s="395" t="s">
        <v>443</v>
      </c>
      <c r="H7" s="395" t="s">
        <v>444</v>
      </c>
      <c r="I7" s="305" t="s">
        <v>454</v>
      </c>
      <c r="J7" s="22"/>
      <c r="K7" s="22"/>
      <c r="L7" s="46"/>
      <c r="M7" s="22"/>
      <c r="N7" s="22"/>
    </row>
    <row r="8" spans="1:17" s="177" customFormat="1" ht="32.25" customHeight="1">
      <c r="A8" s="190"/>
      <c r="B8" s="191"/>
      <c r="C8" s="192" t="s">
        <v>180</v>
      </c>
      <c r="D8" s="192" t="s">
        <v>451</v>
      </c>
      <c r="E8" s="192" t="s">
        <v>456</v>
      </c>
      <c r="F8" s="191"/>
      <c r="G8" s="397" t="s">
        <v>180</v>
      </c>
      <c r="H8" s="422" t="s">
        <v>451</v>
      </c>
      <c r="I8" s="398" t="s">
        <v>457</v>
      </c>
      <c r="J8" s="22"/>
      <c r="K8" s="22"/>
      <c r="L8" s="46"/>
      <c r="M8" s="22"/>
      <c r="N8" s="22"/>
    </row>
    <row r="9" spans="1:17" ht="15.6">
      <c r="A9" s="89" t="s">
        <v>13</v>
      </c>
      <c r="B9" s="573" t="s">
        <v>142</v>
      </c>
      <c r="C9" s="574"/>
      <c r="D9" s="330"/>
      <c r="E9" s="336"/>
      <c r="F9" s="573" t="s">
        <v>143</v>
      </c>
      <c r="G9" s="574"/>
      <c r="H9" s="574"/>
      <c r="I9" s="575"/>
      <c r="J9" s="38"/>
      <c r="K9" s="38"/>
      <c r="L9" s="22"/>
      <c r="M9" s="22"/>
      <c r="N9" s="22"/>
    </row>
    <row r="10" spans="1:17">
      <c r="A10" s="72">
        <v>1</v>
      </c>
      <c r="B10" s="90" t="s">
        <v>144</v>
      </c>
      <c r="C10" s="91">
        <f>'3.számú melléklet'!F11</f>
        <v>2640</v>
      </c>
      <c r="D10" s="91">
        <f>'3.számú melléklet'!G11</f>
        <v>2640</v>
      </c>
      <c r="E10" s="91">
        <f>'3.számú melléklet'!H11</f>
        <v>2975</v>
      </c>
      <c r="F10" s="92" t="s">
        <v>145</v>
      </c>
      <c r="G10" s="399">
        <f>'2.számú melléklet'!G38</f>
        <v>8348.52</v>
      </c>
      <c r="H10" s="399">
        <f>'2.számú melléklet'!H38</f>
        <v>13170.52</v>
      </c>
      <c r="I10" s="262">
        <f>'2.számú melléklet'!I38</f>
        <v>10168</v>
      </c>
      <c r="J10" s="38"/>
      <c r="K10" s="38"/>
      <c r="L10" s="22"/>
      <c r="M10" s="22"/>
      <c r="N10" s="22"/>
    </row>
    <row r="11" spans="1:17">
      <c r="A11" s="72">
        <v>2</v>
      </c>
      <c r="B11" s="90" t="s">
        <v>146</v>
      </c>
      <c r="C11" s="91">
        <f>(C12+C13)</f>
        <v>1079</v>
      </c>
      <c r="D11" s="91">
        <f>(D12+D13)</f>
        <v>1079</v>
      </c>
      <c r="E11" s="91">
        <f>(E12+E13)</f>
        <v>2077</v>
      </c>
      <c r="F11" s="92" t="s">
        <v>147</v>
      </c>
      <c r="G11" s="399">
        <f>'2.számú melléklet'!G39</f>
        <v>1645.9614000000001</v>
      </c>
      <c r="H11" s="399">
        <f>'2.számú melléklet'!H39</f>
        <v>1645.9614000000001</v>
      </c>
      <c r="I11" s="262">
        <f>'2.számú melléklet'!I39</f>
        <v>1474</v>
      </c>
      <c r="J11" s="38"/>
      <c r="K11" s="38"/>
      <c r="L11" s="46"/>
      <c r="M11" s="22"/>
      <c r="N11" s="22"/>
    </row>
    <row r="12" spans="1:17">
      <c r="A12" s="72">
        <v>3</v>
      </c>
      <c r="B12" s="93" t="s">
        <v>118</v>
      </c>
      <c r="C12" s="94">
        <f>('2.számú melléklet'!G20+'2.számú melléklet'!G22)</f>
        <v>779</v>
      </c>
      <c r="D12" s="94">
        <f>('2.számú melléklet'!H20+'2.számú melléklet'!H22)</f>
        <v>779</v>
      </c>
      <c r="E12" s="94">
        <f>('2.számú melléklet'!I20+'2.számú melléklet'!I22)</f>
        <v>1377</v>
      </c>
      <c r="F12" s="92" t="s">
        <v>148</v>
      </c>
      <c r="G12" s="399">
        <f>'2.számú melléklet'!G40</f>
        <v>11179</v>
      </c>
      <c r="H12" s="399">
        <f>'2.számú melléklet'!H40</f>
        <v>22801</v>
      </c>
      <c r="I12" s="262">
        <f>'2.számú melléklet'!I40</f>
        <v>21185</v>
      </c>
      <c r="J12" s="22"/>
      <c r="K12" s="22"/>
      <c r="L12" s="22"/>
      <c r="M12" s="22"/>
      <c r="N12" s="22"/>
    </row>
    <row r="13" spans="1:17">
      <c r="A13" s="72">
        <v>4</v>
      </c>
      <c r="B13" s="93" t="s">
        <v>149</v>
      </c>
      <c r="C13" s="94">
        <f>'2.számú melléklet'!G21</f>
        <v>300</v>
      </c>
      <c r="D13" s="94">
        <f>'2.számú melléklet'!H21</f>
        <v>300</v>
      </c>
      <c r="E13" s="94">
        <f>'2.számú melléklet'!I21</f>
        <v>700</v>
      </c>
      <c r="F13" s="92"/>
      <c r="G13" s="400"/>
      <c r="H13" s="400"/>
      <c r="I13" s="263"/>
      <c r="J13" s="46"/>
      <c r="K13" s="46"/>
      <c r="L13" s="46"/>
      <c r="M13" s="46"/>
      <c r="N13" s="22"/>
    </row>
    <row r="14" spans="1:17">
      <c r="A14" s="72">
        <v>5</v>
      </c>
      <c r="B14" s="95"/>
      <c r="C14" s="96"/>
      <c r="D14" s="96"/>
      <c r="E14" s="96"/>
      <c r="F14" s="92" t="s">
        <v>151</v>
      </c>
      <c r="G14" s="400">
        <f>'2.számú melléklet'!G41</f>
        <v>2029.78</v>
      </c>
      <c r="H14" s="400">
        <f>'2.számú melléklet'!H41</f>
        <v>2951.7799999999997</v>
      </c>
      <c r="I14" s="263">
        <f>'2.számú melléklet'!I41</f>
        <v>1738.78</v>
      </c>
      <c r="J14" s="48"/>
      <c r="K14" s="48"/>
      <c r="L14" s="48"/>
      <c r="M14" s="48"/>
      <c r="N14" s="22"/>
    </row>
    <row r="15" spans="1:17">
      <c r="A15" s="72">
        <v>6</v>
      </c>
      <c r="B15" s="95" t="s">
        <v>150</v>
      </c>
      <c r="C15" s="91">
        <f>'2.számú melléklet'!G32</f>
        <v>22020</v>
      </c>
      <c r="D15" s="91">
        <f>'2.számú melléklet'!H32</f>
        <v>22619</v>
      </c>
      <c r="E15" s="91">
        <f>'2.számú melléklet'!I32</f>
        <v>22619</v>
      </c>
      <c r="F15" s="92" t="s">
        <v>152</v>
      </c>
      <c r="G15" s="400">
        <f>'2.számú melléklet'!G42</f>
        <v>2176</v>
      </c>
      <c r="H15" s="400">
        <f>'2.számú melléklet'!H42</f>
        <v>2176</v>
      </c>
      <c r="I15" s="263">
        <f>'2.számú melléklet'!I42</f>
        <v>1880</v>
      </c>
      <c r="J15" s="48"/>
      <c r="K15" s="75"/>
      <c r="L15" s="48"/>
      <c r="M15" s="48"/>
      <c r="N15" s="22"/>
    </row>
    <row r="16" spans="1:17">
      <c r="A16" s="72">
        <v>7</v>
      </c>
      <c r="B16" s="90" t="s">
        <v>153</v>
      </c>
      <c r="C16" s="217">
        <f>'2.számú melléklet'!I24</f>
        <v>0</v>
      </c>
      <c r="D16" s="217">
        <f>'2.számú melléklet'!J24</f>
        <v>0</v>
      </c>
      <c r="E16" s="217">
        <f>'2.számú melléklet'!K24</f>
        <v>0</v>
      </c>
      <c r="F16" s="97"/>
      <c r="G16" s="401"/>
      <c r="H16" s="401"/>
      <c r="I16" s="264"/>
      <c r="J16" s="47"/>
      <c r="K16" s="76"/>
      <c r="L16" s="47"/>
      <c r="M16" s="40"/>
      <c r="N16" s="22"/>
    </row>
    <row r="17" spans="1:19">
      <c r="A17" s="72">
        <v>8</v>
      </c>
      <c r="B17" s="90" t="s">
        <v>154</v>
      </c>
      <c r="C17" s="91">
        <f>'2.számú melléklet'!G25+'2.számú melléklet'!G28</f>
        <v>0</v>
      </c>
      <c r="D17" s="91">
        <f>'2.számú melléklet'!H25+'2.számú melléklet'!H28</f>
        <v>0</v>
      </c>
      <c r="E17" s="91">
        <f>'2.számú melléklet'!I25+'2.számú melléklet'!I28</f>
        <v>6306</v>
      </c>
      <c r="F17" s="92"/>
      <c r="G17" s="400"/>
      <c r="H17" s="400"/>
      <c r="I17" s="263"/>
      <c r="J17" s="49"/>
      <c r="K17" s="49"/>
      <c r="L17" s="49"/>
      <c r="M17" s="14"/>
      <c r="N17" s="22"/>
    </row>
    <row r="18" spans="1:19" ht="17.100000000000001" customHeight="1">
      <c r="A18" s="72">
        <v>9</v>
      </c>
      <c r="B18" s="90" t="s">
        <v>155</v>
      </c>
      <c r="C18" s="91">
        <f>'2.számú melléklet'!I26</f>
        <v>0</v>
      </c>
      <c r="D18" s="91">
        <f>'2.számú melléklet'!J26</f>
        <v>0</v>
      </c>
      <c r="E18" s="91">
        <f>'2.számú melléklet'!K26</f>
        <v>0</v>
      </c>
      <c r="F18" s="92"/>
      <c r="G18" s="400"/>
      <c r="H18" s="400"/>
      <c r="I18" s="263"/>
      <c r="J18" s="49"/>
      <c r="K18" s="49"/>
      <c r="L18" s="49"/>
      <c r="M18" s="14"/>
      <c r="N18" s="22"/>
    </row>
    <row r="19" spans="1:19" ht="17.100000000000001" customHeight="1">
      <c r="A19" s="72">
        <v>10</v>
      </c>
      <c r="B19" s="98" t="s">
        <v>246</v>
      </c>
      <c r="C19" s="91">
        <f>'2.számú melléklet'!I27</f>
        <v>0</v>
      </c>
      <c r="D19" s="91">
        <f>'2.számú melléklet'!J27</f>
        <v>0</v>
      </c>
      <c r="E19" s="91">
        <f>'2.számú melléklet'!K27</f>
        <v>0</v>
      </c>
      <c r="F19" s="99" t="s">
        <v>156</v>
      </c>
      <c r="G19" s="402">
        <f t="shared" ref="G19:I19" si="0">SUM(G10:G18)</f>
        <v>25379.261399999999</v>
      </c>
      <c r="H19" s="402">
        <f t="shared" ref="H19" si="1">SUM(H10:H18)</f>
        <v>42745.261400000003</v>
      </c>
      <c r="I19" s="265">
        <f t="shared" si="0"/>
        <v>36445.78</v>
      </c>
      <c r="J19" s="47"/>
      <c r="K19" s="47"/>
      <c r="L19" s="47"/>
      <c r="M19" s="40"/>
      <c r="N19" s="22"/>
    </row>
    <row r="20" spans="1:19" ht="17.100000000000001" customHeight="1">
      <c r="A20" s="72">
        <v>11</v>
      </c>
      <c r="B20" s="90" t="s">
        <v>251</v>
      </c>
      <c r="C20" s="91">
        <f>'2.számú melléklet'!F29</f>
        <v>0</v>
      </c>
      <c r="D20" s="91">
        <f>'2.számú melléklet'!G29</f>
        <v>0</v>
      </c>
      <c r="E20" s="91">
        <f>'2.számú melléklet'!H29</f>
        <v>0</v>
      </c>
      <c r="F20" s="99" t="s">
        <v>69</v>
      </c>
      <c r="G20" s="403">
        <f>'2.számú melléklet'!G48</f>
        <v>187764.46</v>
      </c>
      <c r="H20" s="403">
        <f>'2.számú melléklet'!H48</f>
        <v>178249</v>
      </c>
      <c r="I20" s="266">
        <f>'2.számú melléklet'!I48</f>
        <v>56760</v>
      </c>
      <c r="J20" s="47"/>
      <c r="K20" s="76"/>
      <c r="L20" s="47"/>
      <c r="M20" s="40"/>
      <c r="N20" s="22"/>
    </row>
    <row r="21" spans="1:19" ht="17.100000000000001" customHeight="1">
      <c r="A21" s="72">
        <v>12</v>
      </c>
      <c r="B21" s="100" t="s">
        <v>157</v>
      </c>
      <c r="C21" s="87">
        <f t="shared" ref="C21:D21" si="2">C10+C11+C15+C16+C17+C18+C19+C20</f>
        <v>25739</v>
      </c>
      <c r="D21" s="87">
        <f t="shared" si="2"/>
        <v>26338</v>
      </c>
      <c r="E21" s="87">
        <f t="shared" ref="E21" si="3">E10+E11+E15+E16+E17+E18+E19+E20</f>
        <v>33977</v>
      </c>
      <c r="F21" s="61" t="s">
        <v>113</v>
      </c>
      <c r="G21" s="404">
        <f>'2.számú melléklet'!G49</f>
        <v>0</v>
      </c>
      <c r="H21" s="404">
        <f>'2.számú melléklet'!H49</f>
        <v>0</v>
      </c>
      <c r="I21" s="267">
        <f>'2.számú melléklet'!I49</f>
        <v>0</v>
      </c>
      <c r="J21" s="47"/>
      <c r="K21" s="47"/>
      <c r="L21" s="47"/>
      <c r="M21" s="40"/>
      <c r="N21" s="22"/>
    </row>
    <row r="22" spans="1:19" ht="17.100000000000001" customHeight="1">
      <c r="A22" s="72">
        <v>13</v>
      </c>
      <c r="B22" s="92" t="s">
        <v>158</v>
      </c>
      <c r="C22" s="94">
        <f>'7.számú melléklet '!C10+'9.számú melléklet'!C10</f>
        <v>166858</v>
      </c>
      <c r="D22" s="94">
        <f>'7.számú melléklet '!D10+'9.számú melléklet'!D10</f>
        <v>170670</v>
      </c>
      <c r="E22" s="94">
        <f>'7.számú melléklet '!E10+'9.számú melléklet'!E10</f>
        <v>70740</v>
      </c>
      <c r="F22" s="61" t="s">
        <v>112</v>
      </c>
      <c r="G22" s="399">
        <f>'2.számú melléklet'!G50</f>
        <v>9953</v>
      </c>
      <c r="H22" s="399">
        <f>'2.számú melléklet'!H50</f>
        <v>5633</v>
      </c>
      <c r="I22" s="262">
        <f>'2.számú melléklet'!I50</f>
        <v>0</v>
      </c>
      <c r="J22" s="47"/>
      <c r="K22" s="47"/>
      <c r="L22" s="47"/>
      <c r="M22" s="40"/>
      <c r="N22" s="22"/>
    </row>
    <row r="23" spans="1:19" ht="17.100000000000001" customHeight="1">
      <c r="A23" s="72">
        <v>14</v>
      </c>
      <c r="B23" s="92"/>
      <c r="C23" s="94"/>
      <c r="D23" s="94"/>
      <c r="E23" s="94"/>
      <c r="F23" s="92"/>
      <c r="G23" s="400"/>
      <c r="H23" s="400"/>
      <c r="I23" s="263"/>
      <c r="J23" s="47"/>
      <c r="K23" s="47"/>
      <c r="L23" s="47"/>
      <c r="M23" s="40"/>
      <c r="N23" s="22"/>
    </row>
    <row r="24" spans="1:19" ht="17.100000000000001" customHeight="1">
      <c r="A24" s="72">
        <v>15</v>
      </c>
      <c r="B24" s="90" t="s">
        <v>159</v>
      </c>
      <c r="C24" s="91">
        <f>SUM(C22)</f>
        <v>166858</v>
      </c>
      <c r="D24" s="91">
        <f>SUM(D22)</f>
        <v>170670</v>
      </c>
      <c r="E24" s="91">
        <f>SUM(E22)</f>
        <v>70740</v>
      </c>
      <c r="F24" s="99" t="s">
        <v>139</v>
      </c>
      <c r="G24" s="402">
        <f t="shared" ref="G24:I24" si="4">SUM(G21:G23)</f>
        <v>9953</v>
      </c>
      <c r="H24" s="402">
        <f t="shared" ref="H24" si="5">SUM(H21:H23)</f>
        <v>5633</v>
      </c>
      <c r="I24" s="265">
        <f t="shared" si="4"/>
        <v>0</v>
      </c>
      <c r="J24" s="49"/>
      <c r="K24" s="49"/>
      <c r="L24" s="49"/>
      <c r="M24" s="14"/>
      <c r="N24" s="22"/>
    </row>
    <row r="25" spans="1:19" ht="17.100000000000001" customHeight="1">
      <c r="A25" s="72">
        <v>16</v>
      </c>
      <c r="B25" s="100" t="s">
        <v>160</v>
      </c>
      <c r="C25" s="87">
        <f t="shared" ref="C25:D25" si="6">SUM(C21+C24)</f>
        <v>192597</v>
      </c>
      <c r="D25" s="87">
        <f t="shared" si="6"/>
        <v>197008</v>
      </c>
      <c r="E25" s="87">
        <f t="shared" ref="E25" si="7">SUM(E21+E24)</f>
        <v>104717</v>
      </c>
      <c r="F25" s="99" t="s">
        <v>161</v>
      </c>
      <c r="G25" s="402">
        <f t="shared" ref="G25:I25" si="8">SUM(G19+G20+G24)</f>
        <v>223096.72139999998</v>
      </c>
      <c r="H25" s="402">
        <f t="shared" ref="H25" si="9">SUM(H19+H20+H24)</f>
        <v>226627.26140000002</v>
      </c>
      <c r="I25" s="265">
        <f t="shared" si="8"/>
        <v>93205.78</v>
      </c>
      <c r="J25" s="49"/>
      <c r="K25" s="49"/>
      <c r="L25" s="49"/>
      <c r="M25" s="14"/>
      <c r="N25" s="22"/>
    </row>
    <row r="26" spans="1:19" ht="17.100000000000001" customHeight="1">
      <c r="A26" s="72">
        <v>17</v>
      </c>
      <c r="B26" s="92" t="s">
        <v>162</v>
      </c>
      <c r="C26" s="94">
        <f>C27</f>
        <v>30500</v>
      </c>
      <c r="D26" s="94">
        <f>D27</f>
        <v>29619</v>
      </c>
      <c r="E26" s="94">
        <f>E27</f>
        <v>30519</v>
      </c>
      <c r="F26" s="101" t="s">
        <v>163</v>
      </c>
      <c r="G26" s="405">
        <f>'2.számú melléklet'!G52</f>
        <v>0</v>
      </c>
      <c r="H26" s="405">
        <f>'2.számú melléklet'!H52</f>
        <v>0</v>
      </c>
      <c r="I26" s="268">
        <f>'2.számú melléklet'!I52</f>
        <v>0</v>
      </c>
      <c r="J26" s="49"/>
      <c r="K26" s="49"/>
      <c r="L26" s="49"/>
      <c r="M26" s="14"/>
      <c r="N26" s="22"/>
    </row>
    <row r="27" spans="1:19" ht="17.100000000000001" customHeight="1">
      <c r="A27" s="72">
        <v>18</v>
      </c>
      <c r="B27" s="102" t="s">
        <v>167</v>
      </c>
      <c r="C27" s="96">
        <f>'2.számú melléklet'!G35</f>
        <v>30500</v>
      </c>
      <c r="D27" s="96">
        <f>'2.számú melléklet'!H35</f>
        <v>29619</v>
      </c>
      <c r="E27" s="96">
        <f>'2.számú melléklet'!I35</f>
        <v>30519</v>
      </c>
      <c r="F27" s="92"/>
      <c r="G27" s="400"/>
      <c r="H27" s="400"/>
      <c r="I27" s="263"/>
      <c r="J27" s="49"/>
      <c r="K27" s="49"/>
      <c r="L27" s="49"/>
      <c r="M27" s="14"/>
      <c r="N27" s="22"/>
    </row>
    <row r="28" spans="1:19" ht="17.100000000000001" customHeight="1" thickBot="1">
      <c r="A28" s="74">
        <v>19</v>
      </c>
      <c r="B28" s="103" t="s">
        <v>164</v>
      </c>
      <c r="C28" s="104">
        <f t="shared" ref="C28:D28" si="10">C25+C27</f>
        <v>223097</v>
      </c>
      <c r="D28" s="104">
        <f t="shared" si="10"/>
        <v>226627</v>
      </c>
      <c r="E28" s="104">
        <f t="shared" ref="E28" si="11">E25+E27</f>
        <v>135236</v>
      </c>
      <c r="F28" s="103" t="s">
        <v>4</v>
      </c>
      <c r="G28" s="406">
        <f>G19+G20+G24-G26</f>
        <v>223096.72139999998</v>
      </c>
      <c r="H28" s="406">
        <f>H19+H20+H24-H26</f>
        <v>226627.26140000002</v>
      </c>
      <c r="I28" s="269">
        <f>I19+I20+I24-I26</f>
        <v>93205.78</v>
      </c>
      <c r="J28" s="47"/>
      <c r="K28" s="47"/>
      <c r="L28" s="47"/>
      <c r="M28" s="40"/>
      <c r="N28" s="22"/>
    </row>
    <row r="29" spans="1:19">
      <c r="H29" s="50"/>
      <c r="I29" s="50"/>
      <c r="L29" s="50"/>
      <c r="M29" s="22"/>
      <c r="N29" s="47"/>
      <c r="O29" s="47"/>
      <c r="P29" s="47"/>
      <c r="Q29" s="40"/>
      <c r="R29" s="22"/>
    </row>
    <row r="30" spans="1:19" ht="15.6">
      <c r="B30" s="51"/>
      <c r="C30" s="51"/>
      <c r="D30" s="51"/>
      <c r="E30" s="51"/>
      <c r="F30" s="51"/>
      <c r="G30" s="51"/>
      <c r="H30" s="52"/>
      <c r="I30" s="52"/>
      <c r="J30" s="22"/>
      <c r="K30" s="22"/>
      <c r="L30" s="22"/>
      <c r="M30" s="22"/>
      <c r="N30" s="47"/>
      <c r="O30" s="47"/>
      <c r="P30" s="47"/>
      <c r="Q30" s="40"/>
      <c r="R30" s="22"/>
    </row>
    <row r="31" spans="1:19" hidden="1">
      <c r="B31" s="40"/>
      <c r="C31" s="166"/>
      <c r="D31" s="166"/>
      <c r="E31" s="166"/>
      <c r="F31" s="166"/>
      <c r="G31" s="166"/>
      <c r="H31" s="22"/>
      <c r="I31" s="22"/>
      <c r="J31" s="22"/>
      <c r="K31" s="22"/>
      <c r="L31" s="22"/>
      <c r="M31" s="22"/>
      <c r="N31" s="47"/>
      <c r="O31" s="47"/>
      <c r="P31" s="47"/>
      <c r="Q31" s="40"/>
      <c r="R31" s="22"/>
    </row>
    <row r="32" spans="1:19">
      <c r="B32" s="40"/>
      <c r="C32" s="166"/>
      <c r="D32" s="166"/>
      <c r="E32" s="166"/>
      <c r="F32" s="166"/>
      <c r="G32" s="166"/>
      <c r="H32" s="22"/>
      <c r="I32" s="22"/>
      <c r="J32" s="22"/>
      <c r="K32" s="22"/>
      <c r="L32" s="22"/>
      <c r="M32" s="22"/>
      <c r="N32" s="47"/>
      <c r="O32" s="47"/>
      <c r="P32" s="47"/>
      <c r="Q32" s="40"/>
      <c r="R32" s="22"/>
      <c r="S32" s="53"/>
    </row>
    <row r="33" spans="2:19" hidden="1">
      <c r="B33" s="40"/>
      <c r="C33" s="166"/>
      <c r="D33" s="166"/>
      <c r="E33" s="166"/>
      <c r="F33" s="166"/>
      <c r="G33" s="166"/>
      <c r="H33" s="22"/>
      <c r="I33" s="22"/>
      <c r="J33" s="22"/>
      <c r="K33" s="22"/>
      <c r="L33" s="22"/>
      <c r="M33" s="22"/>
      <c r="N33" s="47"/>
      <c r="O33" s="47"/>
      <c r="P33" s="47"/>
      <c r="Q33" s="40"/>
      <c r="R33" s="22"/>
    </row>
    <row r="34" spans="2:19">
      <c r="B34" s="40"/>
      <c r="C34" s="166"/>
      <c r="D34" s="166"/>
      <c r="E34" s="166"/>
      <c r="F34" s="166"/>
      <c r="G34" s="166"/>
      <c r="H34" s="38"/>
      <c r="I34" s="38"/>
      <c r="J34" s="22"/>
      <c r="K34" s="22"/>
      <c r="L34" s="22"/>
      <c r="M34" s="22"/>
      <c r="N34" s="49"/>
      <c r="O34" s="49"/>
      <c r="P34" s="49"/>
      <c r="Q34" s="14"/>
      <c r="R34" s="22"/>
      <c r="S34" s="54"/>
    </row>
    <row r="35" spans="2:19">
      <c r="B35" s="40"/>
      <c r="C35" s="166"/>
      <c r="D35" s="166"/>
      <c r="E35" s="166"/>
      <c r="F35" s="166"/>
      <c r="G35" s="166"/>
      <c r="H35" s="22"/>
      <c r="I35" s="22"/>
      <c r="J35" s="22"/>
      <c r="K35" s="22"/>
      <c r="L35" s="22"/>
      <c r="M35" s="22"/>
      <c r="N35" s="47"/>
      <c r="O35" s="47"/>
      <c r="P35" s="47"/>
      <c r="Q35" s="40"/>
      <c r="R35" s="22"/>
      <c r="S35" s="53"/>
    </row>
    <row r="36" spans="2:19">
      <c r="B36" s="40"/>
      <c r="C36" s="166"/>
      <c r="D36" s="166"/>
      <c r="E36" s="166"/>
      <c r="F36" s="166"/>
      <c r="G36" s="166"/>
      <c r="H36" s="22"/>
      <c r="I36" s="22"/>
      <c r="J36" s="22"/>
      <c r="K36" s="22"/>
      <c r="L36" s="22"/>
      <c r="M36" s="22"/>
      <c r="N36" s="47"/>
      <c r="O36" s="47"/>
      <c r="P36" s="47"/>
      <c r="Q36" s="40"/>
      <c r="R36" s="22"/>
    </row>
    <row r="37" spans="2:19">
      <c r="B37" s="40"/>
      <c r="C37" s="166"/>
      <c r="D37" s="166"/>
      <c r="E37" s="166"/>
      <c r="F37" s="166"/>
      <c r="G37" s="166"/>
      <c r="H37" s="22"/>
      <c r="I37" s="22"/>
      <c r="J37" s="22"/>
      <c r="K37" s="22"/>
      <c r="L37" s="22"/>
      <c r="M37" s="22"/>
      <c r="N37" s="47"/>
      <c r="O37" s="47"/>
      <c r="P37" s="47"/>
      <c r="Q37" s="40"/>
      <c r="R37" s="22"/>
    </row>
    <row r="38" spans="2:19">
      <c r="B38" s="40"/>
      <c r="C38" s="166"/>
      <c r="D38" s="166"/>
      <c r="E38" s="166"/>
      <c r="F38" s="166"/>
      <c r="G38" s="166"/>
      <c r="H38" s="38"/>
      <c r="I38" s="38"/>
      <c r="J38" s="22"/>
      <c r="K38" s="22"/>
      <c r="L38" s="22"/>
      <c r="M38" s="22"/>
      <c r="N38" s="49"/>
      <c r="O38" s="49"/>
      <c r="P38" s="49"/>
      <c r="Q38" s="14"/>
      <c r="R38" s="22"/>
    </row>
    <row r="39" spans="2:19">
      <c r="B39" s="40"/>
      <c r="C39" s="166"/>
      <c r="D39" s="166"/>
      <c r="E39" s="166"/>
      <c r="F39" s="166"/>
      <c r="G39" s="166"/>
      <c r="H39" s="22"/>
      <c r="I39" s="22"/>
      <c r="J39" s="22"/>
      <c r="K39" s="22"/>
      <c r="L39" s="22"/>
      <c r="M39" s="22"/>
      <c r="N39" s="47"/>
      <c r="O39" s="47"/>
      <c r="P39" s="47"/>
      <c r="Q39" s="40"/>
      <c r="R39" s="22"/>
    </row>
    <row r="40" spans="2:19">
      <c r="B40" s="40"/>
      <c r="C40" s="166"/>
      <c r="D40" s="166"/>
      <c r="E40" s="166"/>
      <c r="F40" s="166"/>
      <c r="G40" s="166"/>
      <c r="H40" s="22"/>
      <c r="I40" s="22"/>
      <c r="J40" s="22"/>
      <c r="K40" s="22"/>
      <c r="L40" s="22"/>
      <c r="M40" s="22"/>
      <c r="N40" s="47"/>
      <c r="O40" s="47"/>
      <c r="P40" s="47"/>
      <c r="Q40" s="40"/>
      <c r="R40" s="22"/>
    </row>
    <row r="41" spans="2:19">
      <c r="B41" s="40"/>
      <c r="C41" s="166"/>
      <c r="D41" s="166"/>
      <c r="E41" s="166"/>
      <c r="F41" s="166"/>
      <c r="G41" s="166"/>
      <c r="H41" s="38"/>
      <c r="I41" s="38"/>
      <c r="J41" s="22"/>
      <c r="K41" s="22"/>
      <c r="L41" s="22"/>
      <c r="M41" s="22"/>
      <c r="N41" s="49"/>
      <c r="O41" s="49"/>
      <c r="P41" s="49"/>
      <c r="Q41" s="14"/>
      <c r="R41" s="22"/>
    </row>
    <row r="42" spans="2:19">
      <c r="B42" s="40"/>
      <c r="C42" s="166"/>
      <c r="D42" s="166"/>
      <c r="E42" s="166"/>
      <c r="F42" s="166"/>
      <c r="G42" s="166"/>
      <c r="H42" s="22"/>
      <c r="I42" s="22"/>
      <c r="J42" s="22"/>
      <c r="K42" s="22"/>
      <c r="L42" s="22"/>
      <c r="M42" s="22"/>
      <c r="N42" s="47"/>
      <c r="O42" s="47"/>
      <c r="P42" s="47"/>
      <c r="Q42" s="40"/>
      <c r="R42" s="22"/>
    </row>
    <row r="43" spans="2:19">
      <c r="B43" s="40"/>
      <c r="C43" s="166"/>
      <c r="D43" s="166"/>
      <c r="E43" s="166"/>
      <c r="F43" s="166"/>
      <c r="G43" s="166"/>
      <c r="H43" s="38"/>
      <c r="I43" s="38"/>
      <c r="J43" s="22"/>
      <c r="K43" s="22"/>
      <c r="L43" s="22"/>
      <c r="M43" s="22"/>
      <c r="N43" s="49"/>
      <c r="O43" s="49"/>
      <c r="P43" s="49"/>
      <c r="Q43" s="14"/>
      <c r="R43" s="22"/>
    </row>
    <row r="44" spans="2:19">
      <c r="B44" s="40"/>
      <c r="C44" s="166"/>
      <c r="D44" s="166"/>
      <c r="E44" s="166"/>
      <c r="F44" s="166"/>
      <c r="G44" s="166"/>
      <c r="H44" s="42"/>
      <c r="I44" s="42"/>
      <c r="J44" s="22"/>
      <c r="K44" s="22"/>
      <c r="L44" s="22"/>
      <c r="M44" s="22"/>
      <c r="N44" s="47"/>
      <c r="O44" s="47"/>
      <c r="P44" s="47"/>
      <c r="Q44" s="40"/>
      <c r="R44" s="22"/>
    </row>
    <row r="45" spans="2:19">
      <c r="B45" s="40"/>
      <c r="C45" s="166"/>
      <c r="D45" s="166"/>
      <c r="E45" s="166"/>
      <c r="F45" s="166"/>
      <c r="G45" s="166"/>
      <c r="H45" s="42"/>
      <c r="I45" s="42"/>
      <c r="J45" s="22"/>
      <c r="K45" s="22"/>
      <c r="L45" s="22"/>
      <c r="M45" s="22"/>
      <c r="N45" s="47"/>
      <c r="O45" s="47"/>
      <c r="P45" s="47"/>
      <c r="Q45" s="40"/>
      <c r="R45" s="22"/>
    </row>
    <row r="46" spans="2:19">
      <c r="B46" s="40"/>
      <c r="C46" s="166"/>
      <c r="D46" s="166"/>
      <c r="E46" s="166"/>
      <c r="F46" s="166"/>
      <c r="G46" s="166"/>
      <c r="H46" s="38"/>
      <c r="I46" s="38"/>
      <c r="J46" s="22"/>
      <c r="K46" s="22"/>
      <c r="L46" s="22"/>
      <c r="M46" s="22"/>
      <c r="N46" s="49"/>
      <c r="O46" s="49"/>
      <c r="P46" s="49"/>
      <c r="Q46" s="14"/>
      <c r="R46" s="22"/>
    </row>
    <row r="47" spans="2:19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2:19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2:18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2:18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</sheetData>
  <mergeCells count="4">
    <mergeCell ref="A1:I1"/>
    <mergeCell ref="A5:I5"/>
    <mergeCell ref="B9:C9"/>
    <mergeCell ref="F9:I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O11"/>
  <sheetViews>
    <sheetView workbookViewId="0">
      <selection activeCell="A3" sqref="A3"/>
    </sheetView>
  </sheetViews>
  <sheetFormatPr defaultColWidth="9.109375" defaultRowHeight="14.4"/>
  <cols>
    <col min="1" max="1" width="6" style="423" customWidth="1"/>
    <col min="2" max="2" width="27.44140625" style="424" customWidth="1"/>
    <col min="3" max="3" width="10.6640625" style="424" customWidth="1"/>
    <col min="4" max="6" width="10.109375" style="424" customWidth="1"/>
    <col min="7" max="7" width="11" style="424" customWidth="1"/>
    <col min="8" max="16384" width="9.109375" style="424"/>
  </cols>
  <sheetData>
    <row r="1" spans="1:15">
      <c r="F1" s="680"/>
      <c r="G1" s="680"/>
    </row>
    <row r="2" spans="1:15" ht="15.75" customHeight="1">
      <c r="A2" s="681" t="s">
        <v>714</v>
      </c>
      <c r="B2" s="681"/>
      <c r="C2" s="681"/>
      <c r="D2" s="681"/>
      <c r="E2" s="681"/>
      <c r="F2" s="681"/>
      <c r="G2" s="681"/>
      <c r="K2" s="681"/>
      <c r="L2" s="681"/>
      <c r="M2" s="681"/>
      <c r="N2" s="681"/>
      <c r="O2" s="681"/>
    </row>
    <row r="4" spans="1:15" ht="19.5" customHeight="1">
      <c r="A4" s="682" t="s">
        <v>485</v>
      </c>
      <c r="B4" s="682"/>
      <c r="C4" s="682"/>
      <c r="D4" s="682"/>
      <c r="E4" s="682"/>
      <c r="F4" s="682"/>
      <c r="G4" s="682"/>
    </row>
    <row r="6" spans="1:15" ht="15" thickBot="1">
      <c r="G6" s="425" t="s">
        <v>475</v>
      </c>
    </row>
    <row r="7" spans="1:15" ht="17.25" customHeight="1" thickBot="1">
      <c r="A7" s="683" t="s">
        <v>476</v>
      </c>
      <c r="B7" s="685" t="s">
        <v>477</v>
      </c>
      <c r="C7" s="685" t="s">
        <v>478</v>
      </c>
      <c r="D7" s="685" t="s">
        <v>479</v>
      </c>
      <c r="E7" s="687" t="s">
        <v>480</v>
      </c>
      <c r="F7" s="687"/>
      <c r="G7" s="688"/>
    </row>
    <row r="8" spans="1:15" s="428" customFormat="1" ht="57.75" customHeight="1" thickBot="1">
      <c r="A8" s="684"/>
      <c r="B8" s="686"/>
      <c r="C8" s="686"/>
      <c r="D8" s="686"/>
      <c r="E8" s="426" t="s">
        <v>481</v>
      </c>
      <c r="F8" s="426" t="s">
        <v>482</v>
      </c>
      <c r="G8" s="427" t="s">
        <v>483</v>
      </c>
    </row>
    <row r="9" spans="1:15" s="432" customFormat="1" ht="15" customHeight="1" thickBot="1">
      <c r="A9" s="429" t="s">
        <v>7</v>
      </c>
      <c r="B9" s="430" t="s">
        <v>8</v>
      </c>
      <c r="C9" s="430" t="s">
        <v>9</v>
      </c>
      <c r="D9" s="430" t="s">
        <v>250</v>
      </c>
      <c r="E9" s="430" t="s">
        <v>484</v>
      </c>
      <c r="F9" s="430" t="s">
        <v>443</v>
      </c>
      <c r="G9" s="431" t="s">
        <v>444</v>
      </c>
    </row>
    <row r="10" spans="1:15" ht="30.75" customHeight="1" thickBot="1">
      <c r="A10" s="433" t="s">
        <v>190</v>
      </c>
      <c r="B10" s="434" t="s">
        <v>440</v>
      </c>
      <c r="C10" s="435">
        <v>42029636</v>
      </c>
      <c r="D10" s="435"/>
      <c r="E10" s="436">
        <v>42029636</v>
      </c>
      <c r="F10" s="435">
        <v>0</v>
      </c>
      <c r="G10" s="437">
        <v>42029636</v>
      </c>
    </row>
    <row r="11" spans="1:15" ht="15" customHeight="1" thickBot="1">
      <c r="A11" s="678" t="s">
        <v>104</v>
      </c>
      <c r="B11" s="679"/>
      <c r="C11" s="438">
        <f>SUM(C10:C10)</f>
        <v>42029636</v>
      </c>
      <c r="D11" s="438">
        <f>SUM(D10:D10)</f>
        <v>0</v>
      </c>
      <c r="E11" s="438">
        <f>SUM(E10:E10)</f>
        <v>42029636</v>
      </c>
      <c r="F11" s="438">
        <f>SUM(F10:F10)</f>
        <v>0</v>
      </c>
      <c r="G11" s="439">
        <f>SUM(G10:G10)</f>
        <v>42029636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R30"/>
  <sheetViews>
    <sheetView workbookViewId="0">
      <selection activeCell="A4" sqref="A4:I4"/>
    </sheetView>
  </sheetViews>
  <sheetFormatPr defaultColWidth="9.109375" defaultRowHeight="14.4"/>
  <cols>
    <col min="1" max="1" width="4.6640625" style="231" customWidth="1"/>
    <col min="2" max="2" width="31.5546875" style="231" customWidth="1"/>
    <col min="3" max="8" width="11.88671875" style="231" customWidth="1"/>
    <col min="9" max="9" width="13" style="231" customWidth="1"/>
    <col min="10" max="10" width="4.33203125" style="231" customWidth="1"/>
    <col min="11" max="16384" width="9.109375" style="231"/>
  </cols>
  <sheetData>
    <row r="1" spans="1:18">
      <c r="A1" s="187"/>
      <c r="B1" s="187"/>
      <c r="C1" s="187"/>
      <c r="D1" s="187"/>
      <c r="E1" s="702"/>
      <c r="F1" s="702"/>
      <c r="G1" s="702"/>
      <c r="H1" s="702"/>
      <c r="I1" s="702"/>
    </row>
    <row r="2" spans="1:18">
      <c r="A2" s="187"/>
      <c r="B2" s="187"/>
      <c r="C2" s="187"/>
      <c r="D2" s="187"/>
      <c r="E2" s="187"/>
      <c r="F2" s="187"/>
      <c r="G2" s="187"/>
      <c r="H2" s="187"/>
      <c r="I2" s="187"/>
    </row>
    <row r="3" spans="1:18" ht="15.75" customHeight="1">
      <c r="A3" s="703" t="s">
        <v>715</v>
      </c>
      <c r="B3" s="703"/>
      <c r="C3" s="703"/>
      <c r="D3" s="703"/>
      <c r="E3" s="703"/>
      <c r="F3" s="703"/>
      <c r="G3" s="703"/>
      <c r="H3" s="703"/>
      <c r="I3" s="703"/>
      <c r="L3" s="681"/>
      <c r="M3" s="681"/>
      <c r="N3" s="681"/>
      <c r="O3" s="681"/>
      <c r="P3" s="681"/>
      <c r="Q3" s="681"/>
      <c r="R3" s="681"/>
    </row>
    <row r="4" spans="1:18" ht="34.5" customHeight="1">
      <c r="A4" s="704" t="s">
        <v>512</v>
      </c>
      <c r="B4" s="704"/>
      <c r="C4" s="704"/>
      <c r="D4" s="704"/>
      <c r="E4" s="704"/>
      <c r="F4" s="704"/>
      <c r="G4" s="704"/>
      <c r="H4" s="704"/>
      <c r="I4" s="704"/>
      <c r="J4" s="705"/>
    </row>
    <row r="5" spans="1:18" ht="15" thickBot="1">
      <c r="H5" s="706" t="s">
        <v>486</v>
      </c>
      <c r="I5" s="706"/>
      <c r="J5" s="705"/>
    </row>
    <row r="6" spans="1:18" ht="15" thickBot="1">
      <c r="A6" s="707" t="s">
        <v>476</v>
      </c>
      <c r="B6" s="709" t="s">
        <v>487</v>
      </c>
      <c r="C6" s="711" t="s">
        <v>488</v>
      </c>
      <c r="D6" s="713" t="s">
        <v>489</v>
      </c>
      <c r="E6" s="714"/>
      <c r="F6" s="714"/>
      <c r="G6" s="714"/>
      <c r="H6" s="714"/>
      <c r="I6" s="690" t="s">
        <v>490</v>
      </c>
      <c r="J6" s="705"/>
    </row>
    <row r="7" spans="1:18" s="442" customFormat="1" ht="42" customHeight="1" thickBot="1">
      <c r="A7" s="708"/>
      <c r="B7" s="710"/>
      <c r="C7" s="712"/>
      <c r="D7" s="440" t="s">
        <v>491</v>
      </c>
      <c r="E7" s="440" t="s">
        <v>492</v>
      </c>
      <c r="F7" s="440" t="s">
        <v>493</v>
      </c>
      <c r="G7" s="441" t="s">
        <v>494</v>
      </c>
      <c r="H7" s="441" t="s">
        <v>495</v>
      </c>
      <c r="I7" s="691"/>
      <c r="J7" s="705"/>
    </row>
    <row r="8" spans="1:18" s="442" customFormat="1" ht="12" customHeight="1" thickBot="1">
      <c r="A8" s="443" t="s">
        <v>7</v>
      </c>
      <c r="B8" s="444" t="s">
        <v>8</v>
      </c>
      <c r="C8" s="444" t="s">
        <v>9</v>
      </c>
      <c r="D8" s="444" t="s">
        <v>250</v>
      </c>
      <c r="E8" s="444" t="s">
        <v>442</v>
      </c>
      <c r="F8" s="444" t="s">
        <v>443</v>
      </c>
      <c r="G8" s="444" t="s">
        <v>444</v>
      </c>
      <c r="H8" s="444" t="s">
        <v>496</v>
      </c>
      <c r="I8" s="445" t="s">
        <v>497</v>
      </c>
      <c r="J8" s="705"/>
    </row>
    <row r="9" spans="1:18" s="442" customFormat="1" ht="18" customHeight="1">
      <c r="A9" s="692" t="s">
        <v>498</v>
      </c>
      <c r="B9" s="693"/>
      <c r="C9" s="693"/>
      <c r="D9" s="693"/>
      <c r="E9" s="693"/>
      <c r="F9" s="693"/>
      <c r="G9" s="693"/>
      <c r="H9" s="693"/>
      <c r="I9" s="694"/>
      <c r="J9" s="705"/>
    </row>
    <row r="10" spans="1:18" ht="15.9" customHeight="1">
      <c r="A10" s="446" t="s">
        <v>190</v>
      </c>
      <c r="B10" s="447" t="s">
        <v>499</v>
      </c>
      <c r="C10" s="448"/>
      <c r="D10" s="448"/>
      <c r="E10" s="448"/>
      <c r="F10" s="448"/>
      <c r="G10" s="449"/>
      <c r="H10" s="450">
        <f t="shared" ref="H10:H16" si="0">SUM(D10:G10)</f>
        <v>0</v>
      </c>
      <c r="I10" s="451">
        <f t="shared" ref="I10:I16" si="1">C10+H10</f>
        <v>0</v>
      </c>
      <c r="J10" s="705"/>
    </row>
    <row r="11" spans="1:18" ht="20.399999999999999">
      <c r="A11" s="446" t="s">
        <v>191</v>
      </c>
      <c r="B11" s="447" t="s">
        <v>500</v>
      </c>
      <c r="C11" s="448">
        <v>900</v>
      </c>
      <c r="D11" s="448">
        <v>0</v>
      </c>
      <c r="E11" s="448"/>
      <c r="F11" s="448"/>
      <c r="G11" s="449"/>
      <c r="H11" s="450">
        <f>SUM(D11:G11)</f>
        <v>0</v>
      </c>
      <c r="I11" s="451">
        <f t="shared" si="1"/>
        <v>900</v>
      </c>
      <c r="J11" s="705"/>
    </row>
    <row r="12" spans="1:18">
      <c r="A12" s="446" t="s">
        <v>192</v>
      </c>
      <c r="B12" s="447" t="s">
        <v>501</v>
      </c>
      <c r="C12" s="448"/>
      <c r="D12" s="448"/>
      <c r="E12" s="448"/>
      <c r="F12" s="448"/>
      <c r="G12" s="449"/>
      <c r="H12" s="450">
        <f t="shared" si="0"/>
        <v>0</v>
      </c>
      <c r="I12" s="451">
        <f t="shared" si="1"/>
        <v>0</v>
      </c>
      <c r="J12" s="705"/>
    </row>
    <row r="13" spans="1:18" ht="15.9" customHeight="1">
      <c r="A13" s="446" t="s">
        <v>193</v>
      </c>
      <c r="B13" s="447" t="s">
        <v>502</v>
      </c>
      <c r="C13" s="448"/>
      <c r="D13" s="448"/>
      <c r="E13" s="448"/>
      <c r="F13" s="448"/>
      <c r="G13" s="449"/>
      <c r="H13" s="450">
        <f t="shared" si="0"/>
        <v>0</v>
      </c>
      <c r="I13" s="451">
        <f t="shared" si="1"/>
        <v>0</v>
      </c>
      <c r="J13" s="705"/>
    </row>
    <row r="14" spans="1:18" ht="20.399999999999999">
      <c r="A14" s="446" t="s">
        <v>194</v>
      </c>
      <c r="B14" s="447" t="s">
        <v>503</v>
      </c>
      <c r="C14" s="448"/>
      <c r="D14" s="448">
        <v>0</v>
      </c>
      <c r="E14" s="448"/>
      <c r="F14" s="448"/>
      <c r="G14" s="449"/>
      <c r="H14" s="450">
        <f t="shared" si="0"/>
        <v>0</v>
      </c>
      <c r="I14" s="451">
        <f t="shared" si="1"/>
        <v>0</v>
      </c>
      <c r="J14" s="705"/>
    </row>
    <row r="15" spans="1:18" ht="15.9" customHeight="1">
      <c r="A15" s="452" t="s">
        <v>195</v>
      </c>
      <c r="B15" s="453" t="s">
        <v>504</v>
      </c>
      <c r="C15" s="454">
        <v>0</v>
      </c>
      <c r="D15" s="454">
        <v>0</v>
      </c>
      <c r="E15" s="454"/>
      <c r="F15" s="454"/>
      <c r="G15" s="455"/>
      <c r="H15" s="450">
        <f t="shared" si="0"/>
        <v>0</v>
      </c>
      <c r="I15" s="451">
        <f t="shared" si="1"/>
        <v>0</v>
      </c>
      <c r="J15" s="705"/>
    </row>
    <row r="16" spans="1:18" ht="15.9" customHeight="1" thickBot="1">
      <c r="A16" s="456" t="s">
        <v>196</v>
      </c>
      <c r="B16" s="457" t="s">
        <v>505</v>
      </c>
      <c r="C16" s="458"/>
      <c r="D16" s="458">
        <v>0</v>
      </c>
      <c r="E16" s="458"/>
      <c r="F16" s="458"/>
      <c r="G16" s="459"/>
      <c r="H16" s="450">
        <f t="shared" si="0"/>
        <v>0</v>
      </c>
      <c r="I16" s="451">
        <f t="shared" si="1"/>
        <v>0</v>
      </c>
      <c r="J16" s="705"/>
    </row>
    <row r="17" spans="1:10" s="463" customFormat="1" ht="13.8" thickBot="1">
      <c r="A17" s="695" t="s">
        <v>506</v>
      </c>
      <c r="B17" s="696"/>
      <c r="C17" s="460">
        <f t="shared" ref="C17:I17" si="2">SUM(C10:C16)</f>
        <v>900</v>
      </c>
      <c r="D17" s="460">
        <f t="shared" si="2"/>
        <v>0</v>
      </c>
      <c r="E17" s="460">
        <f t="shared" si="2"/>
        <v>0</v>
      </c>
      <c r="F17" s="460">
        <f t="shared" si="2"/>
        <v>0</v>
      </c>
      <c r="G17" s="461">
        <f t="shared" si="2"/>
        <v>0</v>
      </c>
      <c r="H17" s="461">
        <f t="shared" si="2"/>
        <v>0</v>
      </c>
      <c r="I17" s="462">
        <f t="shared" si="2"/>
        <v>900</v>
      </c>
      <c r="J17" s="705"/>
    </row>
    <row r="18" spans="1:10" s="464" customFormat="1">
      <c r="A18" s="697" t="s">
        <v>507</v>
      </c>
      <c r="B18" s="698"/>
      <c r="C18" s="698"/>
      <c r="D18" s="698"/>
      <c r="E18" s="698"/>
      <c r="F18" s="698"/>
      <c r="G18" s="698"/>
      <c r="H18" s="698"/>
      <c r="I18" s="699"/>
      <c r="J18" s="705"/>
    </row>
    <row r="19" spans="1:10" s="464" customFormat="1">
      <c r="A19" s="446" t="s">
        <v>190</v>
      </c>
      <c r="B19" s="447" t="s">
        <v>508</v>
      </c>
      <c r="C19" s="448">
        <v>0</v>
      </c>
      <c r="D19" s="448"/>
      <c r="E19" s="448"/>
      <c r="F19" s="448"/>
      <c r="G19" s="449"/>
      <c r="H19" s="450">
        <f>SUM(D19:G19)</f>
        <v>0</v>
      </c>
      <c r="I19" s="451">
        <f>C19+H19</f>
        <v>0</v>
      </c>
      <c r="J19" s="705"/>
    </row>
    <row r="20" spans="1:10" ht="15" thickBot="1">
      <c r="A20" s="456" t="s">
        <v>191</v>
      </c>
      <c r="B20" s="457" t="s">
        <v>509</v>
      </c>
      <c r="C20" s="458">
        <v>0</v>
      </c>
      <c r="D20" s="458"/>
      <c r="E20" s="458"/>
      <c r="F20" s="458"/>
      <c r="G20" s="459"/>
      <c r="H20" s="450">
        <f>SUM(D20:G20)</f>
        <v>0</v>
      </c>
      <c r="I20" s="465">
        <f>C20+H20</f>
        <v>0</v>
      </c>
      <c r="J20" s="705"/>
    </row>
    <row r="21" spans="1:10" ht="15" thickBot="1">
      <c r="A21" s="695" t="s">
        <v>510</v>
      </c>
      <c r="B21" s="696"/>
      <c r="C21" s="460">
        <f t="shared" ref="C21:I21" si="3">SUM(C19:C20)</f>
        <v>0</v>
      </c>
      <c r="D21" s="460">
        <f t="shared" si="3"/>
        <v>0</v>
      </c>
      <c r="E21" s="460">
        <f t="shared" si="3"/>
        <v>0</v>
      </c>
      <c r="F21" s="460">
        <f t="shared" si="3"/>
        <v>0</v>
      </c>
      <c r="G21" s="461">
        <f t="shared" si="3"/>
        <v>0</v>
      </c>
      <c r="H21" s="461">
        <f t="shared" si="3"/>
        <v>0</v>
      </c>
      <c r="I21" s="462">
        <f t="shared" si="3"/>
        <v>0</v>
      </c>
      <c r="J21" s="705"/>
    </row>
    <row r="22" spans="1:10" ht="15" thickBot="1">
      <c r="A22" s="700" t="s">
        <v>511</v>
      </c>
      <c r="B22" s="701"/>
      <c r="C22" s="466">
        <f t="shared" ref="C22:I22" si="4">C17+C21</f>
        <v>900</v>
      </c>
      <c r="D22" s="466">
        <f t="shared" si="4"/>
        <v>0</v>
      </c>
      <c r="E22" s="466">
        <f t="shared" si="4"/>
        <v>0</v>
      </c>
      <c r="F22" s="466">
        <f t="shared" si="4"/>
        <v>0</v>
      </c>
      <c r="G22" s="466">
        <f t="shared" si="4"/>
        <v>0</v>
      </c>
      <c r="H22" s="466">
        <f t="shared" si="4"/>
        <v>0</v>
      </c>
      <c r="I22" s="462">
        <f t="shared" si="4"/>
        <v>900</v>
      </c>
      <c r="J22" s="705"/>
    </row>
    <row r="30" spans="1:10" ht="15.6">
      <c r="A30" s="689"/>
      <c r="B30" s="689"/>
      <c r="C30" s="689"/>
      <c r="D30" s="689"/>
      <c r="E30" s="689"/>
      <c r="F30" s="689"/>
      <c r="G30" s="689"/>
      <c r="H30" s="689"/>
      <c r="I30" s="689"/>
    </row>
  </sheetData>
  <mergeCells count="17"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  <mergeCell ref="A30:I30"/>
    <mergeCell ref="I6:I7"/>
    <mergeCell ref="A9:I9"/>
    <mergeCell ref="A17:B17"/>
    <mergeCell ref="A18:I18"/>
    <mergeCell ref="A21:B21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2:J41"/>
  <sheetViews>
    <sheetView workbookViewId="0">
      <selection activeCell="A3" sqref="A3"/>
    </sheetView>
  </sheetViews>
  <sheetFormatPr defaultColWidth="9.109375" defaultRowHeight="14.4"/>
  <cols>
    <col min="1" max="1" width="4.109375" style="187" customWidth="1"/>
    <col min="2" max="5" width="9.109375" style="187"/>
    <col min="6" max="6" width="6.44140625" style="187" customWidth="1"/>
    <col min="7" max="8" width="10.6640625" style="187" customWidth="1"/>
    <col min="9" max="9" width="10.88671875" style="187" customWidth="1"/>
    <col min="10" max="10" width="11" style="187" bestFit="1" customWidth="1"/>
    <col min="11" max="16384" width="9.109375" style="187"/>
  </cols>
  <sheetData>
    <row r="2" spans="1:10" ht="18" customHeight="1">
      <c r="A2" s="703" t="s">
        <v>716</v>
      </c>
      <c r="B2" s="703"/>
      <c r="C2" s="703"/>
      <c r="D2" s="703"/>
      <c r="E2" s="703"/>
      <c r="F2" s="703"/>
      <c r="G2" s="703"/>
      <c r="H2" s="703"/>
      <c r="I2" s="703"/>
      <c r="J2" s="572"/>
    </row>
    <row r="3" spans="1:10" ht="16.5" customHeight="1">
      <c r="A3" s="338"/>
      <c r="B3" s="338"/>
      <c r="C3" s="338"/>
      <c r="D3" s="338"/>
      <c r="E3" s="338"/>
      <c r="F3" s="338"/>
      <c r="G3" s="338"/>
      <c r="H3" s="338"/>
      <c r="I3" s="338"/>
    </row>
    <row r="4" spans="1:10">
      <c r="A4" s="715" t="s">
        <v>542</v>
      </c>
      <c r="B4" s="715"/>
      <c r="C4" s="715"/>
      <c r="D4" s="715"/>
      <c r="E4" s="715"/>
      <c r="F4" s="715"/>
      <c r="G4" s="715"/>
      <c r="H4" s="715"/>
      <c r="I4" s="715"/>
      <c r="J4" s="715"/>
    </row>
    <row r="5" spans="1:10" ht="18.75" customHeight="1" thickBot="1">
      <c r="J5" s="187" t="s">
        <v>513</v>
      </c>
    </row>
    <row r="6" spans="1:10" ht="15" thickBot="1">
      <c r="A6" s="467"/>
      <c r="B6" s="716" t="s">
        <v>7</v>
      </c>
      <c r="C6" s="717"/>
      <c r="D6" s="717"/>
      <c r="E6" s="717"/>
      <c r="F6" s="718"/>
      <c r="G6" s="468" t="s">
        <v>8</v>
      </c>
      <c r="H6" s="468" t="s">
        <v>9</v>
      </c>
      <c r="I6" s="468" t="s">
        <v>250</v>
      </c>
      <c r="J6" s="468" t="s">
        <v>442</v>
      </c>
    </row>
    <row r="7" spans="1:10">
      <c r="A7" s="469" t="s">
        <v>514</v>
      </c>
      <c r="B7" s="470"/>
      <c r="C7" s="471"/>
      <c r="D7" s="471"/>
      <c r="E7" s="471"/>
      <c r="F7" s="472"/>
      <c r="G7" s="473" t="s">
        <v>543</v>
      </c>
      <c r="H7" s="473" t="s">
        <v>515</v>
      </c>
      <c r="I7" s="473" t="s">
        <v>544</v>
      </c>
      <c r="J7" s="473" t="s">
        <v>545</v>
      </c>
    </row>
    <row r="8" spans="1:10" ht="15" thickBot="1">
      <c r="A8" s="474"/>
      <c r="B8" s="475"/>
      <c r="C8" s="476"/>
      <c r="D8" s="476"/>
      <c r="E8" s="476"/>
      <c r="F8" s="477"/>
      <c r="G8" s="478" t="s">
        <v>516</v>
      </c>
      <c r="H8" s="478" t="s">
        <v>517</v>
      </c>
      <c r="I8" s="478" t="s">
        <v>517</v>
      </c>
      <c r="J8" s="478" t="s">
        <v>517</v>
      </c>
    </row>
    <row r="9" spans="1:10">
      <c r="A9" s="479">
        <v>1</v>
      </c>
      <c r="B9" s="480" t="s">
        <v>518</v>
      </c>
      <c r="C9" s="480"/>
      <c r="D9" s="480"/>
      <c r="E9" s="480"/>
      <c r="F9" s="480"/>
      <c r="G9" s="481">
        <f>'1.számú melléklet'!E10</f>
        <v>2975</v>
      </c>
      <c r="H9" s="481">
        <v>2006</v>
      </c>
      <c r="I9" s="481">
        <v>2006</v>
      </c>
      <c r="J9" s="481">
        <v>2006</v>
      </c>
    </row>
    <row r="10" spans="1:10">
      <c r="A10" s="482">
        <v>2</v>
      </c>
      <c r="B10" s="480" t="s">
        <v>519</v>
      </c>
      <c r="C10" s="480"/>
      <c r="D10" s="480"/>
      <c r="E10" s="480"/>
      <c r="F10" s="480"/>
      <c r="G10" s="481">
        <f>'1.számú melléklet'!E12</f>
        <v>1377</v>
      </c>
      <c r="H10" s="481">
        <v>1520</v>
      </c>
      <c r="I10" s="481">
        <v>1520</v>
      </c>
      <c r="J10" s="481">
        <v>1520</v>
      </c>
    </row>
    <row r="11" spans="1:10">
      <c r="A11" s="482">
        <v>3</v>
      </c>
      <c r="B11" s="480" t="s">
        <v>87</v>
      </c>
      <c r="C11" s="480"/>
      <c r="D11" s="480"/>
      <c r="E11" s="480"/>
      <c r="F11" s="480"/>
      <c r="G11" s="481">
        <f>'1.számú melléklet'!E13</f>
        <v>700</v>
      </c>
      <c r="H11" s="481">
        <v>500</v>
      </c>
      <c r="I11" s="481">
        <v>500</v>
      </c>
      <c r="J11" s="481">
        <v>500</v>
      </c>
    </row>
    <row r="12" spans="1:10">
      <c r="A12" s="482">
        <v>4</v>
      </c>
      <c r="B12" s="480" t="s">
        <v>99</v>
      </c>
      <c r="C12" s="480"/>
      <c r="D12" s="480"/>
      <c r="E12" s="480"/>
      <c r="F12" s="480"/>
      <c r="G12" s="481">
        <f>'1.számú melléklet'!E15</f>
        <v>22619</v>
      </c>
      <c r="H12" s="481">
        <v>21942</v>
      </c>
      <c r="I12" s="481">
        <v>21942</v>
      </c>
      <c r="J12" s="481">
        <v>21942</v>
      </c>
    </row>
    <row r="13" spans="1:10">
      <c r="A13" s="482">
        <v>5</v>
      </c>
      <c r="B13" s="483" t="s">
        <v>520</v>
      </c>
      <c r="C13" s="484"/>
      <c r="D13" s="484"/>
      <c r="E13" s="484"/>
      <c r="F13" s="484"/>
      <c r="G13" s="481">
        <v>0</v>
      </c>
      <c r="H13" s="481">
        <v>0</v>
      </c>
      <c r="I13" s="481">
        <v>0</v>
      </c>
      <c r="J13" s="481">
        <v>0</v>
      </c>
    </row>
    <row r="14" spans="1:10">
      <c r="A14" s="482">
        <v>6</v>
      </c>
      <c r="B14" s="483" t="s">
        <v>521</v>
      </c>
      <c r="C14" s="484"/>
      <c r="D14" s="484"/>
      <c r="E14" s="484"/>
      <c r="F14" s="484"/>
      <c r="G14" s="481">
        <f>'1.számú melléklet'!E17</f>
        <v>6306</v>
      </c>
      <c r="H14" s="481">
        <v>7017</v>
      </c>
      <c r="I14" s="481">
        <v>7017</v>
      </c>
      <c r="J14" s="481">
        <v>7017</v>
      </c>
    </row>
    <row r="15" spans="1:10">
      <c r="A15" s="482">
        <v>7</v>
      </c>
      <c r="B15" s="483" t="s">
        <v>522</v>
      </c>
      <c r="C15" s="484"/>
      <c r="D15" s="484"/>
      <c r="E15" s="484"/>
      <c r="F15" s="484"/>
      <c r="G15" s="481">
        <v>0</v>
      </c>
      <c r="H15" s="481">
        <v>0</v>
      </c>
      <c r="I15" s="481">
        <v>0</v>
      </c>
      <c r="J15" s="481">
        <v>0</v>
      </c>
    </row>
    <row r="16" spans="1:10">
      <c r="A16" s="482">
        <v>8</v>
      </c>
      <c r="B16" s="483" t="s">
        <v>523</v>
      </c>
      <c r="C16" s="484"/>
      <c r="D16" s="484"/>
      <c r="E16" s="484"/>
      <c r="F16" s="484"/>
      <c r="G16" s="481">
        <v>0</v>
      </c>
      <c r="H16" s="481">
        <v>0</v>
      </c>
      <c r="I16" s="481">
        <v>0</v>
      </c>
      <c r="J16" s="481">
        <v>0</v>
      </c>
    </row>
    <row r="17" spans="1:10">
      <c r="A17" s="482">
        <v>9</v>
      </c>
      <c r="B17" s="483" t="s">
        <v>524</v>
      </c>
      <c r="C17" s="480"/>
      <c r="D17" s="480"/>
      <c r="E17" s="480"/>
      <c r="F17" s="480"/>
      <c r="G17" s="481">
        <v>0</v>
      </c>
      <c r="H17" s="481">
        <v>0</v>
      </c>
      <c r="I17" s="481">
        <v>0</v>
      </c>
      <c r="J17" s="481">
        <v>0</v>
      </c>
    </row>
    <row r="18" spans="1:10" ht="15" thickBot="1">
      <c r="A18" s="482">
        <v>10</v>
      </c>
      <c r="B18" s="480" t="s">
        <v>106</v>
      </c>
      <c r="C18" s="480"/>
      <c r="D18" s="480"/>
      <c r="E18" s="480"/>
      <c r="F18" s="480"/>
      <c r="G18" s="481">
        <f>'1.számú melléklet'!E27</f>
        <v>30519</v>
      </c>
      <c r="H18" s="481">
        <v>20000</v>
      </c>
      <c r="I18" s="481">
        <v>20000</v>
      </c>
      <c r="J18" s="481">
        <v>0</v>
      </c>
    </row>
    <row r="19" spans="1:10" ht="15" thickBot="1">
      <c r="A19" s="485">
        <v>11</v>
      </c>
      <c r="B19" s="486" t="s">
        <v>525</v>
      </c>
      <c r="C19" s="486"/>
      <c r="D19" s="486"/>
      <c r="E19" s="486"/>
      <c r="F19" s="487"/>
      <c r="G19" s="488">
        <f>SUM(G9:G18)</f>
        <v>64496</v>
      </c>
      <c r="H19" s="488">
        <f>SUM(H9:H18)</f>
        <v>52985</v>
      </c>
      <c r="I19" s="488">
        <f>SUM(I9:I18)</f>
        <v>52985</v>
      </c>
      <c r="J19" s="488">
        <f>SUM(J9:J18)</f>
        <v>32985</v>
      </c>
    </row>
    <row r="20" spans="1:10">
      <c r="A20" s="479">
        <v>12</v>
      </c>
      <c r="B20" s="480" t="s">
        <v>526</v>
      </c>
      <c r="C20" s="480"/>
      <c r="D20" s="480"/>
      <c r="E20" s="480"/>
      <c r="F20" s="489"/>
      <c r="G20" s="481">
        <f>'1.számú melléklet'!I10</f>
        <v>10168</v>
      </c>
      <c r="H20" s="481">
        <v>12441</v>
      </c>
      <c r="I20" s="481">
        <v>12441</v>
      </c>
      <c r="J20" s="481">
        <v>12441</v>
      </c>
    </row>
    <row r="21" spans="1:10">
      <c r="A21" s="482">
        <v>13</v>
      </c>
      <c r="B21" s="480" t="s">
        <v>147</v>
      </c>
      <c r="C21" s="480"/>
      <c r="D21" s="480"/>
      <c r="E21" s="480"/>
      <c r="F21" s="489"/>
      <c r="G21" s="481">
        <f>'1.számú melléklet'!I11</f>
        <v>1474</v>
      </c>
      <c r="H21" s="481">
        <v>1822</v>
      </c>
      <c r="I21" s="481">
        <v>1822</v>
      </c>
      <c r="J21" s="481">
        <v>1822</v>
      </c>
    </row>
    <row r="22" spans="1:10">
      <c r="A22" s="482">
        <v>14</v>
      </c>
      <c r="B22" s="480" t="s">
        <v>197</v>
      </c>
      <c r="C22" s="480"/>
      <c r="D22" s="480"/>
      <c r="E22" s="480"/>
      <c r="F22" s="489"/>
      <c r="G22" s="481">
        <f>'1.számú melléklet'!I12</f>
        <v>21185</v>
      </c>
      <c r="H22" s="481">
        <v>12753</v>
      </c>
      <c r="I22" s="481">
        <v>12753</v>
      </c>
      <c r="J22" s="481">
        <v>12753</v>
      </c>
    </row>
    <row r="23" spans="1:10">
      <c r="A23" s="482">
        <v>15</v>
      </c>
      <c r="B23" s="480" t="s">
        <v>527</v>
      </c>
      <c r="C23" s="480"/>
      <c r="D23" s="480"/>
      <c r="E23" s="480"/>
      <c r="F23" s="489"/>
      <c r="G23" s="481">
        <f>'1.számú melléklet'!I14</f>
        <v>1738.78</v>
      </c>
      <c r="H23" s="481">
        <v>767</v>
      </c>
      <c r="I23" s="481">
        <v>767</v>
      </c>
      <c r="J23" s="481">
        <v>767</v>
      </c>
    </row>
    <row r="24" spans="1:10">
      <c r="A24" s="482">
        <v>16</v>
      </c>
      <c r="B24" s="480" t="s">
        <v>528</v>
      </c>
      <c r="C24" s="480"/>
      <c r="D24" s="480"/>
      <c r="E24" s="480"/>
      <c r="F24" s="489"/>
      <c r="G24" s="481">
        <f>'1.számú melléklet'!I15</f>
        <v>1880</v>
      </c>
      <c r="H24" s="481">
        <v>2276</v>
      </c>
      <c r="I24" s="481">
        <v>2276</v>
      </c>
      <c r="J24" s="481">
        <v>2276</v>
      </c>
    </row>
    <row r="25" spans="1:10">
      <c r="A25" s="482">
        <v>17</v>
      </c>
      <c r="B25" s="480" t="s">
        <v>112</v>
      </c>
      <c r="C25" s="480"/>
      <c r="D25" s="480"/>
      <c r="E25" s="480"/>
      <c r="F25" s="489"/>
      <c r="G25" s="481">
        <v>0</v>
      </c>
      <c r="H25" s="481">
        <v>0</v>
      </c>
      <c r="I25" s="481">
        <v>0</v>
      </c>
      <c r="J25" s="481">
        <v>2926</v>
      </c>
    </row>
    <row r="26" spans="1:10" ht="15" thickBot="1">
      <c r="A26" s="482">
        <v>18</v>
      </c>
      <c r="B26" s="480" t="s">
        <v>113</v>
      </c>
      <c r="C26" s="480"/>
      <c r="D26" s="480"/>
      <c r="E26" s="480"/>
      <c r="F26" s="489"/>
      <c r="G26" s="481">
        <v>0</v>
      </c>
      <c r="H26" s="481">
        <v>0</v>
      </c>
      <c r="I26" s="481">
        <v>0</v>
      </c>
      <c r="J26" s="481">
        <v>0</v>
      </c>
    </row>
    <row r="27" spans="1:10" ht="15" thickBot="1">
      <c r="A27" s="485">
        <v>19</v>
      </c>
      <c r="B27" s="486" t="s">
        <v>529</v>
      </c>
      <c r="C27" s="490"/>
      <c r="D27" s="490"/>
      <c r="E27" s="490"/>
      <c r="F27" s="491"/>
      <c r="G27" s="488">
        <f>SUM(G20:G26)</f>
        <v>36445.78</v>
      </c>
      <c r="H27" s="488">
        <f>SUM(H20:H26)</f>
        <v>30059</v>
      </c>
      <c r="I27" s="488">
        <f>SUM(I20:I26)</f>
        <v>30059</v>
      </c>
      <c r="J27" s="488">
        <f>SUM(J20:J26)</f>
        <v>32985</v>
      </c>
    </row>
    <row r="28" spans="1:10">
      <c r="A28" s="482">
        <v>20</v>
      </c>
      <c r="B28" s="492" t="s">
        <v>530</v>
      </c>
      <c r="C28" s="480"/>
      <c r="D28" s="480"/>
      <c r="E28" s="480"/>
      <c r="F28" s="489"/>
      <c r="G28" s="481">
        <v>0</v>
      </c>
      <c r="H28" s="481">
        <v>0</v>
      </c>
      <c r="I28" s="481">
        <v>0</v>
      </c>
      <c r="J28" s="481">
        <v>0</v>
      </c>
    </row>
    <row r="29" spans="1:10" ht="15" thickBot="1">
      <c r="A29" s="482">
        <v>21</v>
      </c>
      <c r="B29" s="492" t="s">
        <v>531</v>
      </c>
      <c r="C29" s="480"/>
      <c r="D29" s="480"/>
      <c r="E29" s="480"/>
      <c r="F29" s="489"/>
      <c r="G29" s="481">
        <f>'1.számú melléklet'!E22</f>
        <v>70740</v>
      </c>
      <c r="H29" s="481">
        <v>0</v>
      </c>
      <c r="I29" s="481">
        <v>0</v>
      </c>
      <c r="J29" s="481">
        <v>0</v>
      </c>
    </row>
    <row r="30" spans="1:10" ht="15" thickBot="1">
      <c r="A30" s="485">
        <v>22</v>
      </c>
      <c r="B30" s="493" t="s">
        <v>532</v>
      </c>
      <c r="C30" s="490"/>
      <c r="D30" s="490"/>
      <c r="E30" s="490"/>
      <c r="F30" s="491"/>
      <c r="G30" s="488">
        <f>SUM(G28:G29)</f>
        <v>70740</v>
      </c>
      <c r="H30" s="488">
        <v>0</v>
      </c>
      <c r="I30" s="488">
        <v>0</v>
      </c>
      <c r="J30" s="488">
        <v>0</v>
      </c>
    </row>
    <row r="31" spans="1:10">
      <c r="A31" s="482">
        <v>23</v>
      </c>
      <c r="B31" s="492" t="s">
        <v>533</v>
      </c>
      <c r="C31" s="480"/>
      <c r="D31" s="480"/>
      <c r="E31" s="480"/>
      <c r="F31" s="489"/>
      <c r="G31" s="481">
        <f>'1.számú melléklet'!I20</f>
        <v>56760</v>
      </c>
      <c r="H31" s="481">
        <v>22926</v>
      </c>
      <c r="I31" s="481">
        <v>22926</v>
      </c>
      <c r="J31" s="481">
        <v>0</v>
      </c>
    </row>
    <row r="32" spans="1:10" ht="15" thickBot="1">
      <c r="A32" s="482">
        <v>24</v>
      </c>
      <c r="B32" s="492" t="s">
        <v>534</v>
      </c>
      <c r="C32" s="480"/>
      <c r="D32" s="480"/>
      <c r="E32" s="480"/>
      <c r="F32" s="489"/>
      <c r="G32" s="481">
        <v>0</v>
      </c>
      <c r="H32" s="481"/>
      <c r="I32" s="481"/>
      <c r="J32" s="481"/>
    </row>
    <row r="33" spans="1:10" ht="15" thickBot="1">
      <c r="A33" s="485">
        <v>25</v>
      </c>
      <c r="B33" s="493" t="s">
        <v>535</v>
      </c>
      <c r="C33" s="490"/>
      <c r="D33" s="490"/>
      <c r="E33" s="490"/>
      <c r="F33" s="491"/>
      <c r="G33" s="488">
        <f>SUM(G31:G32)</f>
        <v>56760</v>
      </c>
      <c r="H33" s="488">
        <f>SUM(H31:H32)</f>
        <v>22926</v>
      </c>
      <c r="I33" s="488">
        <f>SUM(I31:I32)</f>
        <v>22926</v>
      </c>
      <c r="J33" s="488">
        <f>SUM(J31:J32)</f>
        <v>0</v>
      </c>
    </row>
    <row r="34" spans="1:10">
      <c r="A34" s="482">
        <v>26</v>
      </c>
      <c r="B34" s="492" t="s">
        <v>536</v>
      </c>
      <c r="C34" s="480"/>
      <c r="D34" s="480"/>
      <c r="E34" s="480"/>
      <c r="F34" s="489"/>
      <c r="G34" s="481">
        <f>G19</f>
        <v>64496</v>
      </c>
      <c r="H34" s="481">
        <f>H19</f>
        <v>52985</v>
      </c>
      <c r="I34" s="481">
        <f>I19</f>
        <v>52985</v>
      </c>
      <c r="J34" s="481">
        <f>J19</f>
        <v>32985</v>
      </c>
    </row>
    <row r="35" spans="1:10" ht="15" thickBot="1">
      <c r="A35" s="482">
        <v>27</v>
      </c>
      <c r="B35" s="492" t="s">
        <v>537</v>
      </c>
      <c r="C35" s="480"/>
      <c r="D35" s="480"/>
      <c r="E35" s="480"/>
      <c r="F35" s="489"/>
      <c r="G35" s="481">
        <f>G30</f>
        <v>70740</v>
      </c>
      <c r="H35" s="481">
        <v>0</v>
      </c>
      <c r="I35" s="481">
        <v>0</v>
      </c>
      <c r="J35" s="481">
        <v>0</v>
      </c>
    </row>
    <row r="36" spans="1:10" ht="15" thickBot="1">
      <c r="A36" s="485">
        <v>28</v>
      </c>
      <c r="B36" s="494" t="s">
        <v>538</v>
      </c>
      <c r="C36" s="495"/>
      <c r="D36" s="495"/>
      <c r="E36" s="495"/>
      <c r="F36" s="496"/>
      <c r="G36" s="497">
        <f>SUM(G34:G35)</f>
        <v>135236</v>
      </c>
      <c r="H36" s="497">
        <f>SUM(H34:H35)</f>
        <v>52985</v>
      </c>
      <c r="I36" s="497">
        <f>SUM(I34:I35)</f>
        <v>52985</v>
      </c>
      <c r="J36" s="497">
        <f>SUM(J34:J35)</f>
        <v>32985</v>
      </c>
    </row>
    <row r="37" spans="1:10">
      <c r="A37" s="482">
        <v>29</v>
      </c>
      <c r="B37" s="492" t="s">
        <v>539</v>
      </c>
      <c r="C37" s="480"/>
      <c r="D37" s="480"/>
      <c r="E37" s="480"/>
      <c r="F37" s="489"/>
      <c r="G37" s="481">
        <f>G27</f>
        <v>36445.78</v>
      </c>
      <c r="H37" s="481">
        <f>H27</f>
        <v>30059</v>
      </c>
      <c r="I37" s="481">
        <f>I27</f>
        <v>30059</v>
      </c>
      <c r="J37" s="481">
        <f>J27</f>
        <v>32985</v>
      </c>
    </row>
    <row r="38" spans="1:10" ht="15" thickBot="1">
      <c r="A38" s="482">
        <v>30</v>
      </c>
      <c r="B38" s="492" t="s">
        <v>540</v>
      </c>
      <c r="C38" s="480"/>
      <c r="D38" s="480"/>
      <c r="E38" s="480"/>
      <c r="F38" s="489"/>
      <c r="G38" s="481">
        <f>G33</f>
        <v>56760</v>
      </c>
      <c r="H38" s="481">
        <f>H33</f>
        <v>22926</v>
      </c>
      <c r="I38" s="481">
        <f>I33</f>
        <v>22926</v>
      </c>
      <c r="J38" s="481">
        <f>J33</f>
        <v>0</v>
      </c>
    </row>
    <row r="39" spans="1:10" ht="15" thickBot="1">
      <c r="A39" s="485">
        <v>31</v>
      </c>
      <c r="B39" s="494" t="s">
        <v>541</v>
      </c>
      <c r="C39" s="495"/>
      <c r="D39" s="495"/>
      <c r="E39" s="495"/>
      <c r="F39" s="496"/>
      <c r="G39" s="497">
        <f>SUM(G37:G38)</f>
        <v>93205.78</v>
      </c>
      <c r="H39" s="497">
        <f>SUM(H37:H38)</f>
        <v>52985</v>
      </c>
      <c r="I39" s="497">
        <f>SUM(I37:I38)</f>
        <v>52985</v>
      </c>
      <c r="J39" s="497">
        <f>SUM(J37:J38)</f>
        <v>32985</v>
      </c>
    </row>
    <row r="40" spans="1:10">
      <c r="B40" s="484"/>
      <c r="C40" s="484"/>
      <c r="D40" s="484"/>
      <c r="E40" s="484"/>
      <c r="F40" s="484"/>
      <c r="G40" s="484"/>
      <c r="H40" s="484"/>
      <c r="I40" s="484"/>
      <c r="J40" s="484"/>
    </row>
    <row r="41" spans="1:10">
      <c r="B41" s="484"/>
      <c r="C41" s="484"/>
      <c r="D41" s="484"/>
      <c r="E41" s="484"/>
      <c r="F41" s="484"/>
      <c r="G41" s="484"/>
      <c r="H41" s="484"/>
      <c r="I41" s="484"/>
      <c r="J41" s="484"/>
    </row>
  </sheetData>
  <mergeCells count="3">
    <mergeCell ref="A2:J2"/>
    <mergeCell ref="A4:J4"/>
    <mergeCell ref="B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I100"/>
  <sheetViews>
    <sheetView workbookViewId="0">
      <selection activeCell="A3" sqref="A3:G3"/>
    </sheetView>
  </sheetViews>
  <sheetFormatPr defaultColWidth="9.109375" defaultRowHeight="14.4"/>
  <cols>
    <col min="1" max="1" width="4.6640625" style="498" customWidth="1"/>
    <col min="2" max="2" width="9.109375" style="187"/>
    <col min="3" max="3" width="11.5546875" style="187" customWidth="1"/>
    <col min="4" max="4" width="9.109375" style="187"/>
    <col min="5" max="5" width="18" style="187" customWidth="1"/>
    <col min="6" max="6" width="23.109375" style="187" customWidth="1"/>
    <col min="7" max="7" width="22" style="187" customWidth="1"/>
    <col min="8" max="8" width="10.6640625" style="187" customWidth="1"/>
    <col min="9" max="16384" width="9.109375" style="187"/>
  </cols>
  <sheetData>
    <row r="1" spans="1:8">
      <c r="G1" s="499"/>
      <c r="H1" s="500"/>
    </row>
    <row r="2" spans="1:8">
      <c r="A2" s="715" t="s">
        <v>717</v>
      </c>
      <c r="B2" s="715"/>
      <c r="C2" s="715"/>
      <c r="D2" s="715"/>
      <c r="E2" s="715"/>
      <c r="F2" s="715"/>
      <c r="G2" s="715"/>
      <c r="H2" s="500"/>
    </row>
    <row r="3" spans="1:8">
      <c r="A3" s="754" t="s">
        <v>649</v>
      </c>
      <c r="B3" s="754"/>
      <c r="C3" s="754"/>
      <c r="D3" s="754"/>
      <c r="E3" s="754"/>
      <c r="F3" s="754"/>
      <c r="G3" s="754"/>
      <c r="H3" s="501"/>
    </row>
    <row r="4" spans="1:8" ht="15" thickBot="1">
      <c r="A4" s="727" t="s">
        <v>546</v>
      </c>
      <c r="B4" s="727"/>
      <c r="C4" s="727"/>
      <c r="D4" s="502"/>
      <c r="E4" s="502"/>
      <c r="F4" s="502"/>
      <c r="G4" s="503" t="s">
        <v>547</v>
      </c>
      <c r="H4" s="504"/>
    </row>
    <row r="5" spans="1:8" ht="15.6" thickTop="1" thickBot="1">
      <c r="A5" s="755" t="s">
        <v>548</v>
      </c>
      <c r="B5" s="756" t="s">
        <v>0</v>
      </c>
      <c r="C5" s="756"/>
      <c r="D5" s="756"/>
      <c r="E5" s="756"/>
      <c r="F5" s="757" t="s">
        <v>440</v>
      </c>
      <c r="G5" s="758"/>
      <c r="H5" s="505"/>
    </row>
    <row r="6" spans="1:8" ht="15.6" thickTop="1" thickBot="1">
      <c r="A6" s="755"/>
      <c r="B6" s="756"/>
      <c r="C6" s="756"/>
      <c r="D6" s="756"/>
      <c r="E6" s="756"/>
      <c r="F6" s="506" t="s">
        <v>549</v>
      </c>
      <c r="G6" s="507" t="s">
        <v>550</v>
      </c>
      <c r="H6" s="505"/>
    </row>
    <row r="7" spans="1:8" ht="15" thickTop="1">
      <c r="A7" s="755"/>
      <c r="B7" s="756"/>
      <c r="C7" s="756"/>
      <c r="D7" s="756"/>
      <c r="E7" s="756"/>
      <c r="F7" s="508">
        <v>39083</v>
      </c>
      <c r="G7" s="509">
        <v>42004</v>
      </c>
      <c r="H7" s="510"/>
    </row>
    <row r="8" spans="1:8">
      <c r="A8" s="511" t="s">
        <v>551</v>
      </c>
      <c r="B8" s="719" t="s">
        <v>552</v>
      </c>
      <c r="C8" s="719"/>
      <c r="D8" s="719"/>
      <c r="E8" s="719"/>
      <c r="F8" s="512">
        <f t="shared" ref="F8:G8" si="0">F9+F16+F22+F29</f>
        <v>141179</v>
      </c>
      <c r="G8" s="512">
        <f t="shared" si="0"/>
        <v>191656</v>
      </c>
      <c r="H8" s="510"/>
    </row>
    <row r="9" spans="1:8">
      <c r="A9" s="513" t="s">
        <v>126</v>
      </c>
      <c r="B9" s="721" t="s">
        <v>553</v>
      </c>
      <c r="C9" s="721"/>
      <c r="D9" s="721"/>
      <c r="E9" s="721"/>
      <c r="F9" s="514">
        <f t="shared" ref="F9" si="1">SUM(F10:F15)</f>
        <v>1794</v>
      </c>
      <c r="G9" s="514">
        <f t="shared" ref="G9" si="2">SUM(G10:G15)</f>
        <v>1794</v>
      </c>
      <c r="H9" s="510"/>
    </row>
    <row r="10" spans="1:8">
      <c r="A10" s="515" t="s">
        <v>190</v>
      </c>
      <c r="B10" s="722" t="s">
        <v>554</v>
      </c>
      <c r="C10" s="722"/>
      <c r="D10" s="722"/>
      <c r="E10" s="722"/>
      <c r="F10" s="516"/>
      <c r="G10" s="516"/>
      <c r="H10" s="517"/>
    </row>
    <row r="11" spans="1:8">
      <c r="A11" s="515" t="s">
        <v>191</v>
      </c>
      <c r="B11" s="722" t="s">
        <v>555</v>
      </c>
      <c r="C11" s="722"/>
      <c r="D11" s="722"/>
      <c r="E11" s="722"/>
      <c r="F11" s="516"/>
      <c r="G11" s="516"/>
      <c r="H11" s="517"/>
    </row>
    <row r="12" spans="1:8">
      <c r="A12" s="515" t="s">
        <v>192</v>
      </c>
      <c r="B12" s="722" t="s">
        <v>556</v>
      </c>
      <c r="C12" s="722"/>
      <c r="D12" s="722"/>
      <c r="E12" s="722"/>
      <c r="F12" s="516">
        <v>500</v>
      </c>
      <c r="G12" s="516">
        <v>500</v>
      </c>
      <c r="H12" s="517"/>
    </row>
    <row r="13" spans="1:8">
      <c r="A13" s="515" t="s">
        <v>193</v>
      </c>
      <c r="B13" s="722" t="s">
        <v>557</v>
      </c>
      <c r="C13" s="722"/>
      <c r="D13" s="722"/>
      <c r="E13" s="722"/>
      <c r="F13" s="516">
        <v>1294</v>
      </c>
      <c r="G13" s="516">
        <v>1294</v>
      </c>
      <c r="H13" s="517"/>
    </row>
    <row r="14" spans="1:8">
      <c r="A14" s="515" t="s">
        <v>194</v>
      </c>
      <c r="B14" s="722" t="s">
        <v>558</v>
      </c>
      <c r="C14" s="722"/>
      <c r="D14" s="722"/>
      <c r="E14" s="722"/>
      <c r="F14" s="516"/>
      <c r="G14" s="516"/>
      <c r="H14" s="517"/>
    </row>
    <row r="15" spans="1:8">
      <c r="A15" s="515" t="s">
        <v>195</v>
      </c>
      <c r="B15" s="722" t="s">
        <v>559</v>
      </c>
      <c r="C15" s="722"/>
      <c r="D15" s="722"/>
      <c r="E15" s="722"/>
      <c r="F15" s="516"/>
      <c r="G15" s="516"/>
      <c r="H15" s="517"/>
    </row>
    <row r="16" spans="1:8">
      <c r="A16" s="513" t="s">
        <v>128</v>
      </c>
      <c r="B16" s="721" t="s">
        <v>560</v>
      </c>
      <c r="C16" s="721"/>
      <c r="D16" s="721"/>
      <c r="E16" s="721"/>
      <c r="F16" s="514">
        <f t="shared" ref="F16:G16" si="3">F17+F18+F19+F20+F21</f>
        <v>139365</v>
      </c>
      <c r="G16" s="514">
        <f t="shared" si="3"/>
        <v>189842</v>
      </c>
      <c r="H16" s="517"/>
    </row>
    <row r="17" spans="1:8">
      <c r="A17" s="515" t="s">
        <v>196</v>
      </c>
      <c r="B17" s="722" t="s">
        <v>561</v>
      </c>
      <c r="C17" s="722"/>
      <c r="D17" s="722"/>
      <c r="E17" s="722"/>
      <c r="F17" s="516">
        <v>129262</v>
      </c>
      <c r="G17" s="516">
        <v>123872</v>
      </c>
      <c r="H17" s="517"/>
    </row>
    <row r="18" spans="1:8">
      <c r="A18" s="515" t="s">
        <v>198</v>
      </c>
      <c r="B18" s="722" t="s">
        <v>562</v>
      </c>
      <c r="C18" s="722"/>
      <c r="D18" s="722"/>
      <c r="E18" s="722"/>
      <c r="F18" s="516">
        <v>708</v>
      </c>
      <c r="G18" s="516">
        <v>0</v>
      </c>
      <c r="H18" s="517"/>
    </row>
    <row r="19" spans="1:8">
      <c r="A19" s="515" t="s">
        <v>169</v>
      </c>
      <c r="B19" s="722" t="s">
        <v>563</v>
      </c>
      <c r="C19" s="722"/>
      <c r="D19" s="722"/>
      <c r="E19" s="722"/>
      <c r="F19" s="516"/>
      <c r="G19" s="516"/>
      <c r="H19" s="517"/>
    </row>
    <row r="20" spans="1:8">
      <c r="A20" s="515" t="s">
        <v>170</v>
      </c>
      <c r="B20" s="722" t="s">
        <v>564</v>
      </c>
      <c r="C20" s="722"/>
      <c r="D20" s="722"/>
      <c r="E20" s="722"/>
      <c r="F20" s="516">
        <v>7601</v>
      </c>
      <c r="G20" s="516">
        <v>64176</v>
      </c>
      <c r="H20" s="517"/>
    </row>
    <row r="21" spans="1:8">
      <c r="A21" s="515" t="s">
        <v>173</v>
      </c>
      <c r="B21" s="722" t="s">
        <v>565</v>
      </c>
      <c r="C21" s="722"/>
      <c r="D21" s="722"/>
      <c r="E21" s="722"/>
      <c r="F21" s="516">
        <v>1794</v>
      </c>
      <c r="G21" s="516">
        <v>1794</v>
      </c>
      <c r="H21" s="517"/>
    </row>
    <row r="22" spans="1:8">
      <c r="A22" s="513" t="s">
        <v>566</v>
      </c>
      <c r="B22" s="721" t="s">
        <v>567</v>
      </c>
      <c r="C22" s="721"/>
      <c r="D22" s="721"/>
      <c r="E22" s="721"/>
      <c r="F22" s="514">
        <f t="shared" ref="F22" si="4">SUM(F23:F28)</f>
        <v>20</v>
      </c>
      <c r="G22" s="514">
        <f t="shared" ref="G22" si="5">SUM(G23:G28)</f>
        <v>20</v>
      </c>
      <c r="H22" s="517"/>
    </row>
    <row r="23" spans="1:8">
      <c r="A23" s="515" t="s">
        <v>190</v>
      </c>
      <c r="B23" s="722" t="s">
        <v>568</v>
      </c>
      <c r="C23" s="722"/>
      <c r="D23" s="722"/>
      <c r="E23" s="722"/>
      <c r="F23" s="516">
        <v>20</v>
      </c>
      <c r="G23" s="516">
        <v>20</v>
      </c>
      <c r="H23" s="517"/>
    </row>
    <row r="24" spans="1:8">
      <c r="A24" s="515" t="s">
        <v>191</v>
      </c>
      <c r="B24" s="722" t="s">
        <v>569</v>
      </c>
      <c r="C24" s="722"/>
      <c r="D24" s="722"/>
      <c r="E24" s="722"/>
      <c r="F24" s="518"/>
      <c r="G24" s="518"/>
      <c r="H24" s="517"/>
    </row>
    <row r="25" spans="1:8">
      <c r="A25" s="515" t="s">
        <v>192</v>
      </c>
      <c r="B25" s="722" t="s">
        <v>570</v>
      </c>
      <c r="C25" s="722"/>
      <c r="D25" s="722"/>
      <c r="E25" s="722"/>
      <c r="F25" s="518"/>
      <c r="G25" s="518"/>
      <c r="H25" s="517"/>
    </row>
    <row r="26" spans="1:8">
      <c r="A26" s="515" t="s">
        <v>193</v>
      </c>
      <c r="B26" s="722" t="s">
        <v>571</v>
      </c>
      <c r="C26" s="722"/>
      <c r="D26" s="722"/>
      <c r="E26" s="722"/>
      <c r="F26" s="518"/>
      <c r="G26" s="518"/>
      <c r="H26" s="517"/>
    </row>
    <row r="27" spans="1:8">
      <c r="A27" s="515" t="s">
        <v>194</v>
      </c>
      <c r="B27" s="722" t="s">
        <v>572</v>
      </c>
      <c r="C27" s="722"/>
      <c r="D27" s="722"/>
      <c r="E27" s="722"/>
      <c r="F27" s="518"/>
      <c r="G27" s="518"/>
      <c r="H27" s="517"/>
    </row>
    <row r="28" spans="1:8">
      <c r="A28" s="515" t="s">
        <v>195</v>
      </c>
      <c r="B28" s="722" t="s">
        <v>573</v>
      </c>
      <c r="C28" s="722"/>
      <c r="D28" s="722"/>
      <c r="E28" s="722"/>
      <c r="F28" s="518"/>
      <c r="G28" s="518"/>
      <c r="H28" s="517"/>
    </row>
    <row r="29" spans="1:8">
      <c r="A29" s="746" t="s">
        <v>574</v>
      </c>
      <c r="B29" s="748" t="s">
        <v>575</v>
      </c>
      <c r="C29" s="749"/>
      <c r="D29" s="749"/>
      <c r="E29" s="750"/>
      <c r="F29" s="741">
        <f t="shared" ref="F29:G29" si="6">SUM(F31:F35)</f>
        <v>0</v>
      </c>
      <c r="G29" s="741">
        <f t="shared" si="6"/>
        <v>0</v>
      </c>
      <c r="H29" s="517"/>
    </row>
    <row r="30" spans="1:8">
      <c r="A30" s="747"/>
      <c r="B30" s="751"/>
      <c r="C30" s="752"/>
      <c r="D30" s="752"/>
      <c r="E30" s="753"/>
      <c r="F30" s="742"/>
      <c r="G30" s="742"/>
      <c r="H30" s="517"/>
    </row>
    <row r="31" spans="1:8">
      <c r="A31" s="515" t="s">
        <v>190</v>
      </c>
      <c r="B31" s="722" t="s">
        <v>576</v>
      </c>
      <c r="C31" s="722"/>
      <c r="D31" s="722"/>
      <c r="E31" s="722"/>
      <c r="F31" s="519"/>
      <c r="G31" s="519"/>
      <c r="H31" s="517"/>
    </row>
    <row r="32" spans="1:8">
      <c r="A32" s="515" t="s">
        <v>191</v>
      </c>
      <c r="B32" s="722" t="s">
        <v>577</v>
      </c>
      <c r="C32" s="722"/>
      <c r="D32" s="722"/>
      <c r="E32" s="722"/>
      <c r="F32" s="519"/>
      <c r="G32" s="519"/>
      <c r="H32" s="520"/>
    </row>
    <row r="33" spans="1:8">
      <c r="A33" s="515" t="s">
        <v>192</v>
      </c>
      <c r="B33" s="723" t="s">
        <v>578</v>
      </c>
      <c r="C33" s="724"/>
      <c r="D33" s="724"/>
      <c r="E33" s="725"/>
      <c r="F33" s="519"/>
      <c r="G33" s="519"/>
      <c r="H33" s="520"/>
    </row>
    <row r="34" spans="1:8">
      <c r="A34" s="515" t="s">
        <v>193</v>
      </c>
      <c r="B34" s="723" t="s">
        <v>579</v>
      </c>
      <c r="C34" s="724"/>
      <c r="D34" s="724"/>
      <c r="E34" s="725"/>
      <c r="F34" s="519"/>
      <c r="G34" s="519"/>
      <c r="H34" s="520"/>
    </row>
    <row r="35" spans="1:8">
      <c r="A35" s="521" t="s">
        <v>194</v>
      </c>
      <c r="B35" s="743" t="s">
        <v>580</v>
      </c>
      <c r="C35" s="744"/>
      <c r="D35" s="744"/>
      <c r="E35" s="745"/>
      <c r="F35" s="522"/>
      <c r="G35" s="522"/>
      <c r="H35" s="520"/>
    </row>
    <row r="36" spans="1:8">
      <c r="A36" s="511" t="s">
        <v>581</v>
      </c>
      <c r="B36" s="719" t="s">
        <v>582</v>
      </c>
      <c r="C36" s="719"/>
      <c r="D36" s="719"/>
      <c r="E36" s="719"/>
      <c r="F36" s="523">
        <f t="shared" ref="F36:G36" si="7">F37+F44</f>
        <v>0</v>
      </c>
      <c r="G36" s="523">
        <f t="shared" si="7"/>
        <v>0</v>
      </c>
      <c r="H36" s="520"/>
    </row>
    <row r="37" spans="1:8">
      <c r="A37" s="513" t="s">
        <v>126</v>
      </c>
      <c r="B37" s="721" t="s">
        <v>583</v>
      </c>
      <c r="C37" s="721"/>
      <c r="D37" s="721"/>
      <c r="E37" s="721"/>
      <c r="F37" s="514">
        <f t="shared" ref="F37:G37" si="8">SUM(F38:F42)</f>
        <v>0</v>
      </c>
      <c r="G37" s="514">
        <f t="shared" si="8"/>
        <v>0</v>
      </c>
      <c r="H37" s="520"/>
    </row>
    <row r="38" spans="1:8">
      <c r="A38" s="515" t="s">
        <v>190</v>
      </c>
      <c r="B38" s="722" t="s">
        <v>584</v>
      </c>
      <c r="C38" s="722"/>
      <c r="D38" s="722"/>
      <c r="E38" s="722"/>
      <c r="F38" s="516">
        <v>0</v>
      </c>
      <c r="G38" s="516">
        <v>0</v>
      </c>
      <c r="H38" s="520"/>
    </row>
    <row r="39" spans="1:8">
      <c r="A39" s="515" t="s">
        <v>191</v>
      </c>
      <c r="B39" s="722" t="s">
        <v>585</v>
      </c>
      <c r="C39" s="722"/>
      <c r="D39" s="722"/>
      <c r="E39" s="722"/>
      <c r="F39" s="518"/>
      <c r="G39" s="518"/>
      <c r="H39" s="520"/>
    </row>
    <row r="40" spans="1:8">
      <c r="A40" s="515" t="s">
        <v>192</v>
      </c>
      <c r="B40" s="722" t="s">
        <v>586</v>
      </c>
      <c r="C40" s="722"/>
      <c r="D40" s="722"/>
      <c r="E40" s="722"/>
      <c r="F40" s="518"/>
      <c r="G40" s="518"/>
      <c r="H40" s="520"/>
    </row>
    <row r="41" spans="1:8">
      <c r="A41" s="515" t="s">
        <v>193</v>
      </c>
      <c r="B41" s="722" t="s">
        <v>587</v>
      </c>
      <c r="C41" s="722"/>
      <c r="D41" s="722"/>
      <c r="E41" s="722"/>
      <c r="F41" s="518"/>
      <c r="G41" s="518"/>
      <c r="H41" s="520"/>
    </row>
    <row r="42" spans="1:8" ht="27.6" customHeight="1">
      <c r="A42" s="521" t="s">
        <v>194</v>
      </c>
      <c r="B42" s="740" t="s">
        <v>588</v>
      </c>
      <c r="C42" s="740"/>
      <c r="D42" s="740"/>
      <c r="E42" s="740"/>
      <c r="F42" s="524"/>
      <c r="G42" s="524"/>
      <c r="H42" s="520"/>
    </row>
    <row r="43" spans="1:8" ht="15" thickBot="1">
      <c r="A43" s="525"/>
      <c r="B43" s="544"/>
      <c r="C43" s="544"/>
      <c r="D43" s="544"/>
      <c r="E43" s="544"/>
      <c r="F43" s="526"/>
      <c r="G43" s="526"/>
      <c r="H43" s="22"/>
    </row>
    <row r="44" spans="1:8" ht="15" thickTop="1">
      <c r="A44" s="513" t="s">
        <v>128</v>
      </c>
      <c r="B44" s="721" t="s">
        <v>589</v>
      </c>
      <c r="C44" s="721"/>
      <c r="D44" s="721"/>
      <c r="E44" s="721"/>
      <c r="F44" s="527">
        <f t="shared" ref="F44:G44" si="9">SUM(F45:F46)</f>
        <v>0</v>
      </c>
      <c r="G44" s="527">
        <f t="shared" si="9"/>
        <v>0</v>
      </c>
      <c r="H44" s="520"/>
    </row>
    <row r="45" spans="1:8">
      <c r="A45" s="515" t="s">
        <v>190</v>
      </c>
      <c r="B45" s="722" t="s">
        <v>590</v>
      </c>
      <c r="C45" s="722"/>
      <c r="D45" s="722"/>
      <c r="E45" s="722"/>
      <c r="F45" s="519"/>
      <c r="G45" s="519"/>
      <c r="H45" s="520"/>
    </row>
    <row r="46" spans="1:8">
      <c r="A46" s="515" t="s">
        <v>191</v>
      </c>
      <c r="B46" s="722" t="s">
        <v>591</v>
      </c>
      <c r="C46" s="722"/>
      <c r="D46" s="722"/>
      <c r="E46" s="722"/>
      <c r="F46" s="519"/>
      <c r="G46" s="519"/>
      <c r="H46" s="520"/>
    </row>
    <row r="47" spans="1:8">
      <c r="A47" s="511" t="s">
        <v>592</v>
      </c>
      <c r="B47" s="719" t="s">
        <v>593</v>
      </c>
      <c r="C47" s="719"/>
      <c r="D47" s="719"/>
      <c r="E47" s="719"/>
      <c r="F47" s="527">
        <f t="shared" ref="F47:G47" si="10">SUM(F48:F51)</f>
        <v>29489</v>
      </c>
      <c r="G47" s="527">
        <f t="shared" si="10"/>
        <v>41801</v>
      </c>
      <c r="H47" s="520"/>
    </row>
    <row r="48" spans="1:8">
      <c r="A48" s="515" t="s">
        <v>190</v>
      </c>
      <c r="B48" s="722" t="s">
        <v>594</v>
      </c>
      <c r="C48" s="722"/>
      <c r="D48" s="722"/>
      <c r="E48" s="722"/>
      <c r="F48" s="516">
        <v>0</v>
      </c>
      <c r="G48" s="516">
        <v>0</v>
      </c>
      <c r="H48" s="520"/>
    </row>
    <row r="49" spans="1:8">
      <c r="A49" s="515" t="s">
        <v>191</v>
      </c>
      <c r="B49" s="722" t="s">
        <v>595</v>
      </c>
      <c r="C49" s="722"/>
      <c r="D49" s="722"/>
      <c r="E49" s="722"/>
      <c r="F49" s="516">
        <v>121</v>
      </c>
      <c r="G49" s="516">
        <v>113</v>
      </c>
      <c r="H49" s="520"/>
    </row>
    <row r="50" spans="1:8">
      <c r="A50" s="515" t="s">
        <v>192</v>
      </c>
      <c r="B50" s="723" t="s">
        <v>650</v>
      </c>
      <c r="C50" s="724"/>
      <c r="D50" s="724"/>
      <c r="E50" s="725"/>
      <c r="F50" s="516">
        <v>29368</v>
      </c>
      <c r="G50" s="516">
        <v>30651</v>
      </c>
      <c r="H50" s="520"/>
    </row>
    <row r="51" spans="1:8">
      <c r="A51" s="515" t="s">
        <v>193</v>
      </c>
      <c r="B51" s="723" t="s">
        <v>651</v>
      </c>
      <c r="C51" s="724"/>
      <c r="D51" s="724"/>
      <c r="E51" s="725"/>
      <c r="F51" s="516">
        <v>0</v>
      </c>
      <c r="G51" s="516">
        <v>11037</v>
      </c>
      <c r="H51" s="520"/>
    </row>
    <row r="52" spans="1:8">
      <c r="A52" s="515" t="s">
        <v>194</v>
      </c>
      <c r="B52" s="723" t="s">
        <v>596</v>
      </c>
      <c r="C52" s="724"/>
      <c r="D52" s="724"/>
      <c r="E52" s="725"/>
      <c r="F52" s="516"/>
      <c r="G52" s="545"/>
      <c r="H52" s="528"/>
    </row>
    <row r="53" spans="1:8">
      <c r="A53" s="529" t="s">
        <v>597</v>
      </c>
      <c r="B53" s="719" t="s">
        <v>598</v>
      </c>
      <c r="C53" s="719"/>
      <c r="D53" s="719"/>
      <c r="E53" s="719"/>
      <c r="F53" s="530">
        <f t="shared" ref="F53:G53" si="11">F54+F63+F64</f>
        <v>2279</v>
      </c>
      <c r="G53" s="546">
        <f t="shared" si="11"/>
        <v>1355</v>
      </c>
      <c r="H53" s="528"/>
    </row>
    <row r="54" spans="1:8">
      <c r="A54" s="529" t="s">
        <v>126</v>
      </c>
      <c r="B54" s="734" t="s">
        <v>599</v>
      </c>
      <c r="C54" s="734"/>
      <c r="D54" s="734"/>
      <c r="E54" s="734"/>
      <c r="F54" s="531">
        <f t="shared" ref="F54" si="12">SUM(F55:F62)</f>
        <v>2244</v>
      </c>
      <c r="G54" s="547">
        <f t="shared" ref="G54" si="13">SUM(G55:G62)</f>
        <v>1256</v>
      </c>
      <c r="H54" s="528"/>
    </row>
    <row r="55" spans="1:8">
      <c r="A55" s="532" t="s">
        <v>190</v>
      </c>
      <c r="B55" s="730" t="s">
        <v>600</v>
      </c>
      <c r="C55" s="730"/>
      <c r="D55" s="730"/>
      <c r="E55" s="730"/>
      <c r="F55" s="519">
        <v>988</v>
      </c>
      <c r="G55" s="549">
        <v>0</v>
      </c>
      <c r="H55" s="528"/>
    </row>
    <row r="56" spans="1:8">
      <c r="A56" s="532" t="s">
        <v>191</v>
      </c>
      <c r="B56" s="730" t="s">
        <v>601</v>
      </c>
      <c r="C56" s="730"/>
      <c r="D56" s="730"/>
      <c r="E56" s="730"/>
      <c r="F56" s="533"/>
      <c r="G56" s="548"/>
      <c r="H56" s="528"/>
    </row>
    <row r="57" spans="1:8">
      <c r="A57" s="532" t="s">
        <v>192</v>
      </c>
      <c r="B57" s="730" t="s">
        <v>602</v>
      </c>
      <c r="C57" s="730"/>
      <c r="D57" s="730"/>
      <c r="E57" s="730"/>
      <c r="F57" s="516">
        <v>1189</v>
      </c>
      <c r="G57" s="545">
        <v>1189</v>
      </c>
      <c r="H57" s="22"/>
    </row>
    <row r="58" spans="1:8">
      <c r="A58" s="532" t="s">
        <v>193</v>
      </c>
      <c r="B58" s="730" t="s">
        <v>603</v>
      </c>
      <c r="C58" s="730"/>
      <c r="D58" s="730"/>
      <c r="E58" s="730"/>
      <c r="F58" s="516">
        <v>67</v>
      </c>
      <c r="G58" s="545">
        <v>67</v>
      </c>
      <c r="H58" s="22"/>
    </row>
    <row r="59" spans="1:8">
      <c r="A59" s="532" t="s">
        <v>194</v>
      </c>
      <c r="B59" s="730" t="s">
        <v>604</v>
      </c>
      <c r="C59" s="730"/>
      <c r="D59" s="730"/>
      <c r="E59" s="730"/>
      <c r="F59" s="534">
        <v>0</v>
      </c>
      <c r="G59" s="534">
        <v>0</v>
      </c>
      <c r="H59" s="520"/>
    </row>
    <row r="60" spans="1:8">
      <c r="A60" s="532" t="s">
        <v>195</v>
      </c>
      <c r="B60" s="730" t="s">
        <v>605</v>
      </c>
      <c r="C60" s="730"/>
      <c r="D60" s="730"/>
      <c r="E60" s="730"/>
      <c r="F60" s="516">
        <v>0</v>
      </c>
      <c r="G60" s="516">
        <v>0</v>
      </c>
      <c r="H60" s="520"/>
    </row>
    <row r="61" spans="1:8">
      <c r="A61" s="532" t="s">
        <v>196</v>
      </c>
      <c r="B61" s="730" t="s">
        <v>606</v>
      </c>
      <c r="C61" s="730"/>
      <c r="D61" s="730"/>
      <c r="E61" s="730"/>
      <c r="F61" s="516">
        <v>0</v>
      </c>
      <c r="G61" s="516">
        <v>0</v>
      </c>
      <c r="H61" s="520"/>
    </row>
    <row r="62" spans="1:8">
      <c r="A62" s="532" t="s">
        <v>198</v>
      </c>
      <c r="B62" s="731" t="s">
        <v>607</v>
      </c>
      <c r="C62" s="732"/>
      <c r="D62" s="732"/>
      <c r="E62" s="733"/>
      <c r="F62" s="516"/>
      <c r="G62" s="516"/>
      <c r="H62" s="520"/>
    </row>
    <row r="63" spans="1:8">
      <c r="A63" s="529" t="s">
        <v>128</v>
      </c>
      <c r="B63" s="734" t="s">
        <v>608</v>
      </c>
      <c r="C63" s="734"/>
      <c r="D63" s="734"/>
      <c r="E63" s="734"/>
      <c r="F63" s="535">
        <v>0</v>
      </c>
      <c r="G63" s="535">
        <v>0</v>
      </c>
      <c r="H63" s="520"/>
    </row>
    <row r="64" spans="1:8">
      <c r="A64" s="529" t="s">
        <v>566</v>
      </c>
      <c r="B64" s="735" t="s">
        <v>609</v>
      </c>
      <c r="C64" s="736"/>
      <c r="D64" s="736"/>
      <c r="E64" s="737"/>
      <c r="F64" s="535">
        <v>35</v>
      </c>
      <c r="G64" s="535">
        <f>SUM(G65:G66)</f>
        <v>99</v>
      </c>
      <c r="H64" s="520"/>
    </row>
    <row r="65" spans="1:8">
      <c r="A65" s="532" t="s">
        <v>190</v>
      </c>
      <c r="B65" s="731" t="s">
        <v>610</v>
      </c>
      <c r="C65" s="738"/>
      <c r="D65" s="738"/>
      <c r="E65" s="739"/>
      <c r="F65" s="516">
        <v>0</v>
      </c>
      <c r="G65" s="516">
        <v>64</v>
      </c>
      <c r="H65" s="520"/>
    </row>
    <row r="66" spans="1:8">
      <c r="A66" s="532" t="s">
        <v>193</v>
      </c>
      <c r="B66" s="731" t="s">
        <v>611</v>
      </c>
      <c r="C66" s="738"/>
      <c r="D66" s="738"/>
      <c r="E66" s="739"/>
      <c r="F66" s="516">
        <v>35</v>
      </c>
      <c r="G66" s="516">
        <v>35</v>
      </c>
      <c r="H66" s="520"/>
    </row>
    <row r="67" spans="1:8">
      <c r="A67" s="511" t="s">
        <v>612</v>
      </c>
      <c r="B67" s="719" t="s">
        <v>613</v>
      </c>
      <c r="C67" s="719"/>
      <c r="D67" s="719"/>
      <c r="E67" s="719"/>
      <c r="F67" s="527">
        <v>43</v>
      </c>
      <c r="G67" s="527">
        <v>0</v>
      </c>
      <c r="H67" s="520"/>
    </row>
    <row r="68" spans="1:8">
      <c r="A68" s="511" t="s">
        <v>614</v>
      </c>
      <c r="B68" s="719" t="s">
        <v>615</v>
      </c>
      <c r="C68" s="719"/>
      <c r="D68" s="719"/>
      <c r="E68" s="719"/>
      <c r="F68" s="535">
        <v>0</v>
      </c>
      <c r="G68" s="535">
        <v>0</v>
      </c>
      <c r="H68" s="520"/>
    </row>
    <row r="69" spans="1:8" ht="15" thickBot="1">
      <c r="A69" s="536"/>
      <c r="B69" s="720" t="s">
        <v>616</v>
      </c>
      <c r="C69" s="720"/>
      <c r="D69" s="720"/>
      <c r="E69" s="720"/>
      <c r="F69" s="537">
        <f t="shared" ref="F69:G69" si="14">F8+F36+F47+F53+F67+F68</f>
        <v>172990</v>
      </c>
      <c r="G69" s="537">
        <f t="shared" si="14"/>
        <v>234812</v>
      </c>
      <c r="H69" s="520"/>
    </row>
    <row r="70" spans="1:8" ht="15.6" thickTop="1" thickBot="1">
      <c r="A70" s="727" t="s">
        <v>617</v>
      </c>
      <c r="B70" s="727"/>
      <c r="C70" s="727"/>
      <c r="D70" s="502"/>
      <c r="E70" s="502"/>
      <c r="F70" s="502"/>
      <c r="G70" s="502"/>
      <c r="H70" s="504"/>
    </row>
    <row r="71" spans="1:8" ht="15.6" thickTop="1" thickBot="1">
      <c r="A71" s="728" t="s">
        <v>548</v>
      </c>
      <c r="B71" s="729" t="s">
        <v>0</v>
      </c>
      <c r="C71" s="729"/>
      <c r="D71" s="729"/>
      <c r="E71" s="729"/>
      <c r="F71" s="506" t="s">
        <v>549</v>
      </c>
      <c r="G71" s="507" t="s">
        <v>550</v>
      </c>
      <c r="H71" s="505"/>
    </row>
    <row r="72" spans="1:8" ht="15" thickTop="1">
      <c r="A72" s="728"/>
      <c r="B72" s="729"/>
      <c r="C72" s="729"/>
      <c r="D72" s="729"/>
      <c r="E72" s="729"/>
      <c r="F72" s="508">
        <v>39083</v>
      </c>
      <c r="G72" s="509">
        <v>42004</v>
      </c>
      <c r="H72" s="510"/>
    </row>
    <row r="73" spans="1:8">
      <c r="A73" s="511" t="s">
        <v>618</v>
      </c>
      <c r="B73" s="719" t="s">
        <v>619</v>
      </c>
      <c r="C73" s="719"/>
      <c r="D73" s="719"/>
      <c r="E73" s="719"/>
      <c r="F73" s="512">
        <f t="shared" ref="F73" si="15">SUM(F74:F79)</f>
        <v>165417</v>
      </c>
      <c r="G73" s="512">
        <f t="shared" ref="G73" si="16">SUM(G74:G79)</f>
        <v>227163</v>
      </c>
      <c r="H73" s="510"/>
    </row>
    <row r="74" spans="1:8">
      <c r="A74" s="515" t="s">
        <v>126</v>
      </c>
      <c r="B74" s="722" t="s">
        <v>620</v>
      </c>
      <c r="C74" s="722"/>
      <c r="D74" s="722"/>
      <c r="E74" s="722"/>
      <c r="F74" s="516">
        <v>218308</v>
      </c>
      <c r="G74" s="516">
        <v>218308</v>
      </c>
      <c r="H74" s="520"/>
    </row>
    <row r="75" spans="1:8">
      <c r="A75" s="515" t="s">
        <v>128</v>
      </c>
      <c r="B75" s="722" t="s">
        <v>621</v>
      </c>
      <c r="C75" s="722"/>
      <c r="D75" s="722"/>
      <c r="E75" s="722"/>
      <c r="F75" s="516">
        <v>559</v>
      </c>
      <c r="G75" s="516">
        <v>559</v>
      </c>
      <c r="H75" s="520"/>
    </row>
    <row r="76" spans="1:8">
      <c r="A76" s="515" t="s">
        <v>566</v>
      </c>
      <c r="B76" s="723" t="s">
        <v>622</v>
      </c>
      <c r="C76" s="724"/>
      <c r="D76" s="724"/>
      <c r="E76" s="725"/>
      <c r="F76" s="516">
        <v>4281</v>
      </c>
      <c r="G76" s="516">
        <v>4281</v>
      </c>
      <c r="H76" s="520"/>
    </row>
    <row r="77" spans="1:8">
      <c r="A77" s="515" t="s">
        <v>574</v>
      </c>
      <c r="B77" s="723" t="s">
        <v>623</v>
      </c>
      <c r="C77" s="724"/>
      <c r="D77" s="724"/>
      <c r="E77" s="725"/>
      <c r="F77" s="516">
        <v>-78530</v>
      </c>
      <c r="G77" s="516">
        <v>-59525</v>
      </c>
      <c r="H77" s="520"/>
    </row>
    <row r="78" spans="1:8">
      <c r="A78" s="515" t="s">
        <v>624</v>
      </c>
      <c r="B78" s="723" t="s">
        <v>625</v>
      </c>
      <c r="C78" s="724"/>
      <c r="D78" s="724"/>
      <c r="E78" s="725"/>
      <c r="F78" s="516">
        <v>1794</v>
      </c>
      <c r="G78" s="516">
        <v>1794</v>
      </c>
      <c r="H78" s="520"/>
    </row>
    <row r="79" spans="1:8">
      <c r="A79" s="515" t="s">
        <v>626</v>
      </c>
      <c r="B79" s="723" t="s">
        <v>627</v>
      </c>
      <c r="C79" s="724"/>
      <c r="D79" s="724"/>
      <c r="E79" s="725"/>
      <c r="F79" s="516">
        <v>19005</v>
      </c>
      <c r="G79" s="516">
        <v>61746</v>
      </c>
      <c r="H79" s="520"/>
    </row>
    <row r="80" spans="1:8">
      <c r="A80" s="511" t="s">
        <v>628</v>
      </c>
      <c r="B80" s="726" t="s">
        <v>629</v>
      </c>
      <c r="C80" s="726"/>
      <c r="D80" s="726"/>
      <c r="E80" s="726"/>
      <c r="F80" s="538">
        <f t="shared" ref="F80:G80" si="17">F81+F91+F94</f>
        <v>1521</v>
      </c>
      <c r="G80" s="538">
        <f t="shared" si="17"/>
        <v>1505</v>
      </c>
      <c r="H80" s="520"/>
    </row>
    <row r="81" spans="1:8">
      <c r="A81" s="513" t="s">
        <v>126</v>
      </c>
      <c r="B81" s="721" t="s">
        <v>630</v>
      </c>
      <c r="C81" s="721"/>
      <c r="D81" s="721"/>
      <c r="E81" s="721"/>
      <c r="F81" s="535">
        <f t="shared" ref="F81:G81" si="18">SUM(F82:F90)</f>
        <v>0</v>
      </c>
      <c r="G81" s="535">
        <f t="shared" si="18"/>
        <v>0</v>
      </c>
      <c r="H81" s="520"/>
    </row>
    <row r="82" spans="1:8">
      <c r="A82" s="515" t="s">
        <v>190</v>
      </c>
      <c r="B82" s="722" t="s">
        <v>631</v>
      </c>
      <c r="C82" s="722"/>
      <c r="D82" s="722"/>
      <c r="E82" s="722"/>
      <c r="F82" s="516">
        <v>0</v>
      </c>
      <c r="G82" s="516">
        <v>0</v>
      </c>
      <c r="H82" s="520"/>
    </row>
    <row r="83" spans="1:8">
      <c r="A83" s="515" t="s">
        <v>191</v>
      </c>
      <c r="B83" s="722" t="s">
        <v>632</v>
      </c>
      <c r="C83" s="722"/>
      <c r="D83" s="722"/>
      <c r="E83" s="722"/>
      <c r="F83" s="516"/>
      <c r="G83" s="516"/>
      <c r="H83" s="520"/>
    </row>
    <row r="84" spans="1:8">
      <c r="A84" s="515" t="s">
        <v>192</v>
      </c>
      <c r="B84" s="722" t="s">
        <v>633</v>
      </c>
      <c r="C84" s="722"/>
      <c r="D84" s="722"/>
      <c r="E84" s="722"/>
      <c r="F84" s="516">
        <v>0</v>
      </c>
      <c r="G84" s="516">
        <v>0</v>
      </c>
      <c r="H84" s="520"/>
    </row>
    <row r="85" spans="1:8">
      <c r="A85" s="515" t="s">
        <v>193</v>
      </c>
      <c r="B85" s="722" t="s">
        <v>634</v>
      </c>
      <c r="C85" s="722"/>
      <c r="D85" s="722"/>
      <c r="E85" s="722"/>
      <c r="F85" s="516">
        <v>0</v>
      </c>
      <c r="G85" s="516">
        <v>0</v>
      </c>
      <c r="H85" s="520"/>
    </row>
    <row r="86" spans="1:8">
      <c r="A86" s="515" t="s">
        <v>194</v>
      </c>
      <c r="B86" s="722" t="s">
        <v>635</v>
      </c>
      <c r="C86" s="722"/>
      <c r="D86" s="722"/>
      <c r="E86" s="722"/>
      <c r="F86" s="516"/>
      <c r="G86" s="516"/>
      <c r="H86" s="520"/>
    </row>
    <row r="87" spans="1:8">
      <c r="A87" s="515" t="s">
        <v>195</v>
      </c>
      <c r="B87" s="722" t="s">
        <v>636</v>
      </c>
      <c r="C87" s="722"/>
      <c r="D87" s="722"/>
      <c r="E87" s="722"/>
      <c r="F87" s="516">
        <v>0</v>
      </c>
      <c r="G87" s="516">
        <v>0</v>
      </c>
      <c r="H87" s="520"/>
    </row>
    <row r="88" spans="1:8">
      <c r="A88" s="515" t="s">
        <v>196</v>
      </c>
      <c r="B88" s="722" t="s">
        <v>637</v>
      </c>
      <c r="C88" s="722"/>
      <c r="D88" s="722"/>
      <c r="E88" s="722"/>
      <c r="F88" s="516"/>
      <c r="G88" s="516"/>
      <c r="H88" s="520"/>
    </row>
    <row r="89" spans="1:8">
      <c r="A89" s="515" t="s">
        <v>198</v>
      </c>
      <c r="B89" s="722" t="s">
        <v>638</v>
      </c>
      <c r="C89" s="722"/>
      <c r="D89" s="722"/>
      <c r="E89" s="722"/>
      <c r="F89" s="519">
        <v>0</v>
      </c>
      <c r="G89" s="519"/>
      <c r="H89" s="520"/>
    </row>
    <row r="90" spans="1:8">
      <c r="A90" s="515" t="s">
        <v>199</v>
      </c>
      <c r="B90" s="722" t="s">
        <v>639</v>
      </c>
      <c r="C90" s="722"/>
      <c r="D90" s="722"/>
      <c r="E90" s="722"/>
      <c r="F90" s="516">
        <v>0</v>
      </c>
      <c r="G90" s="516">
        <v>0</v>
      </c>
      <c r="H90" s="520"/>
    </row>
    <row r="91" spans="1:8">
      <c r="A91" s="513" t="s">
        <v>128</v>
      </c>
      <c r="B91" s="721" t="s">
        <v>640</v>
      </c>
      <c r="C91" s="721"/>
      <c r="D91" s="721"/>
      <c r="E91" s="721"/>
      <c r="F91" s="535">
        <f t="shared" ref="F91:G91" si="19">SUM(F92:F93)</f>
        <v>881</v>
      </c>
      <c r="G91" s="535">
        <f t="shared" si="19"/>
        <v>900</v>
      </c>
      <c r="H91" s="520"/>
    </row>
    <row r="92" spans="1:8">
      <c r="A92" s="539"/>
      <c r="B92" s="722" t="s">
        <v>638</v>
      </c>
      <c r="C92" s="722"/>
      <c r="D92" s="722"/>
      <c r="E92" s="722"/>
      <c r="F92" s="516">
        <v>0</v>
      </c>
      <c r="G92" s="516">
        <v>0</v>
      </c>
      <c r="H92" s="520"/>
    </row>
    <row r="93" spans="1:8">
      <c r="A93" s="515"/>
      <c r="B93" s="722" t="s">
        <v>639</v>
      </c>
      <c r="C93" s="722"/>
      <c r="D93" s="722"/>
      <c r="E93" s="722"/>
      <c r="F93" s="516">
        <v>881</v>
      </c>
      <c r="G93" s="516">
        <v>900</v>
      </c>
      <c r="H93" s="520"/>
    </row>
    <row r="94" spans="1:8">
      <c r="A94" s="513" t="s">
        <v>566</v>
      </c>
      <c r="B94" s="721" t="s">
        <v>641</v>
      </c>
      <c r="C94" s="721"/>
      <c r="D94" s="721"/>
      <c r="E94" s="721"/>
      <c r="F94" s="535">
        <f>SUM(F95:F96)</f>
        <v>640</v>
      </c>
      <c r="G94" s="535">
        <v>605</v>
      </c>
      <c r="H94" s="520"/>
    </row>
    <row r="95" spans="1:8">
      <c r="A95" s="515" t="s">
        <v>190</v>
      </c>
      <c r="B95" s="722" t="s">
        <v>642</v>
      </c>
      <c r="C95" s="722"/>
      <c r="D95" s="722"/>
      <c r="E95" s="722"/>
      <c r="F95" s="516">
        <v>611</v>
      </c>
      <c r="G95" s="516">
        <v>605</v>
      </c>
      <c r="H95" s="520"/>
    </row>
    <row r="96" spans="1:8">
      <c r="A96" s="515" t="s">
        <v>192</v>
      </c>
      <c r="B96" s="722" t="s">
        <v>643</v>
      </c>
      <c r="C96" s="722"/>
      <c r="D96" s="722"/>
      <c r="E96" s="722"/>
      <c r="F96" s="540">
        <v>29</v>
      </c>
      <c r="G96" s="540">
        <v>0</v>
      </c>
      <c r="H96" s="520"/>
    </row>
    <row r="97" spans="1:9">
      <c r="A97" s="511" t="s">
        <v>644</v>
      </c>
      <c r="B97" s="719" t="s">
        <v>645</v>
      </c>
      <c r="C97" s="719"/>
      <c r="D97" s="719"/>
      <c r="E97" s="719"/>
      <c r="F97" s="538">
        <v>0</v>
      </c>
      <c r="G97" s="538">
        <v>0</v>
      </c>
      <c r="H97" s="520"/>
    </row>
    <row r="98" spans="1:9">
      <c r="A98" s="511" t="s">
        <v>646</v>
      </c>
      <c r="B98" s="719" t="s">
        <v>647</v>
      </c>
      <c r="C98" s="719"/>
      <c r="D98" s="719"/>
      <c r="E98" s="719"/>
      <c r="F98" s="512">
        <v>6052</v>
      </c>
      <c r="G98" s="512">
        <v>6144</v>
      </c>
      <c r="H98" s="520"/>
      <c r="I98" s="541"/>
    </row>
    <row r="99" spans="1:9" ht="15" thickBot="1">
      <c r="A99" s="542"/>
      <c r="B99" s="720" t="s">
        <v>648</v>
      </c>
      <c r="C99" s="720"/>
      <c r="D99" s="720"/>
      <c r="E99" s="720"/>
      <c r="F99" s="543">
        <f t="shared" ref="F99:G99" si="20">F73+F80+F97+F98</f>
        <v>172990</v>
      </c>
      <c r="G99" s="543">
        <f t="shared" si="20"/>
        <v>234812</v>
      </c>
      <c r="H99" s="520"/>
    </row>
    <row r="100" spans="1:9" ht="15" thickTop="1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A29:A30"/>
    <mergeCell ref="B29:E30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54:E54"/>
    <mergeCell ref="B42:E42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H33"/>
  <sheetViews>
    <sheetView workbookViewId="0">
      <selection activeCell="A4" sqref="A4:D4"/>
    </sheetView>
  </sheetViews>
  <sheetFormatPr defaultColWidth="9.109375" defaultRowHeight="14.4"/>
  <cols>
    <col min="1" max="1" width="9.109375" style="187"/>
    <col min="2" max="2" width="28.109375" style="187" customWidth="1"/>
    <col min="3" max="3" width="22.88671875" style="187" customWidth="1"/>
    <col min="4" max="4" width="18.6640625" style="187" customWidth="1"/>
    <col min="5" max="16384" width="9.109375" style="187"/>
  </cols>
  <sheetData>
    <row r="1" spans="1:8" ht="14.25" customHeight="1">
      <c r="D1" s="499"/>
    </row>
    <row r="2" spans="1:8">
      <c r="A2" s="498"/>
      <c r="G2" s="499"/>
      <c r="H2" s="500"/>
    </row>
    <row r="3" spans="1:8">
      <c r="A3" s="715" t="s">
        <v>718</v>
      </c>
      <c r="B3" s="715"/>
      <c r="C3" s="715"/>
      <c r="D3" s="715"/>
      <c r="E3" s="1"/>
      <c r="F3" s="1"/>
      <c r="G3" s="1"/>
      <c r="H3" s="500"/>
    </row>
    <row r="4" spans="1:8">
      <c r="A4" s="754" t="s">
        <v>704</v>
      </c>
      <c r="B4" s="754"/>
      <c r="C4" s="754"/>
      <c r="D4" s="754"/>
      <c r="E4" s="550"/>
      <c r="F4" s="550"/>
      <c r="G4" s="550"/>
      <c r="H4" s="501"/>
    </row>
    <row r="5" spans="1:8" ht="15" thickBot="1">
      <c r="A5" s="759"/>
      <c r="B5" s="760"/>
      <c r="C5" s="760"/>
      <c r="D5" s="760"/>
    </row>
    <row r="6" spans="1:8" ht="12.75" customHeight="1">
      <c r="A6" s="551"/>
      <c r="B6" s="761" t="s">
        <v>0</v>
      </c>
      <c r="C6" s="763" t="s">
        <v>440</v>
      </c>
      <c r="D6" s="764"/>
    </row>
    <row r="7" spans="1:8">
      <c r="A7" s="552"/>
      <c r="B7" s="762"/>
      <c r="C7" s="552" t="s">
        <v>652</v>
      </c>
      <c r="D7" s="553" t="s">
        <v>653</v>
      </c>
    </row>
    <row r="8" spans="1:8" ht="15">
      <c r="A8" s="554">
        <v>1</v>
      </c>
      <c r="B8" s="555">
        <v>2</v>
      </c>
      <c r="C8" s="554">
        <v>3</v>
      </c>
      <c r="D8" s="556">
        <v>4</v>
      </c>
    </row>
    <row r="9" spans="1:8" ht="45" customHeight="1">
      <c r="A9" s="557" t="s">
        <v>654</v>
      </c>
      <c r="B9" s="558" t="s">
        <v>655</v>
      </c>
      <c r="C9" s="559">
        <v>1366278</v>
      </c>
      <c r="D9" s="560">
        <v>2077372</v>
      </c>
    </row>
    <row r="10" spans="1:8" ht="45" customHeight="1">
      <c r="A10" s="557" t="s">
        <v>656</v>
      </c>
      <c r="B10" s="558" t="s">
        <v>657</v>
      </c>
      <c r="C10" s="559">
        <v>2119972</v>
      </c>
      <c r="D10" s="560">
        <v>1870450</v>
      </c>
    </row>
    <row r="11" spans="1:8" ht="45" customHeight="1">
      <c r="A11" s="557" t="s">
        <v>658</v>
      </c>
      <c r="B11" s="558" t="s">
        <v>659</v>
      </c>
      <c r="C11" s="559">
        <f>SUM(C9:C10)</f>
        <v>3486250</v>
      </c>
      <c r="D11" s="560">
        <f>SUM(D9:D10)</f>
        <v>3947822</v>
      </c>
    </row>
    <row r="12" spans="1:8" ht="45" customHeight="1">
      <c r="A12" s="557" t="s">
        <v>660</v>
      </c>
      <c r="B12" s="558" t="s">
        <v>661</v>
      </c>
      <c r="C12" s="559">
        <v>23215510</v>
      </c>
      <c r="D12" s="560">
        <v>22359482</v>
      </c>
    </row>
    <row r="13" spans="1:8" ht="45" customHeight="1">
      <c r="A13" s="557" t="s">
        <v>662</v>
      </c>
      <c r="B13" s="558" t="s">
        <v>663</v>
      </c>
      <c r="C13" s="559">
        <v>6998691</v>
      </c>
      <c r="D13" s="560">
        <v>4765580</v>
      </c>
    </row>
    <row r="14" spans="1:8" ht="45" customHeight="1">
      <c r="A14" s="557" t="s">
        <v>664</v>
      </c>
      <c r="B14" s="558" t="s">
        <v>665</v>
      </c>
      <c r="C14" s="559">
        <v>21254662</v>
      </c>
      <c r="D14" s="560">
        <v>67480378</v>
      </c>
    </row>
    <row r="15" spans="1:8" ht="45" customHeight="1">
      <c r="A15" s="557" t="s">
        <v>666</v>
      </c>
      <c r="B15" s="558" t="s">
        <v>667</v>
      </c>
      <c r="C15" s="559">
        <v>113</v>
      </c>
      <c r="D15" s="560">
        <v>4413157</v>
      </c>
    </row>
    <row r="16" spans="1:8" ht="45" customHeight="1">
      <c r="A16" s="557" t="s">
        <v>668</v>
      </c>
      <c r="B16" s="558" t="s">
        <v>669</v>
      </c>
      <c r="C16" s="559">
        <f>SUM(C12:C15)</f>
        <v>51468976</v>
      </c>
      <c r="D16" s="560">
        <f>SUM(D12:D15)</f>
        <v>99018597</v>
      </c>
    </row>
    <row r="17" spans="1:4">
      <c r="A17" s="557" t="s">
        <v>670</v>
      </c>
      <c r="B17" s="558" t="s">
        <v>671</v>
      </c>
      <c r="C17" s="559">
        <v>3106419</v>
      </c>
      <c r="D17" s="560">
        <v>2722692</v>
      </c>
    </row>
    <row r="18" spans="1:4" ht="26.4">
      <c r="A18" s="557" t="s">
        <v>672</v>
      </c>
      <c r="B18" s="558" t="s">
        <v>673</v>
      </c>
      <c r="C18" s="559">
        <v>7569883</v>
      </c>
      <c r="D18" s="560">
        <v>13907583</v>
      </c>
    </row>
    <row r="19" spans="1:4" ht="26.4">
      <c r="A19" s="557" t="s">
        <v>674</v>
      </c>
      <c r="B19" s="558" t="s">
        <v>675</v>
      </c>
      <c r="C19" s="559">
        <v>418456</v>
      </c>
      <c r="D19" s="560">
        <v>616469</v>
      </c>
    </row>
    <row r="20" spans="1:4" ht="26.4">
      <c r="A20" s="557" t="s">
        <v>676</v>
      </c>
      <c r="B20" s="558" t="s">
        <v>677</v>
      </c>
      <c r="C20" s="559">
        <f>SUM(C17:C19)</f>
        <v>11094758</v>
      </c>
      <c r="D20" s="569">
        <f>SUM(D17:D19)</f>
        <v>17246744</v>
      </c>
    </row>
    <row r="21" spans="1:4">
      <c r="A21" s="557" t="s">
        <v>678</v>
      </c>
      <c r="B21" s="558" t="s">
        <v>679</v>
      </c>
      <c r="C21" s="559">
        <v>6966231</v>
      </c>
      <c r="D21" s="560">
        <v>6148350</v>
      </c>
    </row>
    <row r="22" spans="1:4" ht="26.4">
      <c r="A22" s="557" t="s">
        <v>680</v>
      </c>
      <c r="B22" s="558" t="s">
        <v>681</v>
      </c>
      <c r="C22" s="559">
        <v>3625686</v>
      </c>
      <c r="D22" s="560">
        <v>4111227</v>
      </c>
    </row>
    <row r="23" spans="1:4">
      <c r="A23" s="557" t="s">
        <v>682</v>
      </c>
      <c r="B23" s="558" t="s">
        <v>683</v>
      </c>
      <c r="C23" s="559">
        <v>1656795</v>
      </c>
      <c r="D23" s="560">
        <v>1474616</v>
      </c>
    </row>
    <row r="24" spans="1:4" ht="26.4">
      <c r="A24" s="557" t="s">
        <v>684</v>
      </c>
      <c r="B24" s="558" t="s">
        <v>685</v>
      </c>
      <c r="C24" s="559">
        <f>SUM(C21:C23)</f>
        <v>12248712</v>
      </c>
      <c r="D24" s="560">
        <f>SUM(D21:D23)</f>
        <v>11734193</v>
      </c>
    </row>
    <row r="25" spans="1:4">
      <c r="A25" s="561" t="s">
        <v>686</v>
      </c>
      <c r="B25" s="562" t="s">
        <v>687</v>
      </c>
      <c r="C25" s="563">
        <v>7542388</v>
      </c>
      <c r="D25" s="564">
        <v>6098694</v>
      </c>
    </row>
    <row r="26" spans="1:4">
      <c r="A26" s="561" t="s">
        <v>688</v>
      </c>
      <c r="B26" s="562" t="s">
        <v>689</v>
      </c>
      <c r="C26" s="563">
        <v>5064314</v>
      </c>
      <c r="D26" s="564">
        <v>6140565</v>
      </c>
    </row>
    <row r="27" spans="1:4" ht="39.6">
      <c r="A27" s="561" t="s">
        <v>690</v>
      </c>
      <c r="B27" s="562" t="s">
        <v>691</v>
      </c>
      <c r="C27" s="563">
        <f>C11+C16-C20-C24-C25-C26</f>
        <v>19005054</v>
      </c>
      <c r="D27" s="564">
        <f>D11+D16-D20-D24-D25-D26</f>
        <v>61746223</v>
      </c>
    </row>
    <row r="28" spans="1:4" ht="39.6">
      <c r="A28" s="557" t="s">
        <v>692</v>
      </c>
      <c r="B28" s="558" t="s">
        <v>693</v>
      </c>
      <c r="C28" s="559">
        <v>0</v>
      </c>
      <c r="D28" s="560">
        <v>0</v>
      </c>
    </row>
    <row r="29" spans="1:4" ht="39.6">
      <c r="A29" s="557" t="s">
        <v>694</v>
      </c>
      <c r="B29" s="558" t="s">
        <v>695</v>
      </c>
      <c r="C29" s="559">
        <f>SUM(C28)</f>
        <v>0</v>
      </c>
      <c r="D29" s="560">
        <f>SUM(D28)</f>
        <v>0</v>
      </c>
    </row>
    <row r="30" spans="1:4" ht="26.4">
      <c r="A30" s="557" t="s">
        <v>696</v>
      </c>
      <c r="B30" s="558" t="s">
        <v>697</v>
      </c>
      <c r="C30" s="559">
        <v>0</v>
      </c>
      <c r="D30" s="560">
        <v>0</v>
      </c>
    </row>
    <row r="31" spans="1:4" ht="39.6">
      <c r="A31" s="561" t="s">
        <v>698</v>
      </c>
      <c r="B31" s="562" t="s">
        <v>699</v>
      </c>
      <c r="C31" s="563">
        <v>0</v>
      </c>
      <c r="D31" s="564">
        <f>SUM(D30)</f>
        <v>0</v>
      </c>
    </row>
    <row r="32" spans="1:4" ht="26.4">
      <c r="A32" s="557" t="s">
        <v>700</v>
      </c>
      <c r="B32" s="558" t="s">
        <v>701</v>
      </c>
      <c r="C32" s="559">
        <v>0</v>
      </c>
      <c r="D32" s="560">
        <f>D29-D31</f>
        <v>0</v>
      </c>
    </row>
    <row r="33" spans="1:4" ht="27" thickBot="1">
      <c r="A33" s="565" t="s">
        <v>702</v>
      </c>
      <c r="B33" s="566" t="s">
        <v>703</v>
      </c>
      <c r="C33" s="567">
        <f>C27+C32</f>
        <v>19005054</v>
      </c>
      <c r="D33" s="568">
        <f>D27+D32</f>
        <v>61746223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94"/>
  <sheetViews>
    <sheetView topLeftCell="A16" workbookViewId="0">
      <pane xSplit="1" topLeftCell="B1" activePane="topRight" state="frozen"/>
      <selection pane="topRight" activeCell="K44" sqref="K44"/>
    </sheetView>
  </sheetViews>
  <sheetFormatPr defaultColWidth="9.109375" defaultRowHeight="14.4"/>
  <cols>
    <col min="1" max="1" width="9.109375" style="294"/>
    <col min="2" max="2" width="9.109375" style="295"/>
    <col min="3" max="3" width="55.44140625" style="295" customWidth="1"/>
    <col min="4" max="19" width="15.6640625" style="295" customWidth="1"/>
    <col min="20" max="20" width="15.6640625" style="300" customWidth="1"/>
    <col min="21" max="24" width="15.6640625" style="187" customWidth="1"/>
    <col min="25" max="16384" width="9.109375" style="187"/>
  </cols>
  <sheetData>
    <row r="1" spans="1:22" ht="69.75" customHeight="1">
      <c r="A1" s="765" t="s">
        <v>254</v>
      </c>
      <c r="B1" s="766" t="s">
        <v>255</v>
      </c>
      <c r="C1" s="766" t="s">
        <v>0</v>
      </c>
      <c r="D1" s="273" t="s">
        <v>391</v>
      </c>
      <c r="E1" s="273" t="s">
        <v>394</v>
      </c>
      <c r="F1" s="273" t="s">
        <v>395</v>
      </c>
      <c r="G1" s="303" t="s">
        <v>398</v>
      </c>
      <c r="H1" s="303" t="s">
        <v>400</v>
      </c>
      <c r="I1" s="303" t="s">
        <v>37</v>
      </c>
      <c r="J1" s="303" t="s">
        <v>402</v>
      </c>
      <c r="K1" s="303" t="s">
        <v>405</v>
      </c>
      <c r="L1" s="303" t="s">
        <v>428</v>
      </c>
      <c r="M1" s="303" t="s">
        <v>431</v>
      </c>
      <c r="N1" s="303" t="s">
        <v>406</v>
      </c>
      <c r="O1" s="303" t="s">
        <v>408</v>
      </c>
      <c r="P1" s="303" t="s">
        <v>423</v>
      </c>
      <c r="Q1" s="303" t="s">
        <v>415</v>
      </c>
      <c r="R1" s="274" t="s">
        <v>411</v>
      </c>
      <c r="S1" s="322" t="s">
        <v>424</v>
      </c>
      <c r="T1" s="767" t="s">
        <v>256</v>
      </c>
      <c r="U1" s="275"/>
    </row>
    <row r="2" spans="1:22">
      <c r="A2" s="765"/>
      <c r="B2" s="766"/>
      <c r="C2" s="766"/>
      <c r="D2" s="274" t="s">
        <v>392</v>
      </c>
      <c r="E2" s="274" t="s">
        <v>393</v>
      </c>
      <c r="F2" s="274" t="s">
        <v>396</v>
      </c>
      <c r="G2" s="274" t="s">
        <v>397</v>
      </c>
      <c r="H2" s="274" t="s">
        <v>399</v>
      </c>
      <c r="I2" s="274" t="s">
        <v>401</v>
      </c>
      <c r="J2" s="274" t="s">
        <v>403</v>
      </c>
      <c r="K2" s="274" t="s">
        <v>404</v>
      </c>
      <c r="L2" s="274" t="s">
        <v>429</v>
      </c>
      <c r="M2" s="274" t="s">
        <v>430</v>
      </c>
      <c r="N2" s="274" t="s">
        <v>407</v>
      </c>
      <c r="O2" s="274" t="s">
        <v>409</v>
      </c>
      <c r="P2" s="274" t="s">
        <v>410</v>
      </c>
      <c r="Q2" s="274" t="s">
        <v>414</v>
      </c>
      <c r="R2" s="274" t="s">
        <v>412</v>
      </c>
      <c r="S2" s="274" t="s">
        <v>413</v>
      </c>
      <c r="T2" s="768"/>
      <c r="U2" s="276"/>
      <c r="V2" s="276"/>
    </row>
    <row r="3" spans="1:22">
      <c r="A3" s="765"/>
      <c r="B3" s="766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>
        <v>999000</v>
      </c>
      <c r="S3" s="307"/>
      <c r="T3" s="769"/>
    </row>
    <row r="4" spans="1:22">
      <c r="A4" s="765"/>
      <c r="B4" s="766"/>
      <c r="C4" s="277" t="s">
        <v>257</v>
      </c>
      <c r="D4" s="278">
        <v>1</v>
      </c>
      <c r="E4" s="278">
        <v>0</v>
      </c>
      <c r="F4" s="278">
        <v>0</v>
      </c>
      <c r="G4" s="278">
        <v>5</v>
      </c>
      <c r="H4" s="278">
        <v>0</v>
      </c>
      <c r="I4" s="278">
        <v>0</v>
      </c>
      <c r="J4" s="278">
        <v>0</v>
      </c>
      <c r="K4" s="278">
        <v>0</v>
      </c>
      <c r="L4" s="278">
        <v>0</v>
      </c>
      <c r="M4" s="278">
        <v>0</v>
      </c>
      <c r="N4" s="278">
        <v>0</v>
      </c>
      <c r="O4" s="278">
        <v>0</v>
      </c>
      <c r="P4" s="278"/>
      <c r="Q4" s="278"/>
      <c r="R4" s="278">
        <v>0</v>
      </c>
      <c r="S4" s="278"/>
      <c r="T4" s="279">
        <f>SUM(D4:R4)</f>
        <v>6</v>
      </c>
      <c r="U4" s="280"/>
      <c r="V4" s="280"/>
    </row>
    <row r="5" spans="1:22">
      <c r="A5" s="281"/>
      <c r="B5" s="273"/>
      <c r="C5" s="277" t="s">
        <v>258</v>
      </c>
      <c r="D5" s="277"/>
      <c r="E5" s="277"/>
      <c r="F5" s="277"/>
      <c r="G5" s="278">
        <v>5</v>
      </c>
      <c r="H5" s="278">
        <v>0</v>
      </c>
      <c r="I5" s="278"/>
      <c r="J5" s="278"/>
      <c r="K5" s="278"/>
      <c r="L5" s="278"/>
      <c r="M5" s="278"/>
      <c r="N5" s="278"/>
      <c r="O5" s="278"/>
      <c r="P5" s="278"/>
      <c r="Q5" s="278"/>
      <c r="R5" s="278">
        <v>0</v>
      </c>
      <c r="S5" s="278"/>
      <c r="T5" s="279">
        <f>SUM(D5:R5)</f>
        <v>5</v>
      </c>
      <c r="U5" s="280"/>
      <c r="V5" s="280"/>
    </row>
    <row r="6" spans="1:22">
      <c r="A6" s="282" t="s">
        <v>190</v>
      </c>
      <c r="B6" s="283" t="s">
        <v>259</v>
      </c>
      <c r="C6" s="284" t="s">
        <v>260</v>
      </c>
      <c r="D6" s="285">
        <f>SUM(D7,D10,D11,D36,D37,D38,D39,D40,D41)</f>
        <v>8105.7614000000003</v>
      </c>
      <c r="E6" s="285">
        <f t="shared" ref="E6:H6" si="0">SUM(E7,E10,E11,E36,E37,E38,E39,E40,E41)</f>
        <v>493</v>
      </c>
      <c r="F6" s="285">
        <f t="shared" si="0"/>
        <v>10833.829000000002</v>
      </c>
      <c r="G6" s="285">
        <f t="shared" si="0"/>
        <v>0</v>
      </c>
      <c r="H6" s="285">
        <f t="shared" si="0"/>
        <v>0</v>
      </c>
      <c r="I6" s="285">
        <f t="shared" ref="I6" si="1">SUM(I7,I10,I11,I36,I37,I38,I39,I40,I41)</f>
        <v>875</v>
      </c>
      <c r="J6" s="285">
        <f t="shared" ref="J6" si="2">SUM(J7,J10,J11,J36,J37,J38,J39,J40,J41)</f>
        <v>370</v>
      </c>
      <c r="K6" s="285">
        <f t="shared" ref="K6" si="3">SUM(K7,K10,K11,K36,K37,K38,K39,K40,K41)</f>
        <v>192734.85</v>
      </c>
      <c r="L6" s="285">
        <f t="shared" ref="L6" si="4">SUM(L7,L10,L11,L36,L37,L38,L39,L40,L41)</f>
        <v>339</v>
      </c>
      <c r="M6" s="285">
        <f t="shared" ref="M6" si="5">SUM(M7,M10,M11,M36,M37,M38,M39,M40,M41)</f>
        <v>73</v>
      </c>
      <c r="N6" s="285">
        <f t="shared" ref="N6" si="6">SUM(N7,N10,N11,N36,N37,N38,N39,N40,N41)</f>
        <v>1160.8699999999999</v>
      </c>
      <c r="O6" s="285">
        <f t="shared" ref="O6:P6" si="7">SUM(O7,O10,O11,O36,O37,O38,O39,O40,O41)</f>
        <v>1758</v>
      </c>
      <c r="P6" s="285">
        <f t="shared" si="7"/>
        <v>1148.3710000000001</v>
      </c>
      <c r="Q6" s="285">
        <f t="shared" ref="Q6" si="8">SUM(Q7,Q10,Q11,Q36,Q37,Q38,Q39,Q40,Q41)</f>
        <v>0</v>
      </c>
      <c r="R6" s="285">
        <f t="shared" ref="R6:S6" si="9">SUM(R7,R10,R11,R36,R37,R38,R39,R40,R41)</f>
        <v>3029</v>
      </c>
      <c r="S6" s="285">
        <f t="shared" si="9"/>
        <v>2176</v>
      </c>
      <c r="T6" s="285">
        <f>SUM(D6:S6)</f>
        <v>223096.68140000003</v>
      </c>
    </row>
    <row r="7" spans="1:22">
      <c r="A7" s="282" t="s">
        <v>191</v>
      </c>
      <c r="B7" s="286" t="s">
        <v>261</v>
      </c>
      <c r="C7" s="286" t="s">
        <v>2</v>
      </c>
      <c r="D7" s="287">
        <f>SUM(D8:D9)</f>
        <v>4052.52</v>
      </c>
      <c r="E7" s="287">
        <f t="shared" ref="E7:H7" si="10">SUM(E8:E9)</f>
        <v>0</v>
      </c>
      <c r="F7" s="287">
        <f t="shared" si="10"/>
        <v>0</v>
      </c>
      <c r="G7" s="287">
        <f t="shared" si="10"/>
        <v>0</v>
      </c>
      <c r="H7" s="287">
        <f t="shared" si="10"/>
        <v>0</v>
      </c>
      <c r="I7" s="287">
        <f t="shared" ref="I7" si="11">SUM(I8:I9)</f>
        <v>0</v>
      </c>
      <c r="J7" s="287">
        <v>0</v>
      </c>
      <c r="K7" s="287">
        <f t="shared" ref="K7" si="12">SUM(K8:K9)</f>
        <v>2430</v>
      </c>
      <c r="L7" s="287">
        <f t="shared" ref="L7" si="13">SUM(L8:L9)</f>
        <v>0</v>
      </c>
      <c r="M7" s="287">
        <f t="shared" ref="M7" si="14">SUM(M8:M9)</f>
        <v>0</v>
      </c>
      <c r="N7" s="287">
        <f t="shared" ref="N7" si="15">SUM(N8:N9)</f>
        <v>666</v>
      </c>
      <c r="O7" s="287">
        <f t="shared" ref="O7:P7" si="16">SUM(O8:O9)</f>
        <v>1200</v>
      </c>
      <c r="P7" s="287">
        <f t="shared" si="16"/>
        <v>0</v>
      </c>
      <c r="Q7" s="287"/>
      <c r="R7" s="287">
        <f t="shared" ref="R7" si="17">SUM(R8:R9)</f>
        <v>0</v>
      </c>
      <c r="S7" s="287"/>
      <c r="T7" s="285">
        <f t="shared" ref="T7:T35" si="18">SUM(D7:R7)</f>
        <v>8348.52</v>
      </c>
      <c r="U7" s="275"/>
    </row>
    <row r="8" spans="1:22">
      <c r="A8" s="282" t="s">
        <v>192</v>
      </c>
      <c r="B8" s="288" t="s">
        <v>262</v>
      </c>
      <c r="C8" s="288" t="s">
        <v>263</v>
      </c>
      <c r="D8" s="289">
        <f>((Bér_Önk!K6+Bér_Önk!K7+Bér_Önk!K8)*12)/1000</f>
        <v>4052.52</v>
      </c>
      <c r="E8" s="289"/>
      <c r="F8" s="288"/>
      <c r="G8" s="289">
        <v>0</v>
      </c>
      <c r="H8" s="289">
        <v>0</v>
      </c>
      <c r="I8" s="289"/>
      <c r="J8" s="289">
        <v>0</v>
      </c>
      <c r="K8" s="289">
        <f>((Bér_Önk!K11+Bér_Önk!K12)*12)/1000</f>
        <v>2130</v>
      </c>
      <c r="L8" s="289">
        <v>0</v>
      </c>
      <c r="M8" s="289"/>
      <c r="N8" s="289">
        <f>(Bér_Önk!K10*12)/1000</f>
        <v>666</v>
      </c>
      <c r="O8" s="289">
        <f>(Bér_Önk!K9*12)/1000</f>
        <v>1200</v>
      </c>
      <c r="P8" s="289"/>
      <c r="Q8" s="289"/>
      <c r="R8" s="289"/>
      <c r="S8" s="289"/>
      <c r="T8" s="285">
        <f t="shared" si="18"/>
        <v>8048.52</v>
      </c>
    </row>
    <row r="9" spans="1:22">
      <c r="A9" s="282" t="s">
        <v>193</v>
      </c>
      <c r="B9" s="288" t="s">
        <v>264</v>
      </c>
      <c r="C9" s="288" t="s">
        <v>265</v>
      </c>
      <c r="D9" s="289">
        <v>0</v>
      </c>
      <c r="E9" s="289"/>
      <c r="F9" s="288"/>
      <c r="G9" s="289">
        <v>0</v>
      </c>
      <c r="H9" s="289">
        <v>0</v>
      </c>
      <c r="I9" s="289"/>
      <c r="J9" s="289"/>
      <c r="K9" s="289">
        <v>300</v>
      </c>
      <c r="L9" s="289"/>
      <c r="M9" s="289"/>
      <c r="N9" s="289">
        <v>0</v>
      </c>
      <c r="O9" s="289"/>
      <c r="P9" s="289"/>
      <c r="Q9" s="289"/>
      <c r="R9" s="289">
        <v>0</v>
      </c>
      <c r="S9" s="289"/>
      <c r="T9" s="285">
        <f t="shared" si="18"/>
        <v>300</v>
      </c>
    </row>
    <row r="10" spans="1:22">
      <c r="A10" s="282" t="s">
        <v>194</v>
      </c>
      <c r="B10" s="286" t="s">
        <v>266</v>
      </c>
      <c r="C10" s="286" t="s">
        <v>267</v>
      </c>
      <c r="D10" s="287">
        <f>D7*0.195</f>
        <v>790.2414</v>
      </c>
      <c r="E10" s="287">
        <f t="shared" ref="E10:R10" si="19">E7*0.195</f>
        <v>0</v>
      </c>
      <c r="F10" s="287">
        <f t="shared" si="19"/>
        <v>0</v>
      </c>
      <c r="G10" s="287">
        <f t="shared" si="19"/>
        <v>0</v>
      </c>
      <c r="H10" s="287">
        <f t="shared" si="19"/>
        <v>0</v>
      </c>
      <c r="I10" s="287">
        <f t="shared" si="19"/>
        <v>0</v>
      </c>
      <c r="J10" s="287">
        <f t="shared" si="19"/>
        <v>0</v>
      </c>
      <c r="K10" s="287">
        <f t="shared" si="19"/>
        <v>473.85</v>
      </c>
      <c r="L10" s="287">
        <f t="shared" si="19"/>
        <v>0</v>
      </c>
      <c r="M10" s="287">
        <f t="shared" si="19"/>
        <v>0</v>
      </c>
      <c r="N10" s="287">
        <f t="shared" si="19"/>
        <v>129.87</v>
      </c>
      <c r="O10" s="287">
        <f>O7*0.21</f>
        <v>252</v>
      </c>
      <c r="P10" s="287">
        <f t="shared" si="19"/>
        <v>0</v>
      </c>
      <c r="Q10" s="287"/>
      <c r="R10" s="287">
        <f t="shared" si="19"/>
        <v>0</v>
      </c>
      <c r="S10" s="287"/>
      <c r="T10" s="285">
        <f t="shared" si="18"/>
        <v>1645.9614000000001</v>
      </c>
    </row>
    <row r="11" spans="1:22">
      <c r="A11" s="282" t="s">
        <v>195</v>
      </c>
      <c r="B11" s="286" t="s">
        <v>268</v>
      </c>
      <c r="C11" s="286" t="s">
        <v>197</v>
      </c>
      <c r="D11" s="287">
        <f>D12+D16+D19+D27+D30</f>
        <v>3263</v>
      </c>
      <c r="E11" s="287">
        <f t="shared" ref="E11:H11" si="20">E12+E16+E19+E27+E30</f>
        <v>493</v>
      </c>
      <c r="F11" s="287">
        <f t="shared" si="20"/>
        <v>0</v>
      </c>
      <c r="G11" s="287">
        <f t="shared" si="20"/>
        <v>0</v>
      </c>
      <c r="H11" s="287">
        <f t="shared" si="20"/>
        <v>0</v>
      </c>
      <c r="I11" s="287">
        <f t="shared" ref="I11" si="21">I12+I16+I19+I27+I30</f>
        <v>875</v>
      </c>
      <c r="J11" s="287">
        <f t="shared" ref="J11" si="22">J12+J16+J19+J27+J30</f>
        <v>370</v>
      </c>
      <c r="K11" s="287">
        <f t="shared" ref="K11" si="23">K12+K16+K19+K27+K30</f>
        <v>2066</v>
      </c>
      <c r="L11" s="287">
        <f t="shared" ref="L11" si="24">L12+L16+L19+L27+L30</f>
        <v>339</v>
      </c>
      <c r="M11" s="287">
        <f t="shared" ref="M11" si="25">M12+M16+M19+M27+M30</f>
        <v>73</v>
      </c>
      <c r="N11" s="287">
        <f t="shared" ref="N11" si="26">N12+N16+N19+N27+N30</f>
        <v>365</v>
      </c>
      <c r="O11" s="287">
        <f t="shared" ref="O11:P11" si="27">O12+O16+O19+O27+O30</f>
        <v>306</v>
      </c>
      <c r="P11" s="287">
        <f t="shared" si="27"/>
        <v>0</v>
      </c>
      <c r="Q11" s="287"/>
      <c r="R11" s="287">
        <f t="shared" ref="R11" si="28">R12+R16+R19+R27+R30</f>
        <v>3029</v>
      </c>
      <c r="S11" s="287"/>
      <c r="T11" s="285">
        <f t="shared" si="18"/>
        <v>11179</v>
      </c>
      <c r="U11" s="275"/>
    </row>
    <row r="12" spans="1:22">
      <c r="A12" s="282" t="s">
        <v>196</v>
      </c>
      <c r="B12" s="288" t="s">
        <v>269</v>
      </c>
      <c r="C12" s="288" t="s">
        <v>270</v>
      </c>
      <c r="D12" s="289">
        <f>D13+D14+D15</f>
        <v>422</v>
      </c>
      <c r="E12" s="289">
        <f t="shared" ref="E12:H12" si="29">E13+E14+E15</f>
        <v>108</v>
      </c>
      <c r="F12" s="289">
        <f t="shared" si="29"/>
        <v>0</v>
      </c>
      <c r="G12" s="289">
        <f t="shared" si="29"/>
        <v>0</v>
      </c>
      <c r="H12" s="289">
        <f t="shared" si="29"/>
        <v>0</v>
      </c>
      <c r="I12" s="289">
        <f t="shared" ref="I12" si="30">I13+I14+I15</f>
        <v>0</v>
      </c>
      <c r="J12" s="289">
        <f t="shared" ref="J12" si="31">J13+J14+J15</f>
        <v>291</v>
      </c>
      <c r="K12" s="289">
        <f t="shared" ref="K12" si="32">K13+K14+K15</f>
        <v>644</v>
      </c>
      <c r="L12" s="289">
        <f t="shared" ref="L12" si="33">L13+L14+L15</f>
        <v>6</v>
      </c>
      <c r="M12" s="289">
        <v>0</v>
      </c>
      <c r="N12" s="289">
        <f t="shared" ref="N12" si="34">N13+N14+N15</f>
        <v>253</v>
      </c>
      <c r="O12" s="289">
        <f t="shared" ref="O12" si="35">O13+O14+O15</f>
        <v>212</v>
      </c>
      <c r="P12" s="289"/>
      <c r="Q12" s="289"/>
      <c r="R12" s="289">
        <f t="shared" ref="R12" si="36">R13+R14+R15</f>
        <v>0</v>
      </c>
      <c r="S12" s="289"/>
      <c r="T12" s="285">
        <f t="shared" si="18"/>
        <v>1936</v>
      </c>
    </row>
    <row r="13" spans="1:22">
      <c r="A13" s="282" t="s">
        <v>198</v>
      </c>
      <c r="B13" s="290" t="s">
        <v>271</v>
      </c>
      <c r="C13" s="290" t="s">
        <v>272</v>
      </c>
      <c r="D13" s="291"/>
      <c r="E13" s="291"/>
      <c r="F13" s="290"/>
      <c r="G13" s="291"/>
      <c r="H13" s="291"/>
      <c r="I13" s="291"/>
      <c r="J13" s="291"/>
      <c r="K13" s="291">
        <v>2</v>
      </c>
      <c r="L13" s="291"/>
      <c r="M13" s="291"/>
      <c r="N13" s="291">
        <v>190</v>
      </c>
      <c r="O13" s="291">
        <v>51</v>
      </c>
      <c r="P13" s="291"/>
      <c r="Q13" s="291"/>
      <c r="R13" s="291"/>
      <c r="S13" s="291"/>
      <c r="T13" s="285">
        <f t="shared" si="18"/>
        <v>243</v>
      </c>
    </row>
    <row r="14" spans="1:22">
      <c r="A14" s="282" t="s">
        <v>199</v>
      </c>
      <c r="B14" s="290" t="s">
        <v>273</v>
      </c>
      <c r="C14" s="290" t="s">
        <v>274</v>
      </c>
      <c r="D14" s="291">
        <v>422</v>
      </c>
      <c r="E14" s="291">
        <v>108</v>
      </c>
      <c r="F14" s="290"/>
      <c r="G14" s="291">
        <v>0</v>
      </c>
      <c r="H14" s="291">
        <v>0</v>
      </c>
      <c r="I14" s="291"/>
      <c r="J14" s="291">
        <v>291</v>
      </c>
      <c r="K14" s="291">
        <v>642</v>
      </c>
      <c r="L14" s="291">
        <v>6</v>
      </c>
      <c r="M14" s="291">
        <v>0</v>
      </c>
      <c r="N14" s="291">
        <v>63</v>
      </c>
      <c r="O14" s="291">
        <v>161</v>
      </c>
      <c r="P14" s="291"/>
      <c r="Q14" s="291"/>
      <c r="R14" s="291"/>
      <c r="S14" s="291"/>
      <c r="T14" s="285">
        <f t="shared" si="18"/>
        <v>1693</v>
      </c>
      <c r="U14" s="275"/>
    </row>
    <row r="15" spans="1:22">
      <c r="A15" s="282" t="s">
        <v>169</v>
      </c>
      <c r="B15" s="290" t="s">
        <v>275</v>
      </c>
      <c r="C15" s="290" t="s">
        <v>276</v>
      </c>
      <c r="D15" s="291"/>
      <c r="E15" s="291"/>
      <c r="F15" s="290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>
        <v>0</v>
      </c>
      <c r="S15" s="291"/>
      <c r="T15" s="285">
        <f t="shared" si="18"/>
        <v>0</v>
      </c>
      <c r="U15" s="292"/>
    </row>
    <row r="16" spans="1:22">
      <c r="A16" s="282" t="s">
        <v>170</v>
      </c>
      <c r="B16" s="288" t="s">
        <v>277</v>
      </c>
      <c r="C16" s="288" t="s">
        <v>278</v>
      </c>
      <c r="D16" s="289">
        <f>D17+D18</f>
        <v>169</v>
      </c>
      <c r="E16" s="289">
        <f t="shared" ref="E16:H16" si="37">E17+E18</f>
        <v>0</v>
      </c>
      <c r="F16" s="289">
        <f t="shared" si="37"/>
        <v>0</v>
      </c>
      <c r="G16" s="289">
        <f t="shared" si="37"/>
        <v>0</v>
      </c>
      <c r="H16" s="289">
        <f t="shared" si="37"/>
        <v>0</v>
      </c>
      <c r="I16" s="289">
        <f t="shared" ref="I16" si="38">I17+I18</f>
        <v>0</v>
      </c>
      <c r="J16" s="289">
        <f t="shared" ref="J16" si="39">J17+J18</f>
        <v>0</v>
      </c>
      <c r="K16" s="289">
        <f t="shared" ref="K16" si="40">K17+K18</f>
        <v>135</v>
      </c>
      <c r="L16" s="289">
        <f t="shared" ref="L16" si="41">L17+L18</f>
        <v>66</v>
      </c>
      <c r="M16" s="289">
        <f t="shared" ref="M16" si="42">M17+M18</f>
        <v>8</v>
      </c>
      <c r="N16" s="289">
        <f t="shared" ref="N16" si="43">N17+N18</f>
        <v>61</v>
      </c>
      <c r="O16" s="289">
        <f t="shared" ref="O16:P16" si="44">O17+O18</f>
        <v>0</v>
      </c>
      <c r="P16" s="289">
        <f t="shared" si="44"/>
        <v>0</v>
      </c>
      <c r="Q16" s="289"/>
      <c r="R16" s="289">
        <f t="shared" ref="R16" si="45">R17+R18</f>
        <v>0</v>
      </c>
      <c r="S16" s="289"/>
      <c r="T16" s="285">
        <f t="shared" si="18"/>
        <v>439</v>
      </c>
    </row>
    <row r="17" spans="1:22">
      <c r="A17" s="282" t="s">
        <v>171</v>
      </c>
      <c r="B17" s="290" t="s">
        <v>279</v>
      </c>
      <c r="C17" s="290" t="s">
        <v>280</v>
      </c>
      <c r="D17" s="291">
        <v>82</v>
      </c>
      <c r="E17" s="291"/>
      <c r="F17" s="290"/>
      <c r="G17" s="291"/>
      <c r="H17" s="291"/>
      <c r="I17" s="291"/>
      <c r="J17" s="291"/>
      <c r="K17" s="291">
        <v>2</v>
      </c>
      <c r="L17" s="291">
        <v>25</v>
      </c>
      <c r="M17" s="291"/>
      <c r="N17" s="291">
        <v>19</v>
      </c>
      <c r="O17" s="291"/>
      <c r="P17" s="291"/>
      <c r="Q17" s="291"/>
      <c r="R17" s="291">
        <v>0</v>
      </c>
      <c r="S17" s="291"/>
      <c r="T17" s="285">
        <f t="shared" si="18"/>
        <v>128</v>
      </c>
    </row>
    <row r="18" spans="1:22">
      <c r="A18" s="282" t="s">
        <v>172</v>
      </c>
      <c r="B18" s="290" t="s">
        <v>281</v>
      </c>
      <c r="C18" s="290" t="s">
        <v>282</v>
      </c>
      <c r="D18" s="291">
        <v>87</v>
      </c>
      <c r="E18" s="291"/>
      <c r="F18" s="290"/>
      <c r="G18" s="291"/>
      <c r="H18" s="291"/>
      <c r="I18" s="291"/>
      <c r="J18" s="291"/>
      <c r="K18" s="291">
        <v>133</v>
      </c>
      <c r="L18" s="291">
        <v>41</v>
      </c>
      <c r="M18" s="291">
        <v>8</v>
      </c>
      <c r="N18" s="291">
        <v>42</v>
      </c>
      <c r="O18" s="291">
        <v>0</v>
      </c>
      <c r="P18" s="291"/>
      <c r="Q18" s="291"/>
      <c r="R18" s="291"/>
      <c r="S18" s="291"/>
      <c r="T18" s="285">
        <f t="shared" si="18"/>
        <v>311</v>
      </c>
    </row>
    <row r="19" spans="1:22">
      <c r="A19" s="282" t="s">
        <v>173</v>
      </c>
      <c r="B19" s="288" t="s">
        <v>283</v>
      </c>
      <c r="C19" s="288" t="s">
        <v>284</v>
      </c>
      <c r="D19" s="289">
        <f>D20+D21+D22+D23+D24+D25+D26</f>
        <v>2519</v>
      </c>
      <c r="E19" s="289">
        <f t="shared" ref="E19:H19" si="46">E20+E21+E22+E23+E24+E25+E26</f>
        <v>280</v>
      </c>
      <c r="F19" s="289">
        <f t="shared" si="46"/>
        <v>0</v>
      </c>
      <c r="G19" s="289">
        <f t="shared" si="46"/>
        <v>0</v>
      </c>
      <c r="H19" s="289">
        <f t="shared" si="46"/>
        <v>0</v>
      </c>
      <c r="I19" s="289">
        <f t="shared" ref="I19" si="47">I20+I21+I22+I23+I24+I25+I26</f>
        <v>697</v>
      </c>
      <c r="J19" s="289">
        <f t="shared" ref="J19" si="48">J20+J21+J22+J23+J24+J25+J26</f>
        <v>0</v>
      </c>
      <c r="K19" s="289">
        <f t="shared" ref="K19" si="49">K20+K21+K22+K23+K24+K25+K26</f>
        <v>898</v>
      </c>
      <c r="L19" s="289">
        <f t="shared" ref="L19" si="50">L20+L21+L22+L23+L24+L25+L26</f>
        <v>241</v>
      </c>
      <c r="M19" s="289">
        <f t="shared" ref="M19" si="51">M20+M21+M22+M23+M24+M25+M26</f>
        <v>28</v>
      </c>
      <c r="N19" s="289">
        <f t="shared" ref="N19" si="52">N20+N21+N22+N23+N24+N25+N26</f>
        <v>13</v>
      </c>
      <c r="O19" s="289">
        <f t="shared" ref="O19:P19" si="53">O20+O21+O22+O23+O24+O25+O26</f>
        <v>46</v>
      </c>
      <c r="P19" s="289">
        <f t="shared" si="53"/>
        <v>0</v>
      </c>
      <c r="Q19" s="289"/>
      <c r="R19" s="289">
        <f t="shared" ref="R19" si="54">R20+R21+R22+R23+R24+R25+R26</f>
        <v>2385</v>
      </c>
      <c r="S19" s="289"/>
      <c r="T19" s="285">
        <f t="shared" si="18"/>
        <v>7107</v>
      </c>
    </row>
    <row r="20" spans="1:22">
      <c r="A20" s="282" t="s">
        <v>174</v>
      </c>
      <c r="B20" s="290" t="s">
        <v>285</v>
      </c>
      <c r="C20" s="290" t="s">
        <v>286</v>
      </c>
      <c r="D20" s="291">
        <v>42</v>
      </c>
      <c r="E20" s="291">
        <v>40</v>
      </c>
      <c r="F20" s="290"/>
      <c r="G20" s="291"/>
      <c r="H20" s="291"/>
      <c r="I20" s="291">
        <v>697</v>
      </c>
      <c r="J20" s="291"/>
      <c r="K20" s="291">
        <v>126</v>
      </c>
      <c r="L20" s="291">
        <v>57</v>
      </c>
      <c r="M20" s="291">
        <v>20</v>
      </c>
      <c r="N20" s="291">
        <v>5</v>
      </c>
      <c r="O20" s="291">
        <v>14</v>
      </c>
      <c r="P20" s="291"/>
      <c r="Q20" s="291"/>
      <c r="R20" s="291"/>
      <c r="S20" s="291"/>
      <c r="T20" s="285">
        <f t="shared" si="18"/>
        <v>1001</v>
      </c>
    </row>
    <row r="21" spans="1:22">
      <c r="A21" s="282" t="s">
        <v>211</v>
      </c>
      <c r="B21" s="290" t="s">
        <v>287</v>
      </c>
      <c r="C21" s="290" t="s">
        <v>288</v>
      </c>
      <c r="D21" s="291"/>
      <c r="E21" s="291"/>
      <c r="F21" s="290"/>
      <c r="G21" s="291"/>
      <c r="H21" s="291"/>
      <c r="I21" s="291"/>
      <c r="J21" s="291"/>
      <c r="K21" s="291">
        <v>19</v>
      </c>
      <c r="L21" s="291"/>
      <c r="M21" s="291"/>
      <c r="N21" s="291"/>
      <c r="O21" s="291">
        <v>0</v>
      </c>
      <c r="P21" s="291"/>
      <c r="Q21" s="291"/>
      <c r="R21" s="291">
        <v>2385</v>
      </c>
      <c r="S21" s="291"/>
      <c r="T21" s="285">
        <f t="shared" si="18"/>
        <v>2404</v>
      </c>
    </row>
    <row r="22" spans="1:22">
      <c r="A22" s="282" t="s">
        <v>212</v>
      </c>
      <c r="B22" s="290" t="s">
        <v>289</v>
      </c>
      <c r="C22" s="290" t="s">
        <v>290</v>
      </c>
      <c r="D22" s="291"/>
      <c r="E22" s="291"/>
      <c r="F22" s="290"/>
      <c r="G22" s="291"/>
      <c r="H22" s="291"/>
      <c r="I22" s="291"/>
      <c r="J22" s="291"/>
      <c r="K22" s="291">
        <v>0</v>
      </c>
      <c r="L22" s="291"/>
      <c r="M22" s="291"/>
      <c r="N22" s="291"/>
      <c r="O22" s="291">
        <v>0</v>
      </c>
      <c r="P22" s="291"/>
      <c r="Q22" s="291"/>
      <c r="R22" s="291"/>
      <c r="S22" s="291"/>
      <c r="T22" s="285">
        <f t="shared" si="18"/>
        <v>0</v>
      </c>
    </row>
    <row r="23" spans="1:22">
      <c r="A23" s="282" t="s">
        <v>213</v>
      </c>
      <c r="B23" s="290" t="s">
        <v>291</v>
      </c>
      <c r="C23" s="290" t="s">
        <v>292</v>
      </c>
      <c r="D23" s="291"/>
      <c r="E23" s="291">
        <v>53</v>
      </c>
      <c r="F23" s="290"/>
      <c r="G23" s="291"/>
      <c r="H23" s="291"/>
      <c r="I23" s="291"/>
      <c r="J23" s="291"/>
      <c r="K23" s="291">
        <v>6</v>
      </c>
      <c r="L23" s="291"/>
      <c r="M23" s="291"/>
      <c r="N23" s="291"/>
      <c r="O23" s="291">
        <v>0</v>
      </c>
      <c r="P23" s="291"/>
      <c r="Q23" s="291"/>
      <c r="R23" s="291"/>
      <c r="S23" s="291"/>
      <c r="T23" s="285">
        <f t="shared" si="18"/>
        <v>59</v>
      </c>
    </row>
    <row r="24" spans="1:22">
      <c r="A24" s="282" t="s">
        <v>214</v>
      </c>
      <c r="B24" s="290" t="s">
        <v>293</v>
      </c>
      <c r="C24" s="290" t="s">
        <v>237</v>
      </c>
      <c r="D24" s="291"/>
      <c r="E24" s="291"/>
      <c r="F24" s="290"/>
      <c r="G24" s="291"/>
      <c r="H24" s="291"/>
      <c r="I24" s="291"/>
      <c r="J24" s="291"/>
      <c r="K24" s="291">
        <v>419</v>
      </c>
      <c r="L24" s="291"/>
      <c r="M24" s="291"/>
      <c r="N24" s="291"/>
      <c r="O24" s="291"/>
      <c r="P24" s="291"/>
      <c r="Q24" s="291"/>
      <c r="R24" s="291"/>
      <c r="S24" s="291"/>
      <c r="T24" s="285">
        <f t="shared" si="18"/>
        <v>419</v>
      </c>
    </row>
    <row r="25" spans="1:22">
      <c r="A25" s="282" t="s">
        <v>215</v>
      </c>
      <c r="B25" s="290" t="s">
        <v>294</v>
      </c>
      <c r="C25" s="290" t="s">
        <v>295</v>
      </c>
      <c r="D25" s="291">
        <v>2081</v>
      </c>
      <c r="E25" s="291"/>
      <c r="F25" s="290"/>
      <c r="G25" s="291"/>
      <c r="H25" s="291"/>
      <c r="I25" s="291"/>
      <c r="J25" s="291"/>
      <c r="K25" s="291">
        <v>0</v>
      </c>
      <c r="L25" s="291">
        <v>75</v>
      </c>
      <c r="M25" s="291"/>
      <c r="N25" s="291">
        <v>0</v>
      </c>
      <c r="O25" s="291">
        <v>0</v>
      </c>
      <c r="P25" s="291"/>
      <c r="Q25" s="291"/>
      <c r="R25" s="291"/>
      <c r="S25" s="291"/>
      <c r="T25" s="285">
        <f t="shared" si="18"/>
        <v>2156</v>
      </c>
    </row>
    <row r="26" spans="1:22">
      <c r="A26" s="282" t="s">
        <v>216</v>
      </c>
      <c r="B26" s="290" t="s">
        <v>296</v>
      </c>
      <c r="C26" s="290" t="s">
        <v>297</v>
      </c>
      <c r="D26" s="291">
        <v>396</v>
      </c>
      <c r="E26" s="291">
        <v>187</v>
      </c>
      <c r="F26" s="290"/>
      <c r="G26" s="289"/>
      <c r="H26" s="289"/>
      <c r="I26" s="289"/>
      <c r="J26" s="289">
        <v>0</v>
      </c>
      <c r="K26" s="289">
        <v>328</v>
      </c>
      <c r="L26" s="289">
        <v>109</v>
      </c>
      <c r="M26" s="289">
        <v>8</v>
      </c>
      <c r="N26" s="289">
        <v>8</v>
      </c>
      <c r="O26" s="289">
        <v>32</v>
      </c>
      <c r="P26" s="289"/>
      <c r="Q26" s="289"/>
      <c r="R26" s="289"/>
      <c r="S26" s="289"/>
      <c r="T26" s="285">
        <f t="shared" si="18"/>
        <v>1068</v>
      </c>
      <c r="V26" s="231"/>
    </row>
    <row r="27" spans="1:22">
      <c r="A27" s="282" t="s">
        <v>217</v>
      </c>
      <c r="B27" s="288" t="s">
        <v>298</v>
      </c>
      <c r="C27" s="288" t="s">
        <v>299</v>
      </c>
      <c r="D27" s="289">
        <f>D28+D29</f>
        <v>0</v>
      </c>
      <c r="E27" s="289">
        <f t="shared" ref="E27:H27" si="55">E28+E29</f>
        <v>0</v>
      </c>
      <c r="F27" s="289">
        <f t="shared" si="55"/>
        <v>0</v>
      </c>
      <c r="G27" s="289">
        <f t="shared" si="55"/>
        <v>0</v>
      </c>
      <c r="H27" s="289">
        <f t="shared" si="55"/>
        <v>0</v>
      </c>
      <c r="I27" s="289">
        <f t="shared" ref="I27" si="56">I28+I29</f>
        <v>0</v>
      </c>
      <c r="J27" s="289">
        <f t="shared" ref="J27" si="57">J28+J29</f>
        <v>0</v>
      </c>
      <c r="K27" s="289">
        <f t="shared" ref="K27" si="58">K28+K29</f>
        <v>0</v>
      </c>
      <c r="L27" s="289">
        <f t="shared" ref="L27" si="59">L28+L29</f>
        <v>0</v>
      </c>
      <c r="M27" s="289">
        <f t="shared" ref="M27" si="60">M28+M29</f>
        <v>27</v>
      </c>
      <c r="N27" s="289">
        <f t="shared" ref="N27" si="61">N28+N29</f>
        <v>0</v>
      </c>
      <c r="O27" s="289">
        <f t="shared" ref="O27:R27" si="62">O28+O29</f>
        <v>0</v>
      </c>
      <c r="P27" s="289">
        <f t="shared" si="62"/>
        <v>0</v>
      </c>
      <c r="Q27" s="289"/>
      <c r="R27" s="289">
        <f t="shared" si="62"/>
        <v>0</v>
      </c>
      <c r="S27" s="289"/>
      <c r="T27" s="285">
        <f t="shared" si="18"/>
        <v>27</v>
      </c>
    </row>
    <row r="28" spans="1:22">
      <c r="A28" s="282" t="s">
        <v>218</v>
      </c>
      <c r="B28" s="290" t="s">
        <v>300</v>
      </c>
      <c r="C28" s="290" t="s">
        <v>301</v>
      </c>
      <c r="D28" s="291"/>
      <c r="E28" s="291"/>
      <c r="F28" s="290"/>
      <c r="G28" s="291"/>
      <c r="H28" s="291"/>
      <c r="I28" s="291"/>
      <c r="J28" s="291"/>
      <c r="K28" s="291">
        <v>0</v>
      </c>
      <c r="L28" s="291"/>
      <c r="M28" s="291">
        <v>27</v>
      </c>
      <c r="N28" s="291"/>
      <c r="O28" s="291"/>
      <c r="P28" s="291"/>
      <c r="Q28" s="291"/>
      <c r="R28" s="291"/>
      <c r="S28" s="291"/>
      <c r="T28" s="285">
        <f t="shared" si="18"/>
        <v>27</v>
      </c>
    </row>
    <row r="29" spans="1:22">
      <c r="A29" s="282" t="s">
        <v>219</v>
      </c>
      <c r="B29" s="290" t="s">
        <v>302</v>
      </c>
      <c r="C29" s="290" t="s">
        <v>303</v>
      </c>
      <c r="D29" s="291"/>
      <c r="E29" s="291"/>
      <c r="F29" s="290"/>
      <c r="G29" s="291"/>
      <c r="H29" s="291"/>
      <c r="I29" s="291"/>
      <c r="J29" s="291"/>
      <c r="K29" s="291">
        <v>0</v>
      </c>
      <c r="L29" s="291"/>
      <c r="M29" s="291"/>
      <c r="N29" s="291">
        <v>0</v>
      </c>
      <c r="O29" s="291"/>
      <c r="P29" s="291"/>
      <c r="Q29" s="291"/>
      <c r="R29" s="291"/>
      <c r="S29" s="291"/>
      <c r="T29" s="285">
        <f t="shared" si="18"/>
        <v>0</v>
      </c>
    </row>
    <row r="30" spans="1:22">
      <c r="A30" s="282" t="s">
        <v>220</v>
      </c>
      <c r="B30" s="288" t="s">
        <v>304</v>
      </c>
      <c r="C30" s="288" t="s">
        <v>305</v>
      </c>
      <c r="D30" s="289">
        <f>D31+D32+D33+D34+D35</f>
        <v>153</v>
      </c>
      <c r="E30" s="289">
        <f t="shared" ref="E30:H30" si="63">E31+E32+E33+E34+E35</f>
        <v>105</v>
      </c>
      <c r="F30" s="289">
        <f t="shared" si="63"/>
        <v>0</v>
      </c>
      <c r="G30" s="289">
        <f t="shared" si="63"/>
        <v>0</v>
      </c>
      <c r="H30" s="289">
        <f t="shared" si="63"/>
        <v>0</v>
      </c>
      <c r="I30" s="289">
        <f t="shared" ref="I30" si="64">I31+I32+I33+I34+I35</f>
        <v>178</v>
      </c>
      <c r="J30" s="289">
        <f t="shared" ref="J30" si="65">J31+J32+J33+J34+J35</f>
        <v>79</v>
      </c>
      <c r="K30" s="289">
        <f t="shared" ref="K30" si="66">K31+K32+K33+K34+K35</f>
        <v>389</v>
      </c>
      <c r="L30" s="289">
        <f t="shared" ref="L30" si="67">L31+L32+L33+L34+L35</f>
        <v>26</v>
      </c>
      <c r="M30" s="289">
        <f t="shared" ref="M30" si="68">M31+M32+M33+M34+M35</f>
        <v>10</v>
      </c>
      <c r="N30" s="289">
        <f t="shared" ref="N30" si="69">N31+N32+N33+N34+N35</f>
        <v>38</v>
      </c>
      <c r="O30" s="289">
        <f t="shared" ref="O30:P30" si="70">O31+O32+O33+O34+O35</f>
        <v>48</v>
      </c>
      <c r="P30" s="289">
        <f t="shared" si="70"/>
        <v>0</v>
      </c>
      <c r="Q30" s="289"/>
      <c r="R30" s="289">
        <f t="shared" ref="R30" si="71">R31+R32+R33+R34+R35</f>
        <v>644</v>
      </c>
      <c r="S30" s="289"/>
      <c r="T30" s="285">
        <f t="shared" si="18"/>
        <v>1670</v>
      </c>
    </row>
    <row r="31" spans="1:22">
      <c r="A31" s="282" t="s">
        <v>221</v>
      </c>
      <c r="B31" s="290" t="s">
        <v>306</v>
      </c>
      <c r="C31" s="290" t="s">
        <v>307</v>
      </c>
      <c r="D31" s="291">
        <v>153</v>
      </c>
      <c r="E31" s="291">
        <v>105</v>
      </c>
      <c r="F31" s="290"/>
      <c r="G31" s="291"/>
      <c r="H31" s="291"/>
      <c r="I31" s="291">
        <v>178</v>
      </c>
      <c r="J31" s="291">
        <v>79</v>
      </c>
      <c r="K31" s="291">
        <v>389</v>
      </c>
      <c r="L31" s="291">
        <v>26</v>
      </c>
      <c r="M31" s="291">
        <v>10</v>
      </c>
      <c r="N31" s="291">
        <v>38</v>
      </c>
      <c r="O31" s="291">
        <v>48</v>
      </c>
      <c r="P31" s="291"/>
      <c r="Q31" s="291"/>
      <c r="R31" s="291">
        <v>644</v>
      </c>
      <c r="S31" s="291"/>
      <c r="T31" s="285">
        <f t="shared" si="18"/>
        <v>1670</v>
      </c>
    </row>
    <row r="32" spans="1:22">
      <c r="A32" s="282" t="s">
        <v>222</v>
      </c>
      <c r="B32" s="290" t="s">
        <v>308</v>
      </c>
      <c r="C32" s="290" t="s">
        <v>309</v>
      </c>
      <c r="D32" s="291"/>
      <c r="E32" s="291"/>
      <c r="F32" s="290"/>
      <c r="G32" s="291"/>
      <c r="H32" s="291"/>
      <c r="I32" s="291"/>
      <c r="J32" s="291"/>
      <c r="K32" s="291">
        <v>0</v>
      </c>
      <c r="L32" s="291"/>
      <c r="M32" s="291"/>
      <c r="N32" s="291"/>
      <c r="O32" s="291"/>
      <c r="P32" s="291"/>
      <c r="Q32" s="291"/>
      <c r="R32" s="291"/>
      <c r="S32" s="291"/>
      <c r="T32" s="285">
        <f t="shared" si="18"/>
        <v>0</v>
      </c>
    </row>
    <row r="33" spans="1:22">
      <c r="A33" s="282" t="s">
        <v>223</v>
      </c>
      <c r="B33" s="290" t="s">
        <v>310</v>
      </c>
      <c r="C33" s="290" t="s">
        <v>311</v>
      </c>
      <c r="D33" s="291"/>
      <c r="E33" s="291"/>
      <c r="F33" s="290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85">
        <f t="shared" si="18"/>
        <v>0</v>
      </c>
    </row>
    <row r="34" spans="1:22">
      <c r="A34" s="282" t="s">
        <v>224</v>
      </c>
      <c r="B34" s="290" t="s">
        <v>312</v>
      </c>
      <c r="C34" s="290" t="s">
        <v>313</v>
      </c>
      <c r="D34" s="291"/>
      <c r="E34" s="291"/>
      <c r="F34" s="290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85">
        <f t="shared" si="18"/>
        <v>0</v>
      </c>
    </row>
    <row r="35" spans="1:22">
      <c r="A35" s="282" t="s">
        <v>225</v>
      </c>
      <c r="B35" s="290" t="s">
        <v>314</v>
      </c>
      <c r="C35" s="290" t="s">
        <v>315</v>
      </c>
      <c r="D35" s="291"/>
      <c r="E35" s="291"/>
      <c r="F35" s="290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85">
        <f t="shared" si="18"/>
        <v>0</v>
      </c>
    </row>
    <row r="36" spans="1:22">
      <c r="A36" s="282" t="s">
        <v>226</v>
      </c>
      <c r="B36" s="286" t="s">
        <v>316</v>
      </c>
      <c r="C36" s="286" t="s">
        <v>152</v>
      </c>
      <c r="D36" s="287"/>
      <c r="E36" s="287"/>
      <c r="F36" s="286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>
        <v>2176</v>
      </c>
      <c r="T36" s="285">
        <f>SUM(D36:S36)</f>
        <v>2176</v>
      </c>
    </row>
    <row r="37" spans="1:22">
      <c r="A37" s="282" t="s">
        <v>227</v>
      </c>
      <c r="B37" s="286" t="s">
        <v>317</v>
      </c>
      <c r="C37" s="286" t="s">
        <v>318</v>
      </c>
      <c r="D37" s="287"/>
      <c r="E37" s="287"/>
      <c r="F37" s="286">
        <v>9953.0490000000009</v>
      </c>
      <c r="G37" s="287"/>
      <c r="H37" s="287"/>
      <c r="I37" s="287"/>
      <c r="J37" s="287"/>
      <c r="K37" s="287"/>
      <c r="L37" s="287"/>
      <c r="M37" s="287"/>
      <c r="N37" s="287"/>
      <c r="O37" s="287"/>
      <c r="P37" s="287">
        <v>1148.3710000000001</v>
      </c>
      <c r="Q37" s="287"/>
      <c r="R37" s="287"/>
      <c r="S37" s="287"/>
      <c r="T37" s="285">
        <f>SUM(D37:R37)</f>
        <v>11101.420000000002</v>
      </c>
    </row>
    <row r="38" spans="1:22">
      <c r="A38" s="282" t="s">
        <v>228</v>
      </c>
      <c r="B38" s="286" t="s">
        <v>319</v>
      </c>
      <c r="C38" s="286" t="s">
        <v>50</v>
      </c>
      <c r="D38" s="287"/>
      <c r="E38" s="287"/>
      <c r="F38" s="286"/>
      <c r="G38" s="287"/>
      <c r="H38" s="287"/>
      <c r="I38" s="287"/>
      <c r="J38" s="287"/>
      <c r="K38" s="287">
        <v>167765</v>
      </c>
      <c r="L38" s="287"/>
      <c r="M38" s="287"/>
      <c r="N38" s="287"/>
      <c r="O38" s="287"/>
      <c r="P38" s="287"/>
      <c r="Q38" s="287"/>
      <c r="R38" s="287"/>
      <c r="S38" s="287"/>
      <c r="T38" s="285">
        <f>SUM(D38:R38)</f>
        <v>167765</v>
      </c>
    </row>
    <row r="39" spans="1:22">
      <c r="A39" s="282" t="s">
        <v>229</v>
      </c>
      <c r="B39" s="286" t="s">
        <v>320</v>
      </c>
      <c r="C39" s="286" t="s">
        <v>321</v>
      </c>
      <c r="D39" s="287"/>
      <c r="E39" s="287"/>
      <c r="F39" s="286"/>
      <c r="G39" s="287"/>
      <c r="H39" s="287"/>
      <c r="I39" s="287"/>
      <c r="J39" s="287"/>
      <c r="K39" s="287">
        <v>20000</v>
      </c>
      <c r="L39" s="287"/>
      <c r="M39" s="287"/>
      <c r="N39" s="287"/>
      <c r="O39" s="287"/>
      <c r="P39" s="287"/>
      <c r="Q39" s="287"/>
      <c r="R39" s="287"/>
      <c r="S39" s="287"/>
      <c r="T39" s="285">
        <f>SUM(D39:R39)</f>
        <v>20000</v>
      </c>
    </row>
    <row r="40" spans="1:22">
      <c r="A40" s="282" t="s">
        <v>230</v>
      </c>
      <c r="B40" s="286" t="s">
        <v>322</v>
      </c>
      <c r="C40" s="286" t="s">
        <v>323</v>
      </c>
      <c r="D40" s="287"/>
      <c r="E40" s="287"/>
      <c r="F40" s="286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5">
        <f>SUM(D40:R40)</f>
        <v>0</v>
      </c>
    </row>
    <row r="41" spans="1:22">
      <c r="A41" s="282" t="s">
        <v>231</v>
      </c>
      <c r="B41" s="286" t="s">
        <v>324</v>
      </c>
      <c r="C41" s="286" t="s">
        <v>325</v>
      </c>
      <c r="D41" s="287"/>
      <c r="E41" s="287"/>
      <c r="F41" s="286">
        <v>880.78</v>
      </c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5">
        <f>SUM(D41:R41)</f>
        <v>880.78</v>
      </c>
    </row>
    <row r="42" spans="1:22">
      <c r="A42" s="282" t="s">
        <v>326</v>
      </c>
      <c r="B42" s="284" t="s">
        <v>327</v>
      </c>
      <c r="C42" s="284" t="s">
        <v>328</v>
      </c>
      <c r="D42" s="285">
        <f>SUM(D43,D44,D45,D46,D57,D58,D59,D60)</f>
        <v>1980.7</v>
      </c>
      <c r="E42" s="285">
        <f>SUM(E43,E44,E45,E46,E57,E58,E59,E60)</f>
        <v>1045.7639999999999</v>
      </c>
      <c r="F42" s="285">
        <f t="shared" ref="F42:H42" si="72">SUM(F43,F44,F45,F46,F57,F58,F59,F60)</f>
        <v>41462.525000000001</v>
      </c>
      <c r="G42" s="285">
        <f t="shared" si="72"/>
        <v>0</v>
      </c>
      <c r="H42" s="285">
        <f t="shared" si="72"/>
        <v>0</v>
      </c>
      <c r="I42" s="285">
        <f t="shared" ref="I42" si="73">SUM(I43,I44,I45,I46,I57,I58,I59,I60)</f>
        <v>1824</v>
      </c>
      <c r="J42" s="285">
        <f t="shared" ref="J42" si="74">SUM(J43,J44,J45,J46,J57,J58,J59,J60)</f>
        <v>1757.24</v>
      </c>
      <c r="K42" s="285">
        <f t="shared" ref="K42" si="75">SUM(K43,K44,K45,K46,K57,K58,K59,K60)</f>
        <v>167218</v>
      </c>
      <c r="L42" s="285">
        <f t="shared" ref="L42" si="76">SUM(L43,L44,L45,L46,L57,L58,L59,L60)</f>
        <v>0</v>
      </c>
      <c r="M42" s="285">
        <f t="shared" ref="M42" si="77">SUM(M43,M44,M45,M46,M57,M58,M59,M60)</f>
        <v>0</v>
      </c>
      <c r="N42" s="285">
        <f t="shared" ref="N42:O42" si="78">SUM(N43,N44,N45,N46,N57,N58,N59,N60)</f>
        <v>0</v>
      </c>
      <c r="O42" s="285">
        <f t="shared" si="78"/>
        <v>1800</v>
      </c>
      <c r="P42" s="285">
        <f t="shared" ref="P42" si="79">SUM(P43,P44,P45,P46,P57,P58,P59,P60)</f>
        <v>0</v>
      </c>
      <c r="Q42" s="285">
        <f t="shared" ref="Q42" si="80">SUM(Q43,Q44,Q45,Q46,Q57,Q58,Q59,Q60)</f>
        <v>1079.1320000000001</v>
      </c>
      <c r="R42" s="285">
        <f t="shared" ref="R42:S42" si="81">R43+R44+R45+R46+R57+R58+R59+R60</f>
        <v>2944.32</v>
      </c>
      <c r="S42" s="285">
        <f t="shared" si="81"/>
        <v>1985</v>
      </c>
      <c r="T42" s="285">
        <f>SUM(D42:S42)</f>
        <v>223096.68100000001</v>
      </c>
    </row>
    <row r="43" spans="1:22" s="231" customFormat="1">
      <c r="A43" s="282" t="s">
        <v>329</v>
      </c>
      <c r="B43" s="286" t="s">
        <v>330</v>
      </c>
      <c r="C43" s="286" t="s">
        <v>331</v>
      </c>
      <c r="D43" s="287">
        <v>1980.7</v>
      </c>
      <c r="E43" s="287">
        <v>1045.7639999999999</v>
      </c>
      <c r="F43" s="286">
        <v>10962.476000000001</v>
      </c>
      <c r="G43" s="287">
        <v>0</v>
      </c>
      <c r="H43" s="287">
        <v>0</v>
      </c>
      <c r="I43" s="287">
        <v>1824</v>
      </c>
      <c r="J43" s="287">
        <v>1757.24</v>
      </c>
      <c r="K43" s="287"/>
      <c r="L43" s="287">
        <v>0</v>
      </c>
      <c r="M43" s="287"/>
      <c r="N43" s="287"/>
      <c r="O43" s="287">
        <v>1800</v>
      </c>
      <c r="P43" s="287"/>
      <c r="Q43" s="287"/>
      <c r="R43" s="287">
        <v>664.32</v>
      </c>
      <c r="S43" s="287">
        <v>1985</v>
      </c>
      <c r="T43" s="285">
        <f>SUM(D43:S43)</f>
        <v>22019.5</v>
      </c>
      <c r="U43" s="231" t="s">
        <v>425</v>
      </c>
      <c r="V43" s="323">
        <f>SUM(D43:S43)</f>
        <v>22019.5</v>
      </c>
    </row>
    <row r="44" spans="1:22" s="231" customFormat="1">
      <c r="A44" s="282" t="s">
        <v>332</v>
      </c>
      <c r="B44" s="286" t="s">
        <v>333</v>
      </c>
      <c r="C44" s="286" t="s">
        <v>334</v>
      </c>
      <c r="D44" s="287"/>
      <c r="E44" s="287"/>
      <c r="F44" s="286"/>
      <c r="G44" s="287"/>
      <c r="H44" s="287"/>
      <c r="I44" s="287"/>
      <c r="J44" s="287"/>
      <c r="K44" s="287">
        <v>166858</v>
      </c>
      <c r="L44" s="287"/>
      <c r="M44" s="287"/>
      <c r="N44" s="287"/>
      <c r="O44" s="287"/>
      <c r="P44" s="287"/>
      <c r="Q44" s="287"/>
      <c r="R44" s="287">
        <v>0</v>
      </c>
      <c r="S44" s="287"/>
      <c r="T44" s="285">
        <f t="shared" ref="T44:T60" si="82">SUM(D44:R44)</f>
        <v>166858</v>
      </c>
    </row>
    <row r="45" spans="1:22" s="231" customFormat="1">
      <c r="A45" s="282" t="s">
        <v>335</v>
      </c>
      <c r="B45" s="286" t="s">
        <v>336</v>
      </c>
      <c r="C45" s="286" t="s">
        <v>337</v>
      </c>
      <c r="D45" s="287"/>
      <c r="E45" s="287"/>
      <c r="F45" s="286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>
        <v>1079.1320000000001</v>
      </c>
      <c r="R45" s="287">
        <v>0</v>
      </c>
      <c r="S45" s="287"/>
      <c r="T45" s="285">
        <f t="shared" si="82"/>
        <v>1079.1320000000001</v>
      </c>
    </row>
    <row r="46" spans="1:22" s="231" customFormat="1">
      <c r="A46" s="282" t="s">
        <v>338</v>
      </c>
      <c r="B46" s="286" t="s">
        <v>339</v>
      </c>
      <c r="C46" s="286" t="s">
        <v>340</v>
      </c>
      <c r="D46" s="287">
        <f>D47+D48+D49+D50+D51+D52+D53+D54+D55+D56</f>
        <v>0</v>
      </c>
      <c r="E46" s="287">
        <f t="shared" ref="E46:H46" si="83">E47+E48+E49+E50+E51+E52+E53+E54+E55+E56</f>
        <v>0</v>
      </c>
      <c r="F46" s="287">
        <f t="shared" si="83"/>
        <v>0</v>
      </c>
      <c r="G46" s="287">
        <f t="shared" si="83"/>
        <v>0</v>
      </c>
      <c r="H46" s="287">
        <f t="shared" si="83"/>
        <v>0</v>
      </c>
      <c r="I46" s="287">
        <f t="shared" ref="I46" si="84">I47+I48+I49+I50+I51+I52+I53+I54+I55+I56</f>
        <v>0</v>
      </c>
      <c r="J46" s="287">
        <f t="shared" ref="J46" si="85">J47+J48+J49+J50+J51+J52+J53+J54+J55+J56</f>
        <v>0</v>
      </c>
      <c r="K46" s="287">
        <f t="shared" ref="K46" si="86">K47+K48+K49+K50+K51+K52+K53+K54+K55+K56</f>
        <v>360</v>
      </c>
      <c r="L46" s="287">
        <f t="shared" ref="L46" si="87">L47+L48+L49+L50+L51+L52+L53+L54+L55+L56</f>
        <v>0</v>
      </c>
      <c r="M46" s="287">
        <f t="shared" ref="M46" si="88">M47+M48+M49+M50+M51+M52+M53+M54+M55+M56</f>
        <v>0</v>
      </c>
      <c r="N46" s="287">
        <f t="shared" ref="N46:O46" si="89">N47+N48+N49+N50+N51+N52+N53+N54+N55+N56</f>
        <v>0</v>
      </c>
      <c r="O46" s="287">
        <f t="shared" si="89"/>
        <v>0</v>
      </c>
      <c r="P46" s="287"/>
      <c r="Q46" s="287"/>
      <c r="R46" s="287">
        <f t="shared" ref="R46" si="90">SUM(R47:R56)</f>
        <v>2280</v>
      </c>
      <c r="S46" s="287"/>
      <c r="T46" s="285">
        <f t="shared" si="82"/>
        <v>2640</v>
      </c>
    </row>
    <row r="47" spans="1:22">
      <c r="A47" s="282" t="s">
        <v>341</v>
      </c>
      <c r="B47" s="290" t="s">
        <v>342</v>
      </c>
      <c r="C47" s="290" t="s">
        <v>343</v>
      </c>
      <c r="D47" s="291"/>
      <c r="E47" s="291"/>
      <c r="F47" s="290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85">
        <f t="shared" si="82"/>
        <v>0</v>
      </c>
    </row>
    <row r="48" spans="1:22">
      <c r="A48" s="282" t="s">
        <v>344</v>
      </c>
      <c r="B48" s="290" t="s">
        <v>345</v>
      </c>
      <c r="C48" s="290" t="s">
        <v>346</v>
      </c>
      <c r="D48" s="291"/>
      <c r="E48" s="291"/>
      <c r="F48" s="290"/>
      <c r="G48" s="293"/>
      <c r="H48" s="293"/>
      <c r="I48" s="293"/>
      <c r="J48" s="293"/>
      <c r="K48" s="293">
        <v>0</v>
      </c>
      <c r="L48" s="293"/>
      <c r="M48" s="293"/>
      <c r="N48" s="293"/>
      <c r="O48" s="293"/>
      <c r="P48" s="293"/>
      <c r="Q48" s="293"/>
      <c r="R48" s="293"/>
      <c r="S48" s="293"/>
      <c r="T48" s="285">
        <f t="shared" si="82"/>
        <v>0</v>
      </c>
    </row>
    <row r="49" spans="1:20">
      <c r="A49" s="282" t="s">
        <v>347</v>
      </c>
      <c r="B49" s="290" t="s">
        <v>348</v>
      </c>
      <c r="C49" s="290" t="s">
        <v>349</v>
      </c>
      <c r="D49" s="291"/>
      <c r="E49" s="291"/>
      <c r="F49" s="290"/>
      <c r="G49" s="293"/>
      <c r="H49" s="293"/>
      <c r="I49" s="293"/>
      <c r="J49" s="293"/>
      <c r="K49" s="293">
        <v>300</v>
      </c>
      <c r="L49" s="293"/>
      <c r="M49" s="293"/>
      <c r="N49" s="293"/>
      <c r="O49" s="293"/>
      <c r="P49" s="293"/>
      <c r="Q49" s="293"/>
      <c r="R49" s="293"/>
      <c r="S49" s="293"/>
      <c r="T49" s="285">
        <f t="shared" si="82"/>
        <v>300</v>
      </c>
    </row>
    <row r="50" spans="1:20">
      <c r="A50" s="282" t="s">
        <v>350</v>
      </c>
      <c r="B50" s="290" t="s">
        <v>351</v>
      </c>
      <c r="C50" s="290" t="s">
        <v>352</v>
      </c>
      <c r="D50" s="291"/>
      <c r="E50" s="291"/>
      <c r="F50" s="290"/>
      <c r="G50" s="293"/>
      <c r="H50" s="293"/>
      <c r="I50" s="293"/>
      <c r="J50" s="293"/>
      <c r="K50" s="293">
        <v>0</v>
      </c>
      <c r="L50" s="293"/>
      <c r="M50" s="293"/>
      <c r="N50" s="293"/>
      <c r="O50" s="293"/>
      <c r="P50" s="293"/>
      <c r="Q50" s="293"/>
      <c r="R50" s="293"/>
      <c r="S50" s="293"/>
      <c r="T50" s="285">
        <f t="shared" si="82"/>
        <v>0</v>
      </c>
    </row>
    <row r="51" spans="1:20">
      <c r="A51" s="282" t="s">
        <v>353</v>
      </c>
      <c r="B51" s="290" t="s">
        <v>354</v>
      </c>
      <c r="C51" s="290" t="s">
        <v>355</v>
      </c>
      <c r="D51" s="291"/>
      <c r="E51" s="291"/>
      <c r="F51" s="290"/>
      <c r="G51" s="293"/>
      <c r="H51" s="293"/>
      <c r="I51" s="293"/>
      <c r="J51" s="293"/>
      <c r="K51" s="293">
        <v>0</v>
      </c>
      <c r="L51" s="293"/>
      <c r="M51" s="293"/>
      <c r="N51" s="293"/>
      <c r="O51" s="293"/>
      <c r="P51" s="293"/>
      <c r="Q51" s="293"/>
      <c r="R51" s="293">
        <v>1800</v>
      </c>
      <c r="S51" s="293"/>
      <c r="T51" s="285">
        <f t="shared" si="82"/>
        <v>1800</v>
      </c>
    </row>
    <row r="52" spans="1:20">
      <c r="A52" s="282" t="s">
        <v>356</v>
      </c>
      <c r="B52" s="290" t="s">
        <v>357</v>
      </c>
      <c r="C52" s="290" t="s">
        <v>358</v>
      </c>
      <c r="D52" s="291"/>
      <c r="E52" s="291"/>
      <c r="F52" s="290"/>
      <c r="G52" s="293"/>
      <c r="H52" s="293"/>
      <c r="I52" s="293"/>
      <c r="J52" s="293"/>
      <c r="K52" s="293">
        <f>K49*0.2</f>
        <v>60</v>
      </c>
      <c r="L52" s="293"/>
      <c r="M52" s="293"/>
      <c r="N52" s="293"/>
      <c r="O52" s="293"/>
      <c r="P52" s="293"/>
      <c r="Q52" s="293"/>
      <c r="R52" s="293">
        <v>480</v>
      </c>
      <c r="S52" s="293"/>
      <c r="T52" s="285">
        <f t="shared" si="82"/>
        <v>540</v>
      </c>
    </row>
    <row r="53" spans="1:20">
      <c r="A53" s="282" t="s">
        <v>359</v>
      </c>
      <c r="B53" s="290" t="s">
        <v>360</v>
      </c>
      <c r="C53" s="290" t="s">
        <v>361</v>
      </c>
      <c r="D53" s="291"/>
      <c r="E53" s="291"/>
      <c r="F53" s="290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85">
        <f t="shared" si="82"/>
        <v>0</v>
      </c>
    </row>
    <row r="54" spans="1:20">
      <c r="A54" s="282" t="s">
        <v>362</v>
      </c>
      <c r="B54" s="290" t="s">
        <v>363</v>
      </c>
      <c r="C54" s="290" t="s">
        <v>364</v>
      </c>
      <c r="D54" s="291">
        <v>0</v>
      </c>
      <c r="E54" s="291"/>
      <c r="F54" s="290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85">
        <f t="shared" si="82"/>
        <v>0</v>
      </c>
    </row>
    <row r="55" spans="1:20">
      <c r="A55" s="282" t="s">
        <v>365</v>
      </c>
      <c r="B55" s="290" t="s">
        <v>366</v>
      </c>
      <c r="C55" s="290" t="s">
        <v>367</v>
      </c>
      <c r="D55" s="291"/>
      <c r="E55" s="291"/>
      <c r="F55" s="290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85">
        <f t="shared" si="82"/>
        <v>0</v>
      </c>
    </row>
    <row r="56" spans="1:20">
      <c r="A56" s="282" t="s">
        <v>368</v>
      </c>
      <c r="B56" s="290" t="s">
        <v>369</v>
      </c>
      <c r="C56" s="290" t="s">
        <v>370</v>
      </c>
      <c r="D56" s="291"/>
      <c r="E56" s="291"/>
      <c r="F56" s="290"/>
      <c r="G56" s="293"/>
      <c r="H56" s="293"/>
      <c r="I56" s="293"/>
      <c r="J56" s="293"/>
      <c r="K56" s="293">
        <v>0</v>
      </c>
      <c r="L56" s="293"/>
      <c r="M56" s="293"/>
      <c r="N56" s="293"/>
      <c r="O56" s="293"/>
      <c r="P56" s="293"/>
      <c r="Q56" s="293"/>
      <c r="R56" s="293"/>
      <c r="S56" s="293"/>
      <c r="T56" s="285">
        <f t="shared" si="82"/>
        <v>0</v>
      </c>
    </row>
    <row r="57" spans="1:20">
      <c r="A57" s="282" t="s">
        <v>371</v>
      </c>
      <c r="B57" s="286" t="s">
        <v>372</v>
      </c>
      <c r="C57" s="286" t="s">
        <v>373</v>
      </c>
      <c r="D57" s="287"/>
      <c r="E57" s="287"/>
      <c r="F57" s="286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>
        <v>0</v>
      </c>
      <c r="S57" s="287"/>
      <c r="T57" s="285">
        <f t="shared" si="82"/>
        <v>0</v>
      </c>
    </row>
    <row r="58" spans="1:20">
      <c r="A58" s="282" t="s">
        <v>374</v>
      </c>
      <c r="B58" s="286" t="s">
        <v>375</v>
      </c>
      <c r="C58" s="286" t="s">
        <v>376</v>
      </c>
      <c r="D58" s="287"/>
      <c r="E58" s="287"/>
      <c r="F58" s="286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>
        <v>0</v>
      </c>
      <c r="S58" s="287"/>
      <c r="T58" s="285">
        <f t="shared" si="82"/>
        <v>0</v>
      </c>
    </row>
    <row r="59" spans="1:20">
      <c r="A59" s="282" t="s">
        <v>377</v>
      </c>
      <c r="B59" s="286" t="s">
        <v>378</v>
      </c>
      <c r="C59" s="286" t="s">
        <v>379</v>
      </c>
      <c r="D59" s="287"/>
      <c r="E59" s="287"/>
      <c r="F59" s="286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>
        <v>0</v>
      </c>
      <c r="S59" s="287"/>
      <c r="T59" s="285">
        <f t="shared" si="82"/>
        <v>0</v>
      </c>
    </row>
    <row r="60" spans="1:20">
      <c r="A60" s="282" t="s">
        <v>380</v>
      </c>
      <c r="B60" s="286" t="s">
        <v>381</v>
      </c>
      <c r="C60" s="286" t="s">
        <v>382</v>
      </c>
      <c r="D60" s="287"/>
      <c r="E60" s="287"/>
      <c r="F60" s="286">
        <v>30500.048999999999</v>
      </c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>
        <v>0</v>
      </c>
      <c r="S60" s="287"/>
      <c r="T60" s="285">
        <f t="shared" si="82"/>
        <v>30500.048999999999</v>
      </c>
    </row>
    <row r="61" spans="1:20"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</row>
    <row r="62" spans="1:20">
      <c r="A62" s="297"/>
      <c r="B62" s="298"/>
      <c r="C62" s="298"/>
      <c r="D62" s="298"/>
      <c r="E62" s="298"/>
      <c r="F62" s="298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>
        <f>T42-T6</f>
        <v>-4.0000001899898052E-4</v>
      </c>
    </row>
    <row r="63" spans="1:20">
      <c r="A63" s="297"/>
      <c r="B63" s="298"/>
      <c r="C63" s="298"/>
      <c r="D63" s="298"/>
      <c r="E63" s="298"/>
      <c r="F63" s="298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</row>
    <row r="64" spans="1:20">
      <c r="A64" s="297"/>
      <c r="B64" s="298"/>
      <c r="C64" s="298"/>
      <c r="D64" s="298"/>
      <c r="E64" s="298"/>
      <c r="F64" s="298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</row>
    <row r="65" spans="1:20">
      <c r="A65" s="297"/>
      <c r="B65" s="298"/>
      <c r="C65" s="298"/>
      <c r="D65" s="298"/>
      <c r="E65" s="298"/>
      <c r="F65" s="298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</row>
    <row r="66" spans="1:20">
      <c r="A66" s="297"/>
      <c r="B66" s="298"/>
      <c r="C66" s="298"/>
      <c r="D66" s="298"/>
      <c r="E66" s="298"/>
      <c r="F66" s="298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</row>
    <row r="67" spans="1:20">
      <c r="A67" s="297"/>
      <c r="B67" s="298"/>
      <c r="C67" s="298"/>
      <c r="D67" s="298"/>
      <c r="E67" s="298"/>
      <c r="F67" s="298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</row>
    <row r="68" spans="1:20">
      <c r="A68" s="297"/>
      <c r="B68" s="298"/>
      <c r="C68" s="298"/>
      <c r="D68" s="298"/>
      <c r="E68" s="298"/>
      <c r="F68" s="298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</row>
    <row r="69" spans="1:20">
      <c r="A69" s="297"/>
      <c r="B69" s="298"/>
      <c r="C69" s="298"/>
      <c r="D69" s="298"/>
      <c r="E69" s="298"/>
      <c r="F69" s="298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</row>
    <row r="70" spans="1:20">
      <c r="A70" s="297"/>
      <c r="B70" s="298"/>
      <c r="C70" s="298"/>
      <c r="D70" s="298"/>
      <c r="E70" s="298"/>
      <c r="F70" s="298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</row>
    <row r="71" spans="1:20">
      <c r="A71" s="297"/>
      <c r="B71" s="298"/>
      <c r="C71" s="298"/>
      <c r="D71" s="298"/>
      <c r="E71" s="298"/>
      <c r="F71" s="298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</row>
    <row r="72" spans="1:20">
      <c r="A72" s="297"/>
      <c r="B72" s="298"/>
      <c r="C72" s="298"/>
      <c r="D72" s="298"/>
      <c r="E72" s="298"/>
      <c r="F72" s="298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</row>
    <row r="73" spans="1:20">
      <c r="A73" s="297"/>
      <c r="B73" s="298"/>
      <c r="C73" s="298"/>
      <c r="D73" s="298"/>
      <c r="E73" s="298"/>
      <c r="F73" s="298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</row>
    <row r="74" spans="1:20">
      <c r="A74" s="297"/>
      <c r="B74" s="298"/>
      <c r="C74" s="298"/>
      <c r="D74" s="298"/>
      <c r="E74" s="298"/>
      <c r="F74" s="298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</row>
    <row r="75" spans="1:20">
      <c r="A75" s="297"/>
      <c r="B75" s="298"/>
      <c r="C75" s="298"/>
      <c r="D75" s="298"/>
      <c r="E75" s="298"/>
      <c r="F75" s="298"/>
      <c r="G75" s="299"/>
      <c r="H75" s="299"/>
      <c r="I75" s="299"/>
      <c r="J75" s="299"/>
      <c r="K75" s="299"/>
      <c r="L75" s="299"/>
      <c r="M75" s="299"/>
      <c r="N75" s="299"/>
      <c r="O75" s="299"/>
      <c r="P75" s="299"/>
      <c r="Q75" s="299"/>
      <c r="R75" s="299"/>
      <c r="S75" s="299"/>
      <c r="T75" s="299"/>
    </row>
    <row r="76" spans="1:20">
      <c r="A76" s="297"/>
      <c r="B76" s="298"/>
      <c r="C76" s="298"/>
      <c r="D76" s="298"/>
      <c r="E76" s="298"/>
      <c r="F76" s="298"/>
      <c r="G76" s="299"/>
      <c r="H76" s="299"/>
      <c r="I76" s="299"/>
      <c r="J76" s="299"/>
      <c r="K76" s="299"/>
      <c r="L76" s="299"/>
      <c r="M76" s="299"/>
      <c r="N76" s="299"/>
      <c r="O76" s="299"/>
      <c r="P76" s="299"/>
      <c r="Q76" s="299"/>
      <c r="R76" s="299"/>
      <c r="S76" s="299"/>
      <c r="T76" s="299"/>
    </row>
    <row r="77" spans="1:20">
      <c r="A77" s="297"/>
      <c r="B77" s="298"/>
      <c r="C77" s="298"/>
      <c r="D77" s="298"/>
      <c r="E77" s="298"/>
      <c r="F77" s="298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</row>
    <row r="78" spans="1:20">
      <c r="A78" s="297"/>
      <c r="B78" s="298"/>
      <c r="C78" s="298"/>
      <c r="D78" s="298"/>
      <c r="E78" s="298"/>
      <c r="F78" s="298"/>
      <c r="G78" s="299"/>
      <c r="H78" s="299"/>
      <c r="I78" s="299"/>
      <c r="J78" s="299"/>
      <c r="K78" s="299"/>
      <c r="L78" s="299"/>
      <c r="M78" s="299"/>
      <c r="N78" s="299"/>
      <c r="O78" s="299"/>
      <c r="P78" s="299"/>
      <c r="Q78" s="299"/>
      <c r="R78" s="299"/>
      <c r="S78" s="299"/>
      <c r="T78" s="299"/>
    </row>
    <row r="79" spans="1:20">
      <c r="A79" s="297"/>
      <c r="B79" s="298"/>
      <c r="C79" s="298"/>
      <c r="D79" s="298"/>
      <c r="E79" s="298"/>
      <c r="F79" s="298"/>
      <c r="G79" s="299"/>
      <c r="H79" s="299"/>
      <c r="I79" s="299"/>
      <c r="J79" s="299"/>
      <c r="K79" s="299"/>
      <c r="L79" s="299"/>
      <c r="M79" s="299"/>
      <c r="N79" s="299"/>
      <c r="O79" s="299"/>
      <c r="P79" s="299"/>
      <c r="Q79" s="299"/>
      <c r="R79" s="299"/>
      <c r="S79" s="299"/>
      <c r="T79" s="299"/>
    </row>
    <row r="80" spans="1:20">
      <c r="A80" s="297"/>
      <c r="B80" s="298"/>
      <c r="C80" s="298"/>
      <c r="D80" s="298"/>
      <c r="E80" s="298"/>
      <c r="F80" s="298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</row>
    <row r="81" spans="1:20">
      <c r="A81" s="297"/>
      <c r="B81" s="298"/>
      <c r="C81" s="298"/>
      <c r="D81" s="298"/>
      <c r="E81" s="298"/>
      <c r="F81" s="298"/>
      <c r="G81" s="299"/>
      <c r="H81" s="299"/>
      <c r="I81" s="299"/>
      <c r="J81" s="299"/>
      <c r="K81" s="299"/>
      <c r="L81" s="299"/>
      <c r="M81" s="299"/>
      <c r="N81" s="299"/>
      <c r="O81" s="299"/>
      <c r="P81" s="299"/>
      <c r="Q81" s="299"/>
      <c r="R81" s="299"/>
      <c r="S81" s="299"/>
      <c r="T81" s="299"/>
    </row>
    <row r="82" spans="1:20">
      <c r="A82" s="297"/>
      <c r="B82" s="298"/>
      <c r="C82" s="298"/>
      <c r="D82" s="298"/>
      <c r="E82" s="298"/>
      <c r="F82" s="298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</row>
    <row r="83" spans="1:20">
      <c r="A83" s="297"/>
      <c r="B83" s="298"/>
      <c r="C83" s="298"/>
      <c r="D83" s="298"/>
      <c r="E83" s="298"/>
      <c r="F83" s="298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</row>
    <row r="84" spans="1:20">
      <c r="A84" s="297"/>
      <c r="B84" s="298"/>
      <c r="C84" s="298"/>
      <c r="D84" s="298"/>
      <c r="E84" s="298"/>
      <c r="F84" s="298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 s="299"/>
      <c r="R84" s="299"/>
      <c r="S84" s="299"/>
      <c r="T84" s="299"/>
    </row>
    <row r="85" spans="1:20">
      <c r="A85" s="297"/>
      <c r="B85" s="298"/>
      <c r="C85" s="298"/>
      <c r="D85" s="298"/>
      <c r="E85" s="298"/>
      <c r="F85" s="298"/>
      <c r="G85" s="299"/>
      <c r="H85" s="299"/>
      <c r="I85" s="299"/>
      <c r="J85" s="299"/>
      <c r="K85" s="299"/>
      <c r="L85" s="299"/>
      <c r="M85" s="299"/>
      <c r="N85" s="299"/>
      <c r="O85" s="299"/>
      <c r="P85" s="299"/>
      <c r="Q85" s="299"/>
      <c r="R85" s="299"/>
      <c r="S85" s="299"/>
      <c r="T85" s="299"/>
    </row>
    <row r="86" spans="1:20">
      <c r="A86" s="297"/>
      <c r="B86" s="298"/>
      <c r="C86" s="298"/>
      <c r="D86" s="298"/>
      <c r="E86" s="298"/>
      <c r="F86" s="298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</row>
    <row r="87" spans="1:20">
      <c r="A87" s="297"/>
      <c r="B87" s="298"/>
      <c r="C87" s="298"/>
      <c r="D87" s="298"/>
      <c r="E87" s="298"/>
      <c r="F87" s="298"/>
      <c r="G87" s="299"/>
      <c r="H87" s="299"/>
      <c r="I87" s="299"/>
      <c r="J87" s="299"/>
      <c r="K87" s="299"/>
      <c r="L87" s="299"/>
      <c r="M87" s="299"/>
      <c r="N87" s="299"/>
      <c r="O87" s="299"/>
      <c r="P87" s="299"/>
      <c r="Q87" s="299"/>
      <c r="R87" s="299"/>
      <c r="S87" s="299"/>
      <c r="T87" s="299"/>
    </row>
    <row r="88" spans="1:20">
      <c r="A88" s="297"/>
      <c r="B88" s="298"/>
      <c r="C88" s="298"/>
      <c r="D88" s="298"/>
      <c r="E88" s="298"/>
      <c r="F88" s="298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</row>
    <row r="89" spans="1:20">
      <c r="A89" s="297"/>
      <c r="B89" s="298"/>
      <c r="C89" s="298"/>
      <c r="D89" s="298"/>
      <c r="E89" s="298"/>
      <c r="F89" s="298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</row>
    <row r="90" spans="1:20">
      <c r="A90" s="297"/>
      <c r="B90" s="298"/>
      <c r="C90" s="298"/>
      <c r="D90" s="298"/>
      <c r="E90" s="298"/>
      <c r="F90" s="298"/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</row>
    <row r="91" spans="1:20">
      <c r="A91" s="297"/>
      <c r="B91" s="298"/>
      <c r="C91" s="298"/>
      <c r="D91" s="298"/>
      <c r="E91" s="298"/>
      <c r="F91" s="298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</row>
    <row r="92" spans="1:20">
      <c r="A92" s="297"/>
      <c r="B92" s="298"/>
      <c r="C92" s="298"/>
      <c r="D92" s="298"/>
      <c r="E92" s="298"/>
      <c r="F92" s="298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</row>
    <row r="93" spans="1:20">
      <c r="A93" s="297"/>
      <c r="B93" s="298"/>
      <c r="C93" s="298"/>
      <c r="D93" s="298"/>
      <c r="E93" s="298"/>
      <c r="F93" s="298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</row>
    <row r="94" spans="1:20">
      <c r="A94" s="297"/>
      <c r="B94" s="298"/>
      <c r="C94" s="298"/>
      <c r="D94" s="298"/>
      <c r="E94" s="298"/>
      <c r="F94" s="298"/>
      <c r="G94" s="299"/>
      <c r="H94" s="299"/>
      <c r="I94" s="299"/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</row>
    <row r="95" spans="1:20">
      <c r="A95" s="297"/>
      <c r="B95" s="298"/>
      <c r="C95" s="298"/>
      <c r="D95" s="298"/>
      <c r="E95" s="298"/>
      <c r="F95" s="298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</row>
    <row r="96" spans="1:20">
      <c r="A96" s="297"/>
      <c r="B96" s="298"/>
      <c r="C96" s="298"/>
      <c r="D96" s="298"/>
      <c r="E96" s="298"/>
      <c r="F96" s="298"/>
      <c r="G96" s="299"/>
      <c r="H96" s="29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  <c r="T96" s="299"/>
    </row>
    <row r="97" spans="1:20">
      <c r="A97" s="297"/>
      <c r="B97" s="298"/>
      <c r="C97" s="298"/>
      <c r="D97" s="298"/>
      <c r="E97" s="298"/>
      <c r="F97" s="298"/>
      <c r="G97" s="299"/>
      <c r="H97" s="299"/>
      <c r="I97" s="299"/>
      <c r="J97" s="299"/>
      <c r="K97" s="299"/>
      <c r="L97" s="299"/>
      <c r="M97" s="299"/>
      <c r="N97" s="299"/>
      <c r="O97" s="299"/>
      <c r="P97" s="299"/>
      <c r="Q97" s="299"/>
      <c r="R97" s="299"/>
      <c r="S97" s="299"/>
      <c r="T97" s="299"/>
    </row>
    <row r="98" spans="1:20">
      <c r="A98" s="297"/>
      <c r="B98" s="298"/>
      <c r="C98" s="298"/>
      <c r="D98" s="298"/>
      <c r="E98" s="298"/>
      <c r="F98" s="298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</row>
    <row r="99" spans="1:20">
      <c r="A99" s="297"/>
      <c r="B99" s="298"/>
      <c r="C99" s="298"/>
      <c r="D99" s="298"/>
      <c r="E99" s="298"/>
      <c r="F99" s="298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</row>
    <row r="100" spans="1:20">
      <c r="A100" s="297"/>
      <c r="B100" s="298"/>
      <c r="C100" s="298"/>
      <c r="D100" s="298"/>
      <c r="E100" s="298"/>
      <c r="F100" s="298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</row>
    <row r="101" spans="1:20">
      <c r="A101" s="297"/>
      <c r="B101" s="298"/>
      <c r="C101" s="298"/>
      <c r="D101" s="298"/>
      <c r="E101" s="298"/>
      <c r="F101" s="298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</row>
    <row r="102" spans="1:20">
      <c r="A102" s="297"/>
      <c r="B102" s="298"/>
      <c r="C102" s="298"/>
      <c r="D102" s="298"/>
      <c r="E102" s="298"/>
      <c r="F102" s="298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</row>
    <row r="103" spans="1:20">
      <c r="A103" s="297"/>
      <c r="B103" s="298"/>
      <c r="C103" s="298"/>
      <c r="D103" s="298"/>
      <c r="E103" s="298"/>
      <c r="F103" s="298"/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</row>
    <row r="104" spans="1:20">
      <c r="A104" s="297"/>
      <c r="B104" s="298"/>
      <c r="C104" s="298"/>
      <c r="D104" s="298"/>
      <c r="E104" s="298"/>
      <c r="F104" s="298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</row>
    <row r="105" spans="1:20">
      <c r="A105" s="297"/>
      <c r="B105" s="298"/>
      <c r="C105" s="298"/>
      <c r="D105" s="298"/>
      <c r="E105" s="298"/>
      <c r="F105" s="298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</row>
    <row r="106" spans="1:20">
      <c r="A106" s="297"/>
      <c r="B106" s="298"/>
      <c r="C106" s="298"/>
      <c r="D106" s="298"/>
      <c r="E106" s="298"/>
      <c r="F106" s="298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</row>
    <row r="107" spans="1:20">
      <c r="A107" s="297"/>
      <c r="B107" s="298"/>
      <c r="C107" s="298"/>
      <c r="D107" s="298"/>
      <c r="E107" s="298"/>
      <c r="F107" s="298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</row>
    <row r="108" spans="1:20">
      <c r="A108" s="297"/>
      <c r="B108" s="298"/>
      <c r="C108" s="298"/>
      <c r="D108" s="298"/>
      <c r="E108" s="298"/>
      <c r="F108" s="298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</row>
    <row r="109" spans="1:20">
      <c r="A109" s="297"/>
      <c r="B109" s="298"/>
      <c r="C109" s="298"/>
      <c r="D109" s="298"/>
      <c r="E109" s="298"/>
      <c r="F109" s="298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</row>
    <row r="110" spans="1:20">
      <c r="A110" s="297"/>
      <c r="B110" s="298"/>
      <c r="C110" s="298"/>
      <c r="D110" s="298"/>
      <c r="E110" s="298"/>
      <c r="F110" s="298"/>
      <c r="G110" s="299"/>
      <c r="H110" s="299"/>
      <c r="I110" s="299"/>
      <c r="J110" s="299"/>
      <c r="K110" s="299"/>
      <c r="L110" s="299"/>
      <c r="M110" s="299"/>
      <c r="N110" s="299"/>
      <c r="O110" s="299"/>
      <c r="P110" s="299"/>
      <c r="Q110" s="299"/>
      <c r="R110" s="299"/>
      <c r="S110" s="299"/>
      <c r="T110" s="299"/>
    </row>
    <row r="111" spans="1:20">
      <c r="A111" s="297"/>
      <c r="B111" s="298"/>
      <c r="C111" s="298"/>
      <c r="D111" s="298"/>
      <c r="E111" s="298"/>
      <c r="F111" s="298"/>
      <c r="G111" s="299"/>
      <c r="H111" s="299"/>
      <c r="I111" s="29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</row>
    <row r="112" spans="1:20">
      <c r="A112" s="297"/>
      <c r="B112" s="298"/>
      <c r="C112" s="298"/>
      <c r="D112" s="298"/>
      <c r="E112" s="298"/>
      <c r="F112" s="298"/>
      <c r="G112" s="299"/>
      <c r="H112" s="299"/>
      <c r="I112" s="299"/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</row>
    <row r="113" spans="1:20">
      <c r="A113" s="297"/>
      <c r="B113" s="298"/>
      <c r="C113" s="298"/>
      <c r="D113" s="298"/>
      <c r="E113" s="298"/>
      <c r="F113" s="298"/>
      <c r="G113" s="2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</row>
    <row r="114" spans="1:20">
      <c r="A114" s="297"/>
      <c r="B114" s="298"/>
      <c r="C114" s="298"/>
      <c r="D114" s="298"/>
      <c r="E114" s="298"/>
      <c r="F114" s="298"/>
      <c r="G114" s="299"/>
      <c r="H114" s="29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</row>
    <row r="115" spans="1:20">
      <c r="A115" s="297"/>
      <c r="B115" s="298"/>
      <c r="C115" s="298"/>
      <c r="D115" s="298"/>
      <c r="E115" s="298"/>
      <c r="F115" s="298"/>
      <c r="G115" s="2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</row>
    <row r="116" spans="1:20">
      <c r="A116" s="297"/>
      <c r="B116" s="298"/>
      <c r="C116" s="298"/>
      <c r="D116" s="298"/>
      <c r="E116" s="298"/>
      <c r="F116" s="298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</row>
    <row r="117" spans="1:20">
      <c r="A117" s="297"/>
      <c r="B117" s="298"/>
      <c r="C117" s="298"/>
      <c r="D117" s="298"/>
      <c r="E117" s="298"/>
      <c r="F117" s="298"/>
      <c r="G117" s="299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</row>
    <row r="118" spans="1:20">
      <c r="A118" s="297"/>
      <c r="B118" s="298"/>
      <c r="C118" s="298"/>
      <c r="D118" s="298"/>
      <c r="E118" s="298"/>
      <c r="F118" s="298"/>
      <c r="G118" s="299"/>
      <c r="H118" s="299"/>
      <c r="I118" s="299"/>
      <c r="J118" s="299"/>
      <c r="K118" s="299"/>
      <c r="L118" s="299"/>
      <c r="M118" s="299"/>
      <c r="N118" s="299"/>
      <c r="O118" s="299"/>
      <c r="P118" s="299"/>
      <c r="Q118" s="299"/>
      <c r="R118" s="299"/>
      <c r="S118" s="299"/>
      <c r="T118" s="299"/>
    </row>
    <row r="119" spans="1:20">
      <c r="A119" s="297"/>
      <c r="B119" s="298"/>
      <c r="C119" s="298"/>
      <c r="D119" s="298"/>
      <c r="E119" s="298"/>
      <c r="F119" s="298"/>
      <c r="G119" s="299"/>
      <c r="H119" s="299"/>
      <c r="I119" s="299"/>
      <c r="J119" s="299"/>
      <c r="K119" s="299"/>
      <c r="L119" s="299"/>
      <c r="M119" s="299"/>
      <c r="N119" s="299"/>
      <c r="O119" s="299"/>
      <c r="P119" s="299"/>
      <c r="Q119" s="299"/>
      <c r="R119" s="299"/>
      <c r="S119" s="299"/>
      <c r="T119" s="299"/>
    </row>
    <row r="120" spans="1:20">
      <c r="A120" s="297"/>
      <c r="B120" s="298"/>
      <c r="C120" s="298"/>
      <c r="D120" s="298"/>
      <c r="E120" s="298"/>
      <c r="F120" s="298"/>
      <c r="G120" s="299"/>
      <c r="H120" s="299"/>
      <c r="I120" s="299"/>
      <c r="J120" s="299"/>
      <c r="K120" s="299"/>
      <c r="L120" s="299"/>
      <c r="M120" s="299"/>
      <c r="N120" s="299"/>
      <c r="O120" s="299"/>
      <c r="P120" s="299"/>
      <c r="Q120" s="299"/>
      <c r="R120" s="299"/>
      <c r="S120" s="299"/>
      <c r="T120" s="299"/>
    </row>
    <row r="121" spans="1:20">
      <c r="A121" s="297"/>
      <c r="B121" s="298"/>
      <c r="C121" s="298"/>
      <c r="D121" s="298"/>
      <c r="E121" s="298"/>
      <c r="F121" s="298"/>
      <c r="G121" s="299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</row>
    <row r="122" spans="1:20">
      <c r="A122" s="297"/>
      <c r="B122" s="298"/>
      <c r="C122" s="298"/>
      <c r="D122" s="298"/>
      <c r="E122" s="298"/>
      <c r="F122" s="298"/>
      <c r="G122" s="299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  <c r="R122" s="299"/>
      <c r="S122" s="299"/>
      <c r="T122" s="299"/>
    </row>
    <row r="123" spans="1:20">
      <c r="A123" s="297"/>
      <c r="B123" s="298"/>
      <c r="C123" s="298"/>
      <c r="D123" s="298"/>
      <c r="E123" s="298"/>
      <c r="F123" s="298"/>
      <c r="G123" s="299"/>
      <c r="H123" s="299"/>
      <c r="I123" s="299"/>
      <c r="J123" s="299"/>
      <c r="K123" s="299"/>
      <c r="L123" s="299"/>
      <c r="M123" s="299"/>
      <c r="N123" s="299"/>
      <c r="O123" s="299"/>
      <c r="P123" s="299"/>
      <c r="Q123" s="299"/>
      <c r="R123" s="299"/>
      <c r="S123" s="299"/>
      <c r="T123" s="299"/>
    </row>
    <row r="124" spans="1:20">
      <c r="A124" s="297"/>
      <c r="B124" s="298"/>
      <c r="C124" s="298"/>
      <c r="D124" s="298"/>
      <c r="E124" s="298"/>
      <c r="F124" s="298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</row>
    <row r="125" spans="1:20">
      <c r="A125" s="297"/>
      <c r="B125" s="298"/>
      <c r="C125" s="298"/>
      <c r="D125" s="298"/>
      <c r="E125" s="298"/>
      <c r="F125" s="298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  <c r="S125" s="299"/>
      <c r="T125" s="299"/>
    </row>
    <row r="126" spans="1:20">
      <c r="A126" s="297"/>
      <c r="B126" s="298"/>
      <c r="C126" s="298"/>
      <c r="D126" s="298"/>
      <c r="E126" s="298"/>
      <c r="F126" s="298"/>
      <c r="G126" s="2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299"/>
      <c r="T126" s="299"/>
    </row>
    <row r="127" spans="1:20">
      <c r="A127" s="297"/>
      <c r="B127" s="298"/>
      <c r="C127" s="298"/>
      <c r="D127" s="298"/>
      <c r="E127" s="298"/>
      <c r="F127" s="298"/>
      <c r="G127" s="2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</row>
    <row r="128" spans="1:20">
      <c r="A128" s="297"/>
      <c r="B128" s="298"/>
      <c r="C128" s="298"/>
      <c r="D128" s="298"/>
      <c r="E128" s="298"/>
      <c r="F128" s="298"/>
      <c r="G128" s="2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</row>
    <row r="129" spans="1:20">
      <c r="A129" s="297"/>
      <c r="B129" s="298"/>
      <c r="C129" s="298"/>
      <c r="D129" s="298"/>
      <c r="E129" s="298"/>
      <c r="F129" s="298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</row>
    <row r="130" spans="1:20">
      <c r="A130" s="297"/>
      <c r="B130" s="298"/>
      <c r="C130" s="298"/>
      <c r="D130" s="298"/>
      <c r="E130" s="298"/>
      <c r="F130" s="298"/>
      <c r="G130" s="2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</row>
    <row r="131" spans="1:20">
      <c r="A131" s="297"/>
      <c r="B131" s="298"/>
      <c r="C131" s="298"/>
      <c r="D131" s="298"/>
      <c r="E131" s="298"/>
      <c r="F131" s="298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</row>
    <row r="132" spans="1:20">
      <c r="A132" s="297"/>
      <c r="B132" s="298"/>
      <c r="C132" s="298"/>
      <c r="D132" s="298"/>
      <c r="E132" s="298"/>
      <c r="F132" s="298"/>
      <c r="G132" s="2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</row>
    <row r="133" spans="1:20">
      <c r="A133" s="297"/>
      <c r="B133" s="298"/>
      <c r="C133" s="298"/>
      <c r="D133" s="298"/>
      <c r="E133" s="298"/>
      <c r="F133" s="298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</row>
    <row r="134" spans="1:20">
      <c r="A134" s="297"/>
      <c r="B134" s="298"/>
      <c r="C134" s="298"/>
      <c r="D134" s="298"/>
      <c r="E134" s="298"/>
      <c r="F134" s="298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</row>
    <row r="135" spans="1:20">
      <c r="A135" s="297"/>
      <c r="B135" s="298"/>
      <c r="C135" s="298"/>
      <c r="D135" s="298"/>
      <c r="E135" s="298"/>
      <c r="F135" s="298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299"/>
      <c r="S135" s="299"/>
      <c r="T135" s="299"/>
    </row>
    <row r="136" spans="1:20">
      <c r="A136" s="297"/>
      <c r="B136" s="298"/>
      <c r="C136" s="298"/>
      <c r="D136" s="298"/>
      <c r="E136" s="298"/>
      <c r="F136" s="298"/>
      <c r="G136" s="299"/>
      <c r="H136" s="299"/>
      <c r="I136" s="299"/>
      <c r="J136" s="299"/>
      <c r="K136" s="299"/>
      <c r="L136" s="299"/>
      <c r="M136" s="299"/>
      <c r="N136" s="299"/>
      <c r="O136" s="299"/>
      <c r="P136" s="299"/>
      <c r="Q136" s="299"/>
      <c r="R136" s="299"/>
      <c r="S136" s="299"/>
      <c r="T136" s="299"/>
    </row>
    <row r="137" spans="1:20">
      <c r="A137" s="297"/>
      <c r="B137" s="298"/>
      <c r="C137" s="298"/>
      <c r="D137" s="298"/>
      <c r="E137" s="298"/>
      <c r="F137" s="298"/>
      <c r="G137" s="299"/>
      <c r="H137" s="299"/>
      <c r="I137" s="299"/>
      <c r="J137" s="299"/>
      <c r="K137" s="299"/>
      <c r="L137" s="299"/>
      <c r="M137" s="299"/>
      <c r="N137" s="299"/>
      <c r="O137" s="299"/>
      <c r="P137" s="299"/>
      <c r="Q137" s="299"/>
      <c r="R137" s="299"/>
      <c r="S137" s="299"/>
      <c r="T137" s="299"/>
    </row>
    <row r="138" spans="1:20">
      <c r="A138" s="297"/>
      <c r="B138" s="298"/>
      <c r="C138" s="298"/>
      <c r="D138" s="298"/>
      <c r="E138" s="298"/>
      <c r="F138" s="298"/>
      <c r="G138" s="299"/>
      <c r="H138" s="299"/>
      <c r="I138" s="299"/>
      <c r="J138" s="299"/>
      <c r="K138" s="299"/>
      <c r="L138" s="299"/>
      <c r="M138" s="299"/>
      <c r="N138" s="299"/>
      <c r="O138" s="299"/>
      <c r="P138" s="299"/>
      <c r="Q138" s="299"/>
      <c r="R138" s="299"/>
      <c r="S138" s="299"/>
      <c r="T138" s="299"/>
    </row>
    <row r="139" spans="1:20">
      <c r="A139" s="297"/>
      <c r="B139" s="298"/>
      <c r="C139" s="298"/>
      <c r="D139" s="298"/>
      <c r="E139" s="298"/>
      <c r="F139" s="298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</row>
    <row r="140" spans="1:20">
      <c r="A140" s="297"/>
      <c r="B140" s="298"/>
      <c r="C140" s="298"/>
      <c r="D140" s="298"/>
      <c r="E140" s="298"/>
      <c r="F140" s="298"/>
      <c r="G140" s="299"/>
      <c r="H140" s="299"/>
      <c r="I140" s="299"/>
      <c r="J140" s="299"/>
      <c r="K140" s="299"/>
      <c r="L140" s="299"/>
      <c r="M140" s="299"/>
      <c r="N140" s="299"/>
      <c r="O140" s="299"/>
      <c r="P140" s="299"/>
      <c r="Q140" s="299"/>
      <c r="R140" s="299"/>
      <c r="S140" s="299"/>
      <c r="T140" s="299"/>
    </row>
    <row r="141" spans="1:20">
      <c r="A141" s="297"/>
      <c r="B141" s="298"/>
      <c r="C141" s="298"/>
      <c r="D141" s="298"/>
      <c r="E141" s="298"/>
      <c r="F141" s="298"/>
      <c r="G141" s="299"/>
      <c r="H141" s="299"/>
      <c r="I141" s="299"/>
      <c r="J141" s="299"/>
      <c r="K141" s="299"/>
      <c r="L141" s="299"/>
      <c r="M141" s="299"/>
      <c r="N141" s="299"/>
      <c r="O141" s="299"/>
      <c r="P141" s="299"/>
      <c r="Q141" s="299"/>
      <c r="R141" s="299"/>
      <c r="S141" s="299"/>
      <c r="T141" s="299"/>
    </row>
    <row r="142" spans="1:20">
      <c r="A142" s="297"/>
      <c r="B142" s="298"/>
      <c r="C142" s="298"/>
      <c r="D142" s="298"/>
      <c r="E142" s="298"/>
      <c r="F142" s="298"/>
      <c r="G142" s="299"/>
      <c r="H142" s="299"/>
      <c r="I142" s="299"/>
      <c r="J142" s="299"/>
      <c r="K142" s="299"/>
      <c r="L142" s="299"/>
      <c r="M142" s="299"/>
      <c r="N142" s="299"/>
      <c r="O142" s="299"/>
      <c r="P142" s="299"/>
      <c r="Q142" s="299"/>
      <c r="R142" s="299"/>
      <c r="S142" s="299"/>
      <c r="T142" s="299"/>
    </row>
    <row r="143" spans="1:20">
      <c r="A143" s="297"/>
      <c r="B143" s="298"/>
      <c r="C143" s="298"/>
      <c r="D143" s="298"/>
      <c r="E143" s="298"/>
      <c r="F143" s="298"/>
      <c r="G143" s="299"/>
      <c r="H143" s="299"/>
      <c r="I143" s="299"/>
      <c r="J143" s="299"/>
      <c r="K143" s="299"/>
      <c r="L143" s="299"/>
      <c r="M143" s="299"/>
      <c r="N143" s="299"/>
      <c r="O143" s="299"/>
      <c r="P143" s="299"/>
      <c r="Q143" s="299"/>
      <c r="R143" s="299"/>
      <c r="S143" s="299"/>
      <c r="T143" s="299"/>
    </row>
    <row r="144" spans="1:20">
      <c r="A144" s="297"/>
      <c r="B144" s="298"/>
      <c r="C144" s="298"/>
      <c r="D144" s="298"/>
      <c r="E144" s="298"/>
      <c r="F144" s="298"/>
      <c r="G144" s="299"/>
      <c r="H144" s="299"/>
      <c r="I144" s="299"/>
      <c r="J144" s="299"/>
      <c r="K144" s="299"/>
      <c r="L144" s="299"/>
      <c r="M144" s="299"/>
      <c r="N144" s="299"/>
      <c r="O144" s="299"/>
      <c r="P144" s="299"/>
      <c r="Q144" s="299"/>
      <c r="R144" s="299"/>
      <c r="S144" s="299"/>
      <c r="T144" s="299"/>
    </row>
    <row r="145" spans="1:20">
      <c r="A145" s="297"/>
      <c r="B145" s="298"/>
      <c r="C145" s="298"/>
      <c r="D145" s="298"/>
      <c r="E145" s="298"/>
      <c r="F145" s="298"/>
      <c r="G145" s="299"/>
      <c r="H145" s="299"/>
      <c r="I145" s="299"/>
      <c r="J145" s="299"/>
      <c r="K145" s="299"/>
      <c r="L145" s="299"/>
      <c r="M145" s="299"/>
      <c r="N145" s="299"/>
      <c r="O145" s="299"/>
      <c r="P145" s="299"/>
      <c r="Q145" s="299"/>
      <c r="R145" s="299"/>
      <c r="S145" s="299"/>
      <c r="T145" s="299"/>
    </row>
    <row r="146" spans="1:20">
      <c r="A146" s="297"/>
      <c r="B146" s="298"/>
      <c r="C146" s="298"/>
      <c r="D146" s="298"/>
      <c r="E146" s="298"/>
      <c r="F146" s="298"/>
      <c r="G146" s="299"/>
      <c r="H146" s="299"/>
      <c r="I146" s="299"/>
      <c r="J146" s="299"/>
      <c r="K146" s="299"/>
      <c r="L146" s="299"/>
      <c r="M146" s="299"/>
      <c r="N146" s="299"/>
      <c r="O146" s="299"/>
      <c r="P146" s="299"/>
      <c r="Q146" s="299"/>
      <c r="R146" s="299"/>
      <c r="S146" s="299"/>
      <c r="T146" s="299"/>
    </row>
    <row r="147" spans="1:20">
      <c r="A147" s="297"/>
      <c r="B147" s="298"/>
      <c r="C147" s="298"/>
      <c r="D147" s="298"/>
      <c r="E147" s="298"/>
      <c r="F147" s="298"/>
      <c r="G147" s="299"/>
      <c r="H147" s="299"/>
      <c r="I147" s="299"/>
      <c r="J147" s="299"/>
      <c r="K147" s="299"/>
      <c r="L147" s="299"/>
      <c r="M147" s="299"/>
      <c r="N147" s="299"/>
      <c r="O147" s="299"/>
      <c r="P147" s="299"/>
      <c r="Q147" s="299"/>
      <c r="R147" s="299"/>
      <c r="S147" s="299"/>
      <c r="T147" s="299"/>
    </row>
    <row r="148" spans="1:20">
      <c r="A148" s="297"/>
      <c r="B148" s="298"/>
      <c r="C148" s="298"/>
      <c r="D148" s="298"/>
      <c r="E148" s="298"/>
      <c r="F148" s="298"/>
      <c r="G148" s="299"/>
      <c r="H148" s="299"/>
      <c r="I148" s="299"/>
      <c r="J148" s="299"/>
      <c r="K148" s="299"/>
      <c r="L148" s="299"/>
      <c r="M148" s="299"/>
      <c r="N148" s="299"/>
      <c r="O148" s="299"/>
      <c r="P148" s="299"/>
      <c r="Q148" s="299"/>
      <c r="R148" s="299"/>
      <c r="S148" s="299"/>
      <c r="T148" s="299"/>
    </row>
    <row r="149" spans="1:20">
      <c r="A149" s="297"/>
      <c r="B149" s="298"/>
      <c r="C149" s="298"/>
      <c r="D149" s="298"/>
      <c r="E149" s="298"/>
      <c r="F149" s="298"/>
      <c r="G149" s="299"/>
      <c r="H149" s="299"/>
      <c r="I149" s="299"/>
      <c r="J149" s="299"/>
      <c r="K149" s="299"/>
      <c r="L149" s="299"/>
      <c r="M149" s="299"/>
      <c r="N149" s="299"/>
      <c r="O149" s="299"/>
      <c r="P149" s="299"/>
      <c r="Q149" s="299"/>
      <c r="R149" s="299"/>
      <c r="S149" s="299"/>
      <c r="T149" s="299"/>
    </row>
    <row r="150" spans="1:20">
      <c r="A150" s="297"/>
      <c r="B150" s="298"/>
      <c r="C150" s="298"/>
      <c r="D150" s="298"/>
      <c r="E150" s="298"/>
      <c r="F150" s="298"/>
      <c r="G150" s="299"/>
      <c r="H150" s="299"/>
      <c r="I150" s="299"/>
      <c r="J150" s="299"/>
      <c r="K150" s="299"/>
      <c r="L150" s="299"/>
      <c r="M150" s="299"/>
      <c r="N150" s="299"/>
      <c r="O150" s="299"/>
      <c r="P150" s="299"/>
      <c r="Q150" s="299"/>
      <c r="R150" s="299"/>
      <c r="S150" s="299"/>
      <c r="T150" s="299"/>
    </row>
    <row r="151" spans="1:20">
      <c r="A151" s="297"/>
      <c r="B151" s="298"/>
      <c r="C151" s="298"/>
      <c r="D151" s="298"/>
      <c r="E151" s="298"/>
      <c r="F151" s="298"/>
      <c r="G151" s="299"/>
      <c r="H151" s="299"/>
      <c r="I151" s="299"/>
      <c r="J151" s="299"/>
      <c r="K151" s="299"/>
      <c r="L151" s="299"/>
      <c r="M151" s="299"/>
      <c r="N151" s="299"/>
      <c r="O151" s="299"/>
      <c r="P151" s="299"/>
      <c r="Q151" s="299"/>
      <c r="R151" s="299"/>
      <c r="S151" s="299"/>
      <c r="T151" s="299"/>
    </row>
    <row r="152" spans="1:20">
      <c r="A152" s="297"/>
      <c r="B152" s="298"/>
      <c r="C152" s="298"/>
      <c r="D152" s="298"/>
      <c r="E152" s="298"/>
      <c r="F152" s="298"/>
      <c r="G152" s="299"/>
      <c r="H152" s="299"/>
      <c r="I152" s="299"/>
      <c r="J152" s="299"/>
      <c r="K152" s="299"/>
      <c r="L152" s="299"/>
      <c r="M152" s="299"/>
      <c r="N152" s="299"/>
      <c r="O152" s="299"/>
      <c r="P152" s="299"/>
      <c r="Q152" s="299"/>
      <c r="R152" s="299"/>
      <c r="S152" s="299"/>
      <c r="T152" s="299"/>
    </row>
    <row r="153" spans="1:20">
      <c r="A153" s="297"/>
      <c r="B153" s="298"/>
      <c r="C153" s="298"/>
      <c r="D153" s="298"/>
      <c r="E153" s="298"/>
      <c r="F153" s="298"/>
      <c r="G153" s="299"/>
      <c r="H153" s="299"/>
      <c r="I153" s="299"/>
      <c r="J153" s="299"/>
      <c r="K153" s="299"/>
      <c r="L153" s="299"/>
      <c r="M153" s="299"/>
      <c r="N153" s="299"/>
      <c r="O153" s="299"/>
      <c r="P153" s="299"/>
      <c r="Q153" s="299"/>
      <c r="R153" s="299"/>
      <c r="S153" s="299"/>
      <c r="T153" s="299"/>
    </row>
    <row r="154" spans="1:20">
      <c r="A154" s="297"/>
      <c r="B154" s="298"/>
      <c r="C154" s="298"/>
      <c r="D154" s="298"/>
      <c r="E154" s="298"/>
      <c r="F154" s="298"/>
      <c r="G154" s="299"/>
      <c r="H154" s="299"/>
      <c r="I154" s="299"/>
      <c r="J154" s="299"/>
      <c r="K154" s="299"/>
      <c r="L154" s="299"/>
      <c r="M154" s="299"/>
      <c r="N154" s="299"/>
      <c r="O154" s="299"/>
      <c r="P154" s="299"/>
      <c r="Q154" s="299"/>
      <c r="R154" s="299"/>
      <c r="S154" s="299"/>
      <c r="T154" s="299"/>
    </row>
    <row r="155" spans="1:20">
      <c r="A155" s="297"/>
      <c r="B155" s="298"/>
      <c r="C155" s="298"/>
      <c r="D155" s="298"/>
      <c r="E155" s="298"/>
      <c r="F155" s="298"/>
      <c r="G155" s="299"/>
      <c r="H155" s="299"/>
      <c r="I155" s="299"/>
      <c r="J155" s="299"/>
      <c r="K155" s="299"/>
      <c r="L155" s="299"/>
      <c r="M155" s="299"/>
      <c r="N155" s="299"/>
      <c r="O155" s="299"/>
      <c r="P155" s="299"/>
      <c r="Q155" s="299"/>
      <c r="R155" s="299"/>
      <c r="S155" s="299"/>
      <c r="T155" s="299"/>
    </row>
    <row r="156" spans="1:20">
      <c r="A156" s="297"/>
      <c r="B156" s="298"/>
      <c r="C156" s="298"/>
      <c r="D156" s="298"/>
      <c r="E156" s="298"/>
      <c r="F156" s="298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</row>
    <row r="157" spans="1:20">
      <c r="A157" s="297"/>
      <c r="B157" s="298"/>
      <c r="C157" s="298"/>
      <c r="D157" s="298"/>
      <c r="E157" s="298"/>
      <c r="F157" s="298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</row>
    <row r="158" spans="1:20">
      <c r="A158" s="297"/>
      <c r="B158" s="298"/>
      <c r="C158" s="298"/>
      <c r="D158" s="298"/>
      <c r="E158" s="298"/>
      <c r="F158" s="298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</row>
    <row r="159" spans="1:20">
      <c r="A159" s="297"/>
      <c r="B159" s="298"/>
      <c r="C159" s="298"/>
      <c r="D159" s="298"/>
      <c r="E159" s="298"/>
      <c r="F159" s="298"/>
      <c r="G159" s="299"/>
      <c r="H159" s="299"/>
      <c r="I159" s="299"/>
      <c r="J159" s="299"/>
      <c r="K159" s="299"/>
      <c r="L159" s="299"/>
      <c r="M159" s="299"/>
      <c r="N159" s="299"/>
      <c r="O159" s="299"/>
      <c r="P159" s="299"/>
      <c r="Q159" s="299"/>
      <c r="R159" s="299"/>
      <c r="S159" s="299"/>
      <c r="T159" s="299"/>
    </row>
    <row r="160" spans="1:20">
      <c r="A160" s="297"/>
      <c r="B160" s="298"/>
      <c r="C160" s="298"/>
      <c r="D160" s="298"/>
      <c r="E160" s="298"/>
      <c r="F160" s="298"/>
      <c r="G160" s="299"/>
      <c r="H160" s="299"/>
      <c r="I160" s="299"/>
      <c r="J160" s="299"/>
      <c r="K160" s="299"/>
      <c r="L160" s="299"/>
      <c r="M160" s="299"/>
      <c r="N160" s="299"/>
      <c r="O160" s="299"/>
      <c r="P160" s="299"/>
      <c r="Q160" s="299"/>
      <c r="R160" s="299"/>
      <c r="S160" s="299"/>
      <c r="T160" s="299"/>
    </row>
    <row r="161" spans="1:20">
      <c r="A161" s="297"/>
      <c r="B161" s="298"/>
      <c r="C161" s="298"/>
      <c r="D161" s="298"/>
      <c r="E161" s="298"/>
      <c r="F161" s="298"/>
      <c r="G161" s="299"/>
      <c r="H161" s="299"/>
      <c r="I161" s="299"/>
      <c r="J161" s="299"/>
      <c r="K161" s="299"/>
      <c r="L161" s="299"/>
      <c r="M161" s="299"/>
      <c r="N161" s="299"/>
      <c r="O161" s="299"/>
      <c r="P161" s="299"/>
      <c r="Q161" s="299"/>
      <c r="R161" s="299"/>
      <c r="S161" s="299"/>
      <c r="T161" s="299"/>
    </row>
    <row r="162" spans="1:20">
      <c r="A162" s="297"/>
      <c r="B162" s="298"/>
      <c r="C162" s="298"/>
      <c r="D162" s="298"/>
      <c r="E162" s="298"/>
      <c r="F162" s="298"/>
      <c r="G162" s="299"/>
      <c r="H162" s="299"/>
      <c r="I162" s="299"/>
      <c r="J162" s="299"/>
      <c r="K162" s="299"/>
      <c r="L162" s="299"/>
      <c r="M162" s="299"/>
      <c r="N162" s="299"/>
      <c r="O162" s="299"/>
      <c r="P162" s="299"/>
      <c r="Q162" s="299"/>
      <c r="R162" s="299"/>
      <c r="S162" s="299"/>
      <c r="T162" s="299"/>
    </row>
    <row r="163" spans="1:20">
      <c r="A163" s="297"/>
      <c r="B163" s="298"/>
      <c r="C163" s="298"/>
      <c r="D163" s="298"/>
      <c r="E163" s="298"/>
      <c r="F163" s="298"/>
      <c r="G163" s="299"/>
      <c r="H163" s="299"/>
      <c r="I163" s="299"/>
      <c r="J163" s="299"/>
      <c r="K163" s="299"/>
      <c r="L163" s="299"/>
      <c r="M163" s="299"/>
      <c r="N163" s="299"/>
      <c r="O163" s="299"/>
      <c r="P163" s="299"/>
      <c r="Q163" s="299"/>
      <c r="R163" s="299"/>
      <c r="S163" s="299"/>
      <c r="T163" s="299"/>
    </row>
    <row r="164" spans="1:20">
      <c r="A164" s="297"/>
      <c r="B164" s="298"/>
      <c r="C164" s="298"/>
      <c r="D164" s="298"/>
      <c r="E164" s="298"/>
      <c r="F164" s="298"/>
      <c r="G164" s="299"/>
      <c r="H164" s="299"/>
      <c r="I164" s="299"/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299"/>
    </row>
    <row r="165" spans="1:20">
      <c r="A165" s="297"/>
      <c r="B165" s="298"/>
      <c r="C165" s="298"/>
      <c r="D165" s="298"/>
      <c r="E165" s="298"/>
      <c r="F165" s="298"/>
      <c r="G165" s="299"/>
      <c r="H165" s="299"/>
      <c r="I165" s="299"/>
      <c r="J165" s="299"/>
      <c r="K165" s="299"/>
      <c r="L165" s="299"/>
      <c r="M165" s="299"/>
      <c r="N165" s="299"/>
      <c r="O165" s="299"/>
      <c r="P165" s="299"/>
      <c r="Q165" s="299"/>
      <c r="R165" s="299"/>
      <c r="S165" s="299"/>
      <c r="T165" s="299"/>
    </row>
    <row r="166" spans="1:20">
      <c r="A166" s="297"/>
      <c r="B166" s="298"/>
      <c r="C166" s="298"/>
      <c r="D166" s="298"/>
      <c r="E166" s="298"/>
      <c r="F166" s="298"/>
      <c r="G166" s="299"/>
      <c r="H166" s="299"/>
      <c r="I166" s="299"/>
      <c r="J166" s="299"/>
      <c r="K166" s="299"/>
      <c r="L166" s="299"/>
      <c r="M166" s="299"/>
      <c r="N166" s="299"/>
      <c r="O166" s="299"/>
      <c r="P166" s="299"/>
      <c r="Q166" s="299"/>
      <c r="R166" s="299"/>
      <c r="S166" s="299"/>
      <c r="T166" s="299"/>
    </row>
    <row r="167" spans="1:20">
      <c r="A167" s="297"/>
      <c r="B167" s="298"/>
      <c r="C167" s="298"/>
      <c r="D167" s="298"/>
      <c r="E167" s="298"/>
      <c r="F167" s="298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</row>
    <row r="168" spans="1:20">
      <c r="A168" s="297"/>
      <c r="B168" s="298"/>
      <c r="C168" s="298"/>
      <c r="D168" s="298"/>
      <c r="E168" s="298"/>
      <c r="F168" s="298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</row>
    <row r="169" spans="1:20">
      <c r="A169" s="297"/>
      <c r="B169" s="298"/>
      <c r="C169" s="298"/>
      <c r="D169" s="298"/>
      <c r="E169" s="298"/>
      <c r="F169" s="298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</row>
    <row r="170" spans="1:20">
      <c r="A170" s="297"/>
      <c r="B170" s="298"/>
      <c r="C170" s="298"/>
      <c r="D170" s="298"/>
      <c r="E170" s="298"/>
      <c r="F170" s="298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</row>
    <row r="171" spans="1:20">
      <c r="A171" s="297"/>
      <c r="B171" s="298"/>
      <c r="C171" s="298"/>
      <c r="D171" s="298"/>
      <c r="E171" s="298"/>
      <c r="F171" s="298"/>
      <c r="G171" s="2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</row>
    <row r="172" spans="1:20">
      <c r="A172" s="297"/>
      <c r="B172" s="298"/>
      <c r="C172" s="298"/>
      <c r="D172" s="298"/>
      <c r="E172" s="298"/>
      <c r="F172" s="298"/>
      <c r="G172" s="299"/>
      <c r="H172" s="299"/>
      <c r="I172" s="299"/>
      <c r="J172" s="299"/>
      <c r="K172" s="299"/>
      <c r="L172" s="299"/>
      <c r="M172" s="299"/>
      <c r="N172" s="299"/>
      <c r="O172" s="299"/>
      <c r="P172" s="299"/>
      <c r="Q172" s="299"/>
      <c r="R172" s="299"/>
      <c r="S172" s="299"/>
      <c r="T172" s="299"/>
    </row>
    <row r="173" spans="1:20">
      <c r="A173" s="297"/>
      <c r="B173" s="298"/>
      <c r="C173" s="298"/>
      <c r="D173" s="298"/>
      <c r="E173" s="298"/>
      <c r="F173" s="298"/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</row>
    <row r="174" spans="1:20">
      <c r="A174" s="297"/>
      <c r="B174" s="298"/>
      <c r="C174" s="298"/>
      <c r="D174" s="298"/>
      <c r="E174" s="298"/>
      <c r="F174" s="298"/>
      <c r="G174" s="299"/>
      <c r="H174" s="299"/>
      <c r="I174" s="299"/>
      <c r="J174" s="299"/>
      <c r="K174" s="299"/>
      <c r="L174" s="299"/>
      <c r="M174" s="299"/>
      <c r="N174" s="299"/>
      <c r="O174" s="299"/>
      <c r="P174" s="299"/>
      <c r="Q174" s="299"/>
      <c r="R174" s="299"/>
      <c r="S174" s="299"/>
      <c r="T174" s="299"/>
    </row>
    <row r="175" spans="1:20">
      <c r="A175" s="297"/>
      <c r="B175" s="298"/>
      <c r="C175" s="298"/>
      <c r="D175" s="298"/>
      <c r="E175" s="298"/>
      <c r="F175" s="298"/>
      <c r="G175" s="299"/>
      <c r="H175" s="299"/>
      <c r="I175" s="299"/>
      <c r="J175" s="299"/>
      <c r="K175" s="299"/>
      <c r="L175" s="299"/>
      <c r="M175" s="299"/>
      <c r="N175" s="299"/>
      <c r="O175" s="299"/>
      <c r="P175" s="299"/>
      <c r="Q175" s="299"/>
      <c r="R175" s="299"/>
      <c r="S175" s="299"/>
      <c r="T175" s="299"/>
    </row>
    <row r="176" spans="1:20">
      <c r="A176" s="297"/>
      <c r="B176" s="298"/>
      <c r="C176" s="298"/>
      <c r="D176" s="298"/>
      <c r="E176" s="298"/>
      <c r="F176" s="298"/>
      <c r="G176" s="299"/>
      <c r="H176" s="299"/>
      <c r="I176" s="299"/>
      <c r="J176" s="299"/>
      <c r="K176" s="299"/>
      <c r="L176" s="299"/>
      <c r="M176" s="299"/>
      <c r="N176" s="299"/>
      <c r="O176" s="299"/>
      <c r="P176" s="299"/>
      <c r="Q176" s="299"/>
      <c r="R176" s="299"/>
      <c r="S176" s="299"/>
      <c r="T176" s="299"/>
    </row>
    <row r="177" spans="1:20">
      <c r="A177" s="297"/>
      <c r="B177" s="298"/>
      <c r="C177" s="298"/>
      <c r="D177" s="298"/>
      <c r="E177" s="298"/>
      <c r="F177" s="298"/>
      <c r="G177" s="299"/>
      <c r="H177" s="299"/>
      <c r="I177" s="299"/>
      <c r="J177" s="299"/>
      <c r="K177" s="299"/>
      <c r="L177" s="299"/>
      <c r="M177" s="299"/>
      <c r="N177" s="299"/>
      <c r="O177" s="299"/>
      <c r="P177" s="299"/>
      <c r="Q177" s="299"/>
      <c r="R177" s="299"/>
      <c r="S177" s="299"/>
      <c r="T177" s="299"/>
    </row>
    <row r="178" spans="1:20">
      <c r="A178" s="297"/>
      <c r="B178" s="298"/>
      <c r="C178" s="298"/>
      <c r="D178" s="298"/>
      <c r="E178" s="298"/>
      <c r="F178" s="298"/>
      <c r="G178" s="299"/>
      <c r="H178" s="299"/>
      <c r="I178" s="299"/>
      <c r="J178" s="299"/>
      <c r="K178" s="299"/>
      <c r="L178" s="299"/>
      <c r="M178" s="299"/>
      <c r="N178" s="299"/>
      <c r="O178" s="299"/>
      <c r="P178" s="299"/>
      <c r="Q178" s="299"/>
      <c r="R178" s="299"/>
      <c r="S178" s="299"/>
      <c r="T178" s="299"/>
    </row>
    <row r="179" spans="1:20">
      <c r="A179" s="297"/>
      <c r="B179" s="298"/>
      <c r="C179" s="298"/>
      <c r="D179" s="298"/>
      <c r="E179" s="298"/>
      <c r="F179" s="298"/>
      <c r="G179" s="2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299"/>
      <c r="S179" s="299"/>
      <c r="T179" s="299"/>
    </row>
    <row r="180" spans="1:20">
      <c r="A180" s="297"/>
      <c r="B180" s="298"/>
      <c r="C180" s="298"/>
      <c r="D180" s="298"/>
      <c r="E180" s="298"/>
      <c r="F180" s="298"/>
      <c r="G180" s="299"/>
      <c r="H180" s="299"/>
      <c r="I180" s="299"/>
      <c r="J180" s="299"/>
      <c r="K180" s="299"/>
      <c r="L180" s="299"/>
      <c r="M180" s="299"/>
      <c r="N180" s="299"/>
      <c r="O180" s="299"/>
      <c r="P180" s="299"/>
      <c r="Q180" s="299"/>
      <c r="R180" s="299"/>
      <c r="S180" s="299"/>
      <c r="T180" s="299"/>
    </row>
    <row r="181" spans="1:20">
      <c r="A181" s="297"/>
      <c r="B181" s="298"/>
      <c r="C181" s="298"/>
      <c r="D181" s="298"/>
      <c r="E181" s="298"/>
      <c r="F181" s="298"/>
      <c r="G181" s="299"/>
      <c r="H181" s="299"/>
      <c r="I181" s="299"/>
      <c r="J181" s="299"/>
      <c r="K181" s="299"/>
      <c r="L181" s="299"/>
      <c r="M181" s="299"/>
      <c r="N181" s="299"/>
      <c r="O181" s="299"/>
      <c r="P181" s="299"/>
      <c r="Q181" s="299"/>
      <c r="R181" s="299"/>
      <c r="S181" s="299"/>
      <c r="T181" s="299"/>
    </row>
    <row r="182" spans="1:20">
      <c r="A182" s="297"/>
      <c r="B182" s="298"/>
      <c r="C182" s="298"/>
      <c r="D182" s="298"/>
      <c r="E182" s="298"/>
      <c r="F182" s="298"/>
      <c r="G182" s="299"/>
      <c r="H182" s="299"/>
      <c r="I182" s="299"/>
      <c r="J182" s="299"/>
      <c r="K182" s="299"/>
      <c r="L182" s="299"/>
      <c r="M182" s="299"/>
      <c r="N182" s="299"/>
      <c r="O182" s="299"/>
      <c r="P182" s="299"/>
      <c r="Q182" s="299"/>
      <c r="R182" s="299"/>
      <c r="S182" s="299"/>
      <c r="T182" s="299"/>
    </row>
    <row r="183" spans="1:20">
      <c r="A183" s="297"/>
      <c r="B183" s="298"/>
      <c r="C183" s="298"/>
      <c r="D183" s="298"/>
      <c r="E183" s="298"/>
      <c r="F183" s="298"/>
      <c r="G183" s="299"/>
      <c r="H183" s="299"/>
      <c r="I183" s="299"/>
      <c r="J183" s="299"/>
      <c r="K183" s="299"/>
      <c r="L183" s="299"/>
      <c r="M183" s="299"/>
      <c r="N183" s="299"/>
      <c r="O183" s="299"/>
      <c r="P183" s="299"/>
      <c r="Q183" s="299"/>
      <c r="R183" s="299"/>
      <c r="S183" s="299"/>
      <c r="T183" s="299"/>
    </row>
    <row r="184" spans="1:20">
      <c r="A184" s="297"/>
      <c r="B184" s="298"/>
      <c r="C184" s="298"/>
      <c r="D184" s="298"/>
      <c r="E184" s="298"/>
      <c r="F184" s="298"/>
      <c r="G184" s="299"/>
      <c r="H184" s="299"/>
      <c r="I184" s="299"/>
      <c r="J184" s="299"/>
      <c r="K184" s="299"/>
      <c r="L184" s="299"/>
      <c r="M184" s="299"/>
      <c r="N184" s="299"/>
      <c r="O184" s="299"/>
      <c r="P184" s="299"/>
      <c r="Q184" s="299"/>
      <c r="R184" s="299"/>
      <c r="S184" s="299"/>
      <c r="T184" s="299"/>
    </row>
    <row r="185" spans="1:20">
      <c r="A185" s="297"/>
      <c r="B185" s="298"/>
      <c r="C185" s="298"/>
      <c r="D185" s="298"/>
      <c r="E185" s="298"/>
      <c r="F185" s="298"/>
      <c r="G185" s="299"/>
      <c r="H185" s="299"/>
      <c r="I185" s="299"/>
      <c r="J185" s="299"/>
      <c r="K185" s="299"/>
      <c r="L185" s="299"/>
      <c r="M185" s="299"/>
      <c r="N185" s="299"/>
      <c r="O185" s="299"/>
      <c r="P185" s="299"/>
      <c r="Q185" s="299"/>
      <c r="R185" s="299"/>
      <c r="S185" s="299"/>
      <c r="T185" s="299"/>
    </row>
    <row r="186" spans="1:20">
      <c r="A186" s="297"/>
      <c r="B186" s="298"/>
      <c r="C186" s="298"/>
      <c r="D186" s="298"/>
      <c r="E186" s="298"/>
      <c r="F186" s="298"/>
      <c r="G186" s="299"/>
      <c r="H186" s="299"/>
      <c r="I186" s="299"/>
      <c r="J186" s="299"/>
      <c r="K186" s="299"/>
      <c r="L186" s="299"/>
      <c r="M186" s="299"/>
      <c r="N186" s="299"/>
      <c r="O186" s="299"/>
      <c r="P186" s="299"/>
      <c r="Q186" s="299"/>
      <c r="R186" s="299"/>
      <c r="S186" s="299"/>
      <c r="T186" s="299"/>
    </row>
    <row r="187" spans="1:20">
      <c r="A187" s="297"/>
      <c r="B187" s="298"/>
      <c r="C187" s="298"/>
      <c r="D187" s="298"/>
      <c r="E187" s="298"/>
      <c r="F187" s="298"/>
      <c r="G187" s="299"/>
      <c r="H187" s="299"/>
      <c r="I187" s="299"/>
      <c r="J187" s="299"/>
      <c r="K187" s="299"/>
      <c r="L187" s="299"/>
      <c r="M187" s="299"/>
      <c r="N187" s="299"/>
      <c r="O187" s="299"/>
      <c r="P187" s="299"/>
      <c r="Q187" s="299"/>
      <c r="R187" s="299"/>
      <c r="S187" s="299"/>
      <c r="T187" s="299"/>
    </row>
    <row r="188" spans="1:20">
      <c r="A188" s="297"/>
      <c r="B188" s="298"/>
      <c r="C188" s="298"/>
      <c r="D188" s="298"/>
      <c r="E188" s="298"/>
      <c r="F188" s="298"/>
      <c r="G188" s="299"/>
      <c r="H188" s="299"/>
      <c r="I188" s="299"/>
      <c r="J188" s="299"/>
      <c r="K188" s="299"/>
      <c r="L188" s="299"/>
      <c r="M188" s="299"/>
      <c r="N188" s="299"/>
      <c r="O188" s="299"/>
      <c r="P188" s="299"/>
      <c r="Q188" s="299"/>
      <c r="R188" s="299"/>
      <c r="S188" s="299"/>
      <c r="T188" s="299"/>
    </row>
    <row r="189" spans="1:20">
      <c r="A189" s="297"/>
      <c r="B189" s="298"/>
      <c r="C189" s="298"/>
      <c r="D189" s="298"/>
      <c r="E189" s="298"/>
      <c r="F189" s="298"/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</row>
    <row r="190" spans="1:20">
      <c r="A190" s="297"/>
      <c r="B190" s="298"/>
      <c r="C190" s="298"/>
      <c r="D190" s="298"/>
      <c r="E190" s="298"/>
      <c r="F190" s="298"/>
      <c r="G190" s="298"/>
      <c r="H190" s="298"/>
      <c r="I190" s="298"/>
      <c r="J190" s="298"/>
      <c r="K190" s="298"/>
      <c r="L190" s="298"/>
      <c r="M190" s="298"/>
      <c r="N190" s="298"/>
      <c r="O190" s="298"/>
      <c r="P190" s="298"/>
      <c r="Q190" s="298"/>
      <c r="R190" s="298"/>
      <c r="S190" s="298"/>
      <c r="T190" s="298"/>
    </row>
    <row r="191" spans="1:20">
      <c r="A191" s="297"/>
      <c r="B191" s="298"/>
      <c r="C191" s="298"/>
      <c r="D191" s="298"/>
      <c r="E191" s="298"/>
      <c r="F191" s="298"/>
      <c r="G191" s="298"/>
      <c r="H191" s="298"/>
      <c r="I191" s="298"/>
      <c r="J191" s="298"/>
      <c r="K191" s="298"/>
      <c r="L191" s="298"/>
      <c r="M191" s="298"/>
      <c r="N191" s="298"/>
      <c r="O191" s="298"/>
      <c r="P191" s="298"/>
      <c r="Q191" s="298"/>
      <c r="R191" s="298"/>
      <c r="S191" s="298"/>
      <c r="T191" s="298"/>
    </row>
    <row r="192" spans="1:20">
      <c r="A192" s="297"/>
      <c r="B192" s="298"/>
      <c r="C192" s="298"/>
      <c r="D192" s="298"/>
      <c r="E192" s="298"/>
      <c r="F192" s="298"/>
      <c r="G192" s="298"/>
      <c r="H192" s="298"/>
      <c r="I192" s="298"/>
      <c r="J192" s="298"/>
      <c r="K192" s="298"/>
      <c r="L192" s="298"/>
      <c r="M192" s="298"/>
      <c r="N192" s="298"/>
      <c r="O192" s="298"/>
      <c r="P192" s="298"/>
      <c r="Q192" s="298"/>
      <c r="R192" s="298"/>
      <c r="S192" s="298"/>
      <c r="T192" s="298"/>
    </row>
    <row r="193" spans="1:20">
      <c r="A193" s="297"/>
      <c r="B193" s="298"/>
      <c r="C193" s="298"/>
      <c r="D193" s="298"/>
      <c r="E193" s="298"/>
      <c r="F193" s="298"/>
      <c r="G193" s="298"/>
      <c r="H193" s="298"/>
      <c r="I193" s="298"/>
      <c r="J193" s="298"/>
      <c r="K193" s="298"/>
      <c r="L193" s="298"/>
      <c r="M193" s="298"/>
      <c r="N193" s="298"/>
      <c r="O193" s="298"/>
      <c r="P193" s="298"/>
      <c r="Q193" s="298"/>
      <c r="R193" s="298"/>
      <c r="S193" s="298"/>
      <c r="T193" s="298"/>
    </row>
    <row r="194" spans="1:20">
      <c r="A194" s="297"/>
      <c r="B194" s="298"/>
      <c r="C194" s="298"/>
      <c r="D194" s="298"/>
      <c r="E194" s="298"/>
      <c r="F194" s="298"/>
      <c r="G194" s="298"/>
      <c r="H194" s="298"/>
      <c r="I194" s="298"/>
      <c r="J194" s="298"/>
      <c r="K194" s="298"/>
      <c r="L194" s="298"/>
      <c r="M194" s="298"/>
      <c r="N194" s="298"/>
      <c r="O194" s="298"/>
      <c r="P194" s="298"/>
      <c r="Q194" s="298"/>
      <c r="R194" s="298"/>
      <c r="S194" s="298"/>
      <c r="T194" s="298"/>
    </row>
  </sheetData>
  <mergeCells count="4">
    <mergeCell ref="A1:A4"/>
    <mergeCell ref="B1:B4"/>
    <mergeCell ref="C1:C2"/>
    <mergeCell ref="T1:T3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6"/>
  <sheetViews>
    <sheetView workbookViewId="0">
      <selection activeCell="D26" sqref="D26"/>
    </sheetView>
  </sheetViews>
  <sheetFormatPr defaultColWidth="9.109375" defaultRowHeight="14.4"/>
  <cols>
    <col min="1" max="1" width="9.109375" style="187"/>
    <col min="2" max="2" width="26.44140625" style="187" customWidth="1"/>
    <col min="3" max="3" width="9.109375" style="187"/>
    <col min="4" max="4" width="12.44140625" style="187" bestFit="1" customWidth="1"/>
    <col min="5" max="5" width="9.33203125" style="187" bestFit="1" customWidth="1"/>
    <col min="6" max="6" width="11" style="187" bestFit="1" customWidth="1"/>
    <col min="7" max="7" width="12.44140625" style="187" bestFit="1" customWidth="1"/>
    <col min="8" max="8" width="10" style="187" bestFit="1" customWidth="1"/>
    <col min="9" max="10" width="11" style="187" bestFit="1" customWidth="1"/>
    <col min="11" max="11" width="12.44140625" style="187" bestFit="1" customWidth="1"/>
    <col min="12" max="12" width="9.109375" style="187"/>
    <col min="13" max="13" width="12.44140625" style="187" bestFit="1" customWidth="1"/>
    <col min="14" max="16384" width="9.109375" style="187"/>
  </cols>
  <sheetData>
    <row r="1" spans="1:13">
      <c r="A1" s="644"/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3">
      <c r="A2" s="770" t="s">
        <v>383</v>
      </c>
      <c r="B2" s="770"/>
      <c r="C2" s="770"/>
      <c r="D2" s="770"/>
      <c r="E2" s="770"/>
      <c r="F2" s="770"/>
      <c r="G2" s="770"/>
      <c r="H2" s="770"/>
      <c r="I2" s="770"/>
      <c r="J2" s="770"/>
      <c r="K2" s="770"/>
    </row>
    <row r="3" spans="1:13">
      <c r="A3" s="602" t="s">
        <v>427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</row>
    <row r="4" spans="1:13">
      <c r="A4" s="602" t="s">
        <v>13</v>
      </c>
      <c r="B4" s="602" t="s">
        <v>186</v>
      </c>
      <c r="C4" s="602" t="s">
        <v>384</v>
      </c>
      <c r="D4" s="602" t="s">
        <v>385</v>
      </c>
      <c r="E4" s="602"/>
      <c r="F4" s="602" t="s">
        <v>386</v>
      </c>
      <c r="G4" s="602" t="s">
        <v>387</v>
      </c>
      <c r="H4" s="602" t="s">
        <v>187</v>
      </c>
      <c r="I4" s="602"/>
      <c r="J4" s="301" t="s">
        <v>188</v>
      </c>
      <c r="K4" s="301" t="s">
        <v>1</v>
      </c>
    </row>
    <row r="5" spans="1:13">
      <c r="A5" s="602"/>
      <c r="B5" s="602"/>
      <c r="C5" s="602"/>
      <c r="D5" s="301" t="s">
        <v>388</v>
      </c>
      <c r="E5" s="301" t="s">
        <v>389</v>
      </c>
      <c r="F5" s="602"/>
      <c r="G5" s="602"/>
      <c r="H5" s="301" t="s">
        <v>390</v>
      </c>
      <c r="I5" s="301" t="s">
        <v>189</v>
      </c>
      <c r="J5" s="301"/>
      <c r="K5" s="301"/>
    </row>
    <row r="6" spans="1:13">
      <c r="A6" s="301">
        <v>1</v>
      </c>
      <c r="B6" s="302"/>
      <c r="C6" s="301"/>
      <c r="D6" s="237">
        <v>136000</v>
      </c>
      <c r="E6" s="237">
        <v>0</v>
      </c>
      <c r="F6" s="237">
        <v>0</v>
      </c>
      <c r="G6" s="237">
        <f>SUM(D6:F6)</f>
        <v>136000</v>
      </c>
      <c r="H6" s="237">
        <v>0</v>
      </c>
      <c r="I6" s="237">
        <v>0</v>
      </c>
      <c r="J6" s="237">
        <f>SUM(H6:I6)</f>
        <v>0</v>
      </c>
      <c r="K6" s="237">
        <f>G6+J6</f>
        <v>136000</v>
      </c>
    </row>
    <row r="7" spans="1:13">
      <c r="A7" s="301">
        <v>2</v>
      </c>
      <c r="B7" s="302"/>
      <c r="C7" s="301"/>
      <c r="D7" s="237">
        <v>149350</v>
      </c>
      <c r="E7" s="237">
        <v>0</v>
      </c>
      <c r="F7" s="237">
        <v>0</v>
      </c>
      <c r="G7" s="237">
        <f t="shared" ref="G7:G12" si="0">SUM(D7:F7)</f>
        <v>149350</v>
      </c>
      <c r="H7" s="237">
        <v>0</v>
      </c>
      <c r="I7" s="237">
        <v>0</v>
      </c>
      <c r="J7" s="237">
        <f t="shared" ref="J7:J12" si="1">SUM(H7:I7)</f>
        <v>0</v>
      </c>
      <c r="K7" s="237">
        <f t="shared" ref="K7:K12" si="2">G7+J7</f>
        <v>149350</v>
      </c>
    </row>
    <row r="8" spans="1:13">
      <c r="A8" s="301">
        <v>3</v>
      </c>
      <c r="B8" s="302"/>
      <c r="C8" s="301"/>
      <c r="D8" s="237">
        <v>52360</v>
      </c>
      <c r="E8" s="237">
        <v>0</v>
      </c>
      <c r="F8" s="237">
        <v>0</v>
      </c>
      <c r="G8" s="237">
        <f t="shared" si="0"/>
        <v>52360</v>
      </c>
      <c r="H8" s="237">
        <v>0</v>
      </c>
      <c r="I8" s="237">
        <v>0</v>
      </c>
      <c r="J8" s="237">
        <f t="shared" si="1"/>
        <v>0</v>
      </c>
      <c r="K8" s="237">
        <f t="shared" si="2"/>
        <v>52360</v>
      </c>
      <c r="L8" s="231"/>
      <c r="M8" s="213"/>
    </row>
    <row r="9" spans="1:13">
      <c r="A9" s="301">
        <v>4</v>
      </c>
      <c r="B9" s="302"/>
      <c r="C9" s="301"/>
      <c r="D9" s="237">
        <v>100000</v>
      </c>
      <c r="E9" s="237">
        <v>0</v>
      </c>
      <c r="F9" s="237">
        <v>0</v>
      </c>
      <c r="G9" s="237">
        <f t="shared" si="0"/>
        <v>100000</v>
      </c>
      <c r="H9" s="237">
        <v>0</v>
      </c>
      <c r="I9" s="237">
        <v>0</v>
      </c>
      <c r="J9" s="237">
        <f t="shared" si="1"/>
        <v>0</v>
      </c>
      <c r="K9" s="237">
        <f t="shared" si="2"/>
        <v>100000</v>
      </c>
      <c r="L9" s="231"/>
      <c r="M9" s="213"/>
    </row>
    <row r="10" spans="1:13">
      <c r="A10" s="301">
        <v>5</v>
      </c>
      <c r="B10" s="302"/>
      <c r="C10" s="301"/>
      <c r="D10" s="237">
        <v>55500</v>
      </c>
      <c r="E10" s="237">
        <v>0</v>
      </c>
      <c r="F10" s="237">
        <v>0</v>
      </c>
      <c r="G10" s="237">
        <f t="shared" si="0"/>
        <v>55500</v>
      </c>
      <c r="H10" s="237">
        <v>0</v>
      </c>
      <c r="I10" s="237">
        <v>0</v>
      </c>
      <c r="J10" s="237">
        <f t="shared" si="1"/>
        <v>0</v>
      </c>
      <c r="K10" s="237">
        <f t="shared" si="2"/>
        <v>55500</v>
      </c>
      <c r="M10" s="213"/>
    </row>
    <row r="11" spans="1:13">
      <c r="A11" s="301">
        <v>6</v>
      </c>
      <c r="B11" s="302"/>
      <c r="C11" s="301"/>
      <c r="D11" s="237">
        <v>160000</v>
      </c>
      <c r="E11" s="237">
        <v>0</v>
      </c>
      <c r="F11" s="237">
        <v>0</v>
      </c>
      <c r="G11" s="237">
        <f t="shared" si="0"/>
        <v>160000</v>
      </c>
      <c r="H11" s="237">
        <v>0</v>
      </c>
      <c r="I11" s="237">
        <v>0</v>
      </c>
      <c r="J11" s="237">
        <f t="shared" si="1"/>
        <v>0</v>
      </c>
      <c r="K11" s="237">
        <f t="shared" si="2"/>
        <v>160000</v>
      </c>
      <c r="M11" s="213"/>
    </row>
    <row r="12" spans="1:13">
      <c r="A12" s="301">
        <v>7</v>
      </c>
      <c r="B12" s="302"/>
      <c r="C12" s="301"/>
      <c r="D12" s="237">
        <v>17500</v>
      </c>
      <c r="E12" s="237">
        <v>0</v>
      </c>
      <c r="F12" s="237">
        <v>0</v>
      </c>
      <c r="G12" s="237">
        <f t="shared" si="0"/>
        <v>17500</v>
      </c>
      <c r="H12" s="237">
        <v>0</v>
      </c>
      <c r="I12" s="237">
        <v>0</v>
      </c>
      <c r="J12" s="237">
        <f t="shared" si="1"/>
        <v>0</v>
      </c>
      <c r="K12" s="237">
        <f t="shared" si="2"/>
        <v>17500</v>
      </c>
      <c r="M12" s="213"/>
    </row>
    <row r="13" spans="1:13">
      <c r="A13" s="301"/>
      <c r="B13" s="301" t="s">
        <v>104</v>
      </c>
      <c r="C13" s="301"/>
      <c r="D13" s="237">
        <f>SUM(D6:D12)</f>
        <v>670710</v>
      </c>
      <c r="E13" s="237">
        <f t="shared" ref="E13:J13" si="3">SUM(E6:E10)</f>
        <v>0</v>
      </c>
      <c r="F13" s="237">
        <f t="shared" si="3"/>
        <v>0</v>
      </c>
      <c r="G13" s="237">
        <f t="shared" si="3"/>
        <v>493210</v>
      </c>
      <c r="H13" s="237">
        <f t="shared" si="3"/>
        <v>0</v>
      </c>
      <c r="I13" s="237">
        <f t="shared" si="3"/>
        <v>0</v>
      </c>
      <c r="J13" s="237">
        <f t="shared" si="3"/>
        <v>0</v>
      </c>
      <c r="K13" s="237">
        <f>SUM(K6:K12)</f>
        <v>670710</v>
      </c>
    </row>
    <row r="16" spans="1:13">
      <c r="K16" s="187">
        <f>670710*12</f>
        <v>8048520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96"/>
  <sheetViews>
    <sheetView workbookViewId="0">
      <selection activeCell="A2" sqref="A2"/>
    </sheetView>
  </sheetViews>
  <sheetFormatPr defaultRowHeight="14.4"/>
  <cols>
    <col min="1" max="2" width="5.6640625" customWidth="1"/>
    <col min="6" max="6" width="22" customWidth="1"/>
    <col min="7" max="8" width="13.77734375" style="187" customWidth="1"/>
    <col min="9" max="9" width="13.77734375" customWidth="1"/>
    <col min="10" max="10" width="13.44140625" customWidth="1"/>
    <col min="11" max="12" width="11" bestFit="1" customWidth="1"/>
    <col min="14" max="14" width="11" bestFit="1" customWidth="1"/>
  </cols>
  <sheetData>
    <row r="1" spans="1:10">
      <c r="A1" s="577" t="s">
        <v>706</v>
      </c>
      <c r="B1" s="572"/>
      <c r="C1" s="572"/>
      <c r="D1" s="572"/>
      <c r="E1" s="572"/>
      <c r="F1" s="572"/>
      <c r="G1" s="572"/>
      <c r="H1" s="572"/>
      <c r="I1" s="572"/>
    </row>
    <row r="2" spans="1:10">
      <c r="A2" s="57"/>
      <c r="B2" s="57"/>
      <c r="C2" s="57"/>
      <c r="D2" s="57"/>
      <c r="E2" s="57"/>
      <c r="F2" s="57"/>
      <c r="G2" s="57"/>
      <c r="H2" s="57"/>
      <c r="I2" s="57"/>
    </row>
    <row r="3" spans="1:10">
      <c r="A3" s="578" t="s">
        <v>440</v>
      </c>
      <c r="B3" s="572"/>
      <c r="C3" s="572"/>
      <c r="D3" s="572"/>
      <c r="E3" s="572"/>
      <c r="F3" s="572"/>
      <c r="G3" s="572"/>
      <c r="H3" s="572"/>
      <c r="I3" s="572"/>
      <c r="J3" s="22"/>
    </row>
    <row r="4" spans="1:10">
      <c r="A4" s="578" t="s">
        <v>416</v>
      </c>
      <c r="B4" s="572"/>
      <c r="C4" s="572"/>
      <c r="D4" s="572"/>
      <c r="E4" s="572"/>
      <c r="F4" s="572"/>
      <c r="G4" s="572"/>
      <c r="H4" s="572"/>
      <c r="I4" s="572"/>
      <c r="J4" s="22"/>
    </row>
    <row r="5" spans="1:10" ht="15" thickBot="1">
      <c r="A5" s="57"/>
      <c r="B5" s="60"/>
      <c r="C5" s="60"/>
      <c r="D5" s="55"/>
      <c r="E5" s="60"/>
      <c r="F5" s="60"/>
      <c r="G5" s="60"/>
      <c r="H5" s="383"/>
      <c r="I5" s="383" t="s">
        <v>12</v>
      </c>
      <c r="J5" s="22"/>
    </row>
    <row r="6" spans="1:10">
      <c r="A6" s="252"/>
      <c r="B6" s="253"/>
      <c r="C6" s="583" t="s">
        <v>7</v>
      </c>
      <c r="D6" s="583"/>
      <c r="E6" s="583"/>
      <c r="F6" s="583"/>
      <c r="G6" s="384" t="s">
        <v>8</v>
      </c>
      <c r="H6" s="384" t="s">
        <v>9</v>
      </c>
      <c r="I6" s="254" t="s">
        <v>250</v>
      </c>
    </row>
    <row r="7" spans="1:10" ht="15" customHeight="1">
      <c r="A7" s="585">
        <v>1</v>
      </c>
      <c r="B7" s="588"/>
      <c r="C7" s="589" t="s">
        <v>62</v>
      </c>
      <c r="D7" s="589"/>
      <c r="E7" s="589"/>
      <c r="F7" s="589"/>
      <c r="G7" s="576" t="s">
        <v>181</v>
      </c>
      <c r="H7" s="576" t="s">
        <v>448</v>
      </c>
      <c r="I7" s="584" t="s">
        <v>458</v>
      </c>
    </row>
    <row r="8" spans="1:10">
      <c r="A8" s="586"/>
      <c r="B8" s="588"/>
      <c r="C8" s="589"/>
      <c r="D8" s="589"/>
      <c r="E8" s="589"/>
      <c r="F8" s="589"/>
      <c r="G8" s="576"/>
      <c r="H8" s="576"/>
      <c r="I8" s="584"/>
    </row>
    <row r="9" spans="1:10">
      <c r="A9" s="586"/>
      <c r="B9" s="588"/>
      <c r="C9" s="589"/>
      <c r="D9" s="589"/>
      <c r="E9" s="589"/>
      <c r="F9" s="589"/>
      <c r="G9" s="576"/>
      <c r="H9" s="576"/>
      <c r="I9" s="584"/>
    </row>
    <row r="10" spans="1:10" s="16" customFormat="1" ht="15" customHeight="1">
      <c r="A10" s="63">
        <v>2</v>
      </c>
      <c r="B10" s="234"/>
      <c r="C10" s="580" t="s">
        <v>115</v>
      </c>
      <c r="D10" s="580"/>
      <c r="E10" s="580"/>
      <c r="F10" s="580"/>
      <c r="G10" s="386">
        <f>SUM(G11:G18)</f>
        <v>2640</v>
      </c>
      <c r="H10" s="386">
        <f>SUM(H11:H18)</f>
        <v>2640</v>
      </c>
      <c r="I10" s="255">
        <f>SUM(I11:I18)</f>
        <v>2975</v>
      </c>
    </row>
    <row r="11" spans="1:10" ht="15" customHeight="1">
      <c r="A11" s="63">
        <v>3</v>
      </c>
      <c r="B11" s="79"/>
      <c r="C11" s="581" t="s">
        <v>252</v>
      </c>
      <c r="D11" s="581"/>
      <c r="E11" s="581"/>
      <c r="F11" s="581"/>
      <c r="G11" s="387">
        <f>'4.számú melléklet'!C29</f>
        <v>300</v>
      </c>
      <c r="H11" s="387">
        <f>'4.számú melléklet'!D29</f>
        <v>300</v>
      </c>
      <c r="I11" s="256">
        <f>'4.számú melléklet'!E29</f>
        <v>355</v>
      </c>
    </row>
    <row r="12" spans="1:10" ht="15" customHeight="1">
      <c r="A12" s="63">
        <v>4</v>
      </c>
      <c r="B12" s="79"/>
      <c r="C12" s="582" t="s">
        <v>243</v>
      </c>
      <c r="D12" s="582"/>
      <c r="E12" s="582"/>
      <c r="F12" s="582"/>
      <c r="G12" s="387">
        <f>'4.számú melléklet'!C30</f>
        <v>0</v>
      </c>
      <c r="H12" s="387">
        <f>'4.számú melléklet'!D30</f>
        <v>0</v>
      </c>
      <c r="I12" s="256">
        <f>'4.számú melléklet'!E30</f>
        <v>0</v>
      </c>
    </row>
    <row r="13" spans="1:10" ht="15" customHeight="1">
      <c r="A13" s="63">
        <v>5</v>
      </c>
      <c r="B13" s="79"/>
      <c r="C13" s="582" t="s">
        <v>116</v>
      </c>
      <c r="D13" s="582"/>
      <c r="E13" s="582"/>
      <c r="F13" s="582"/>
      <c r="G13" s="387">
        <f>'4.számú melléklet'!C32</f>
        <v>1800</v>
      </c>
      <c r="H13" s="387">
        <f>'4.számú melléklet'!D32</f>
        <v>1800</v>
      </c>
      <c r="I13" s="256">
        <f>'4.számú melléklet'!E32</f>
        <v>1478</v>
      </c>
    </row>
    <row r="14" spans="1:10" ht="15" customHeight="1">
      <c r="A14" s="63">
        <v>6</v>
      </c>
      <c r="B14" s="79"/>
      <c r="C14" s="582" t="s">
        <v>3</v>
      </c>
      <c r="D14" s="581"/>
      <c r="E14" s="581"/>
      <c r="F14" s="581"/>
      <c r="G14" s="387">
        <f>'4.számú melléklet'!C31</f>
        <v>0</v>
      </c>
      <c r="H14" s="387">
        <f>'4.számú melléklet'!D31</f>
        <v>0</v>
      </c>
      <c r="I14" s="256">
        <f>'4.számú melléklet'!E31</f>
        <v>38</v>
      </c>
    </row>
    <row r="15" spans="1:10" ht="15" customHeight="1">
      <c r="A15" s="63">
        <v>7</v>
      </c>
      <c r="B15" s="79"/>
      <c r="C15" s="582" t="s">
        <v>238</v>
      </c>
      <c r="D15" s="581"/>
      <c r="E15" s="581"/>
      <c r="F15" s="581"/>
      <c r="G15" s="387">
        <f>'4.számú melléklet'!C33</f>
        <v>0</v>
      </c>
      <c r="H15" s="387">
        <f>'4.számú melléklet'!D33</f>
        <v>0</v>
      </c>
      <c r="I15" s="256">
        <f>'4.számú melléklet'!E33</f>
        <v>0</v>
      </c>
    </row>
    <row r="16" spans="1:10" ht="15" customHeight="1">
      <c r="A16" s="63">
        <v>8</v>
      </c>
      <c r="B16" s="79"/>
      <c r="C16" s="582" t="s">
        <v>244</v>
      </c>
      <c r="D16" s="581"/>
      <c r="E16" s="581"/>
      <c r="F16" s="581"/>
      <c r="G16" s="387">
        <f>'4.számú melléklet'!C34</f>
        <v>0</v>
      </c>
      <c r="H16" s="387">
        <f>'4.számú melléklet'!D34</f>
        <v>0</v>
      </c>
      <c r="I16" s="256">
        <f>'4.számú melléklet'!E34</f>
        <v>550</v>
      </c>
    </row>
    <row r="17" spans="1:10" s="187" customFormat="1" ht="15" customHeight="1">
      <c r="A17" s="63">
        <v>9</v>
      </c>
      <c r="B17" s="79"/>
      <c r="C17" s="582" t="s">
        <v>245</v>
      </c>
      <c r="D17" s="581"/>
      <c r="E17" s="581"/>
      <c r="F17" s="581"/>
      <c r="G17" s="387">
        <f>'4.számú melléklet'!C35</f>
        <v>0</v>
      </c>
      <c r="H17" s="387">
        <f>'4.számú melléklet'!D35</f>
        <v>0</v>
      </c>
      <c r="I17" s="256">
        <f>'4.számú melléklet'!E35</f>
        <v>51</v>
      </c>
    </row>
    <row r="18" spans="1:10" ht="15" customHeight="1">
      <c r="A18" s="63">
        <v>10</v>
      </c>
      <c r="B18" s="79"/>
      <c r="C18" s="582" t="s">
        <v>89</v>
      </c>
      <c r="D18" s="582"/>
      <c r="E18" s="582"/>
      <c r="F18" s="582"/>
      <c r="G18" s="387">
        <f>'4.számú melléklet'!C36</f>
        <v>540</v>
      </c>
      <c r="H18" s="387">
        <f>'4.számú melléklet'!D36</f>
        <v>540</v>
      </c>
      <c r="I18" s="256">
        <f>'4.számú melléklet'!E36</f>
        <v>503</v>
      </c>
    </row>
    <row r="19" spans="1:10" s="16" customFormat="1" ht="15" customHeight="1">
      <c r="A19" s="63">
        <v>11</v>
      </c>
      <c r="B19" s="234"/>
      <c r="C19" s="80" t="s">
        <v>117</v>
      </c>
      <c r="D19" s="80"/>
      <c r="E19" s="80"/>
      <c r="F19" s="80"/>
      <c r="G19" s="386">
        <f>SUM(G20:G22)</f>
        <v>1079</v>
      </c>
      <c r="H19" s="386">
        <f>SUM(H20:H22)</f>
        <v>1079</v>
      </c>
      <c r="I19" s="255">
        <f>SUM(I20:I22)</f>
        <v>2077</v>
      </c>
    </row>
    <row r="20" spans="1:10" ht="15" customHeight="1">
      <c r="A20" s="63">
        <v>12</v>
      </c>
      <c r="B20" s="79"/>
      <c r="C20" s="581" t="s">
        <v>86</v>
      </c>
      <c r="D20" s="581"/>
      <c r="E20" s="581"/>
      <c r="F20" s="581"/>
      <c r="G20" s="387">
        <f>'4.számú melléklet'!C27</f>
        <v>0</v>
      </c>
      <c r="H20" s="387">
        <f>'4.számú melléklet'!D27</f>
        <v>0</v>
      </c>
      <c r="I20" s="256">
        <f>'4.számú melléklet'!E27</f>
        <v>19</v>
      </c>
    </row>
    <row r="21" spans="1:10" ht="15" customHeight="1">
      <c r="A21" s="63">
        <v>13</v>
      </c>
      <c r="B21" s="79"/>
      <c r="C21" s="579" t="s">
        <v>87</v>
      </c>
      <c r="D21" s="579"/>
      <c r="E21" s="579"/>
      <c r="F21" s="579"/>
      <c r="G21" s="387">
        <f>'4.számú melléklet'!C28</f>
        <v>300</v>
      </c>
      <c r="H21" s="387">
        <f>'4.számú melléklet'!D28</f>
        <v>300</v>
      </c>
      <c r="I21" s="256">
        <f>'4.számú melléklet'!E28</f>
        <v>700</v>
      </c>
    </row>
    <row r="22" spans="1:10" ht="15" customHeight="1">
      <c r="A22" s="63">
        <v>14</v>
      </c>
      <c r="B22" s="79"/>
      <c r="C22" s="579" t="s">
        <v>118</v>
      </c>
      <c r="D22" s="579"/>
      <c r="E22" s="579"/>
      <c r="F22" s="579"/>
      <c r="G22" s="387">
        <f>('4.számú melléklet'!C24+'4.számú melléklet'!C25+'4.számú melléklet'!C26)</f>
        <v>779</v>
      </c>
      <c r="H22" s="387">
        <f>('4.számú melléklet'!D24+'4.számú melléklet'!D25+'4.számú melléklet'!D26)</f>
        <v>779</v>
      </c>
      <c r="I22" s="256">
        <f>('4.számú melléklet'!E24+'4.számú melléklet'!E25+'4.számú melléklet'!E26)</f>
        <v>1358</v>
      </c>
      <c r="J22" s="77"/>
    </row>
    <row r="23" spans="1:10" s="16" customFormat="1" ht="15" customHeight="1">
      <c r="A23" s="63">
        <v>15</v>
      </c>
      <c r="B23" s="234"/>
      <c r="C23" s="81" t="s">
        <v>119</v>
      </c>
      <c r="D23" s="58"/>
      <c r="E23" s="58"/>
      <c r="F23" s="58"/>
      <c r="G23" s="386">
        <f>SUM(G24:G28)</f>
        <v>0</v>
      </c>
      <c r="H23" s="386">
        <f>SUM(H24:H28)</f>
        <v>0</v>
      </c>
      <c r="I23" s="255">
        <f>SUM(I24:I28)</f>
        <v>6306</v>
      </c>
    </row>
    <row r="24" spans="1:10" ht="15" customHeight="1">
      <c r="A24" s="63">
        <v>16</v>
      </c>
      <c r="B24" s="79"/>
      <c r="C24" s="587" t="s">
        <v>120</v>
      </c>
      <c r="D24" s="579"/>
      <c r="E24" s="579"/>
      <c r="F24" s="579"/>
      <c r="G24" s="387">
        <f>('4.számú melléklet'!C38+'4.számú melléklet'!C39)</f>
        <v>0</v>
      </c>
      <c r="H24" s="387">
        <f>('4.számú melléklet'!D38+'4.számú melléklet'!D39)</f>
        <v>0</v>
      </c>
      <c r="I24" s="256">
        <f>('4.számú melléklet'!E38+'4.számú melléklet'!E39)</f>
        <v>0</v>
      </c>
    </row>
    <row r="25" spans="1:10" ht="15" customHeight="1">
      <c r="A25" s="63">
        <v>17</v>
      </c>
      <c r="B25" s="79"/>
      <c r="C25" s="27" t="s">
        <v>121</v>
      </c>
      <c r="D25" s="26"/>
      <c r="E25" s="26"/>
      <c r="F25" s="26"/>
      <c r="G25" s="387">
        <f>('4.számú melléklet'!C40+'4.számú melléklet'!C41)</f>
        <v>0</v>
      </c>
      <c r="H25" s="387">
        <f>('4.számú melléklet'!D40+'4.számú melléklet'!D41)</f>
        <v>0</v>
      </c>
      <c r="I25" s="256">
        <f>('4.számú melléklet'!E40+'4.számú melléklet'!E41)</f>
        <v>6306</v>
      </c>
    </row>
    <row r="26" spans="1:10" ht="15" customHeight="1">
      <c r="A26" s="63">
        <v>18</v>
      </c>
      <c r="B26" s="79"/>
      <c r="C26" s="27" t="s">
        <v>122</v>
      </c>
      <c r="D26" s="26"/>
      <c r="E26" s="26"/>
      <c r="F26" s="26"/>
      <c r="G26" s="387">
        <v>0</v>
      </c>
      <c r="H26" s="387">
        <v>0</v>
      </c>
      <c r="I26" s="256">
        <v>0</v>
      </c>
    </row>
    <row r="27" spans="1:10" ht="15" customHeight="1">
      <c r="A27" s="63">
        <v>19</v>
      </c>
      <c r="B27" s="79"/>
      <c r="C27" s="587" t="s">
        <v>123</v>
      </c>
      <c r="D27" s="579"/>
      <c r="E27" s="579"/>
      <c r="F27" s="579"/>
      <c r="G27" s="387">
        <f>'4.számú melléklet'!C42</f>
        <v>0</v>
      </c>
      <c r="H27" s="387">
        <f>'4.számú melléklet'!D42</f>
        <v>0</v>
      </c>
      <c r="I27" s="256">
        <f>'4.számú melléklet'!E42</f>
        <v>0</v>
      </c>
    </row>
    <row r="28" spans="1:10" ht="15" customHeight="1">
      <c r="A28" s="63">
        <v>20</v>
      </c>
      <c r="B28" s="79"/>
      <c r="C28" s="587" t="s">
        <v>166</v>
      </c>
      <c r="D28" s="579"/>
      <c r="E28" s="579"/>
      <c r="F28" s="579"/>
      <c r="G28" s="387">
        <f>'4.számú melléklet'!C43</f>
        <v>0</v>
      </c>
      <c r="H28" s="387">
        <f>'4.számú melléklet'!D43</f>
        <v>0</v>
      </c>
      <c r="I28" s="256">
        <f>'4.számú melléklet'!E43</f>
        <v>0</v>
      </c>
    </row>
    <row r="29" spans="1:10" s="16" customFormat="1" ht="15" customHeight="1">
      <c r="A29" s="63">
        <v>21</v>
      </c>
      <c r="B29" s="234"/>
      <c r="C29" s="81" t="s">
        <v>124</v>
      </c>
      <c r="D29" s="58"/>
      <c r="E29" s="58"/>
      <c r="F29" s="58"/>
      <c r="G29" s="387">
        <v>0</v>
      </c>
      <c r="H29" s="387">
        <v>0</v>
      </c>
      <c r="I29" s="256">
        <v>0</v>
      </c>
    </row>
    <row r="30" spans="1:10" s="16" customFormat="1" ht="15" customHeight="1">
      <c r="A30" s="63">
        <v>22</v>
      </c>
      <c r="B30" s="234"/>
      <c r="C30" s="603" t="s">
        <v>125</v>
      </c>
      <c r="D30" s="579"/>
      <c r="E30" s="579"/>
      <c r="F30" s="579"/>
      <c r="G30" s="387">
        <v>0</v>
      </c>
      <c r="H30" s="387">
        <v>0</v>
      </c>
      <c r="I30" s="256">
        <v>0</v>
      </c>
    </row>
    <row r="31" spans="1:10" ht="15" customHeight="1">
      <c r="A31" s="63">
        <v>23</v>
      </c>
      <c r="B31" s="79" t="s">
        <v>126</v>
      </c>
      <c r="C31" s="580" t="s">
        <v>82</v>
      </c>
      <c r="D31" s="580"/>
      <c r="E31" s="580"/>
      <c r="F31" s="580"/>
      <c r="G31" s="385">
        <f>G10+G19+G23+G29</f>
        <v>3719</v>
      </c>
      <c r="H31" s="385">
        <f>H10+H19+H23+H29</f>
        <v>3719</v>
      </c>
      <c r="I31" s="257">
        <f>I10+I19+I23+I29</f>
        <v>11358</v>
      </c>
    </row>
    <row r="32" spans="1:10" s="35" customFormat="1" ht="15" customHeight="1">
      <c r="A32" s="63">
        <v>24</v>
      </c>
      <c r="B32" s="82"/>
      <c r="C32" s="233" t="s">
        <v>127</v>
      </c>
      <c r="D32" s="233"/>
      <c r="E32" s="233"/>
      <c r="F32" s="233"/>
      <c r="G32" s="388">
        <f>'4.számú melléklet'!C22</f>
        <v>22020</v>
      </c>
      <c r="H32" s="388">
        <f>'4.számú melléklet'!D22</f>
        <v>22619</v>
      </c>
      <c r="I32" s="216">
        <f>'4.számú melléklet'!E22</f>
        <v>22619</v>
      </c>
    </row>
    <row r="33" spans="1:11" ht="15" customHeight="1">
      <c r="A33" s="63">
        <v>25</v>
      </c>
      <c r="B33" s="79" t="s">
        <v>128</v>
      </c>
      <c r="C33" s="580" t="s">
        <v>129</v>
      </c>
      <c r="D33" s="581"/>
      <c r="E33" s="581"/>
      <c r="F33" s="581"/>
      <c r="G33" s="385">
        <f>G32</f>
        <v>22020</v>
      </c>
      <c r="H33" s="385">
        <f>H32</f>
        <v>22619</v>
      </c>
      <c r="I33" s="257">
        <f>I32</f>
        <v>22619</v>
      </c>
    </row>
    <row r="34" spans="1:11" s="187" customFormat="1" ht="15" customHeight="1">
      <c r="A34" s="63">
        <v>26</v>
      </c>
      <c r="B34" s="79"/>
      <c r="C34" s="580" t="s">
        <v>248</v>
      </c>
      <c r="D34" s="581"/>
      <c r="E34" s="581"/>
      <c r="F34" s="581"/>
      <c r="G34" s="385">
        <f>'7.számú melléklet '!C10+'9.számú melléklet'!C10</f>
        <v>166858</v>
      </c>
      <c r="H34" s="385">
        <f>'7.számú melléklet '!D10+'9.számú melléklet'!D10</f>
        <v>170670</v>
      </c>
      <c r="I34" s="257">
        <f>'7.számú melléklet '!E10+'9.számú melléklet'!E10</f>
        <v>70740</v>
      </c>
    </row>
    <row r="35" spans="1:11" ht="15" customHeight="1">
      <c r="A35" s="63">
        <v>27</v>
      </c>
      <c r="B35" s="79" t="s">
        <v>130</v>
      </c>
      <c r="C35" s="604" t="s">
        <v>185</v>
      </c>
      <c r="D35" s="581"/>
      <c r="E35" s="581"/>
      <c r="F35" s="581"/>
      <c r="G35" s="389">
        <f>'4.számú melléklet'!C45</f>
        <v>30500</v>
      </c>
      <c r="H35" s="389">
        <f>'4.számú melléklet'!D45</f>
        <v>29619</v>
      </c>
      <c r="I35" s="258">
        <f>'4.számú melléklet'!E45</f>
        <v>30519</v>
      </c>
      <c r="J35" s="77"/>
    </row>
    <row r="36" spans="1:11" s="177" customFormat="1" ht="15" customHeight="1">
      <c r="A36" s="63">
        <v>28</v>
      </c>
      <c r="B36" s="79"/>
      <c r="C36" s="595" t="s">
        <v>182</v>
      </c>
      <c r="D36" s="596"/>
      <c r="E36" s="596"/>
      <c r="F36" s="597"/>
      <c r="G36" s="385">
        <f>SUM(G31,G33,G34,G35)</f>
        <v>223097</v>
      </c>
      <c r="H36" s="385">
        <f>SUM(H31,H33,H34,H35)</f>
        <v>226627</v>
      </c>
      <c r="I36" s="257">
        <f>SUM(I31,I33,I34,I35)</f>
        <v>135236</v>
      </c>
      <c r="K36" s="22"/>
    </row>
    <row r="37" spans="1:11" ht="27.75" customHeight="1">
      <c r="A37" s="105"/>
      <c r="B37" s="601" t="s">
        <v>131</v>
      </c>
      <c r="C37" s="602"/>
      <c r="D37" s="602"/>
      <c r="E37" s="602"/>
      <c r="F37" s="602"/>
      <c r="G37" s="390"/>
      <c r="H37" s="390"/>
      <c r="I37" s="259"/>
    </row>
    <row r="38" spans="1:11" ht="15" customHeight="1">
      <c r="A38" s="105">
        <v>29</v>
      </c>
      <c r="B38" s="79"/>
      <c r="C38" s="591" t="s">
        <v>64</v>
      </c>
      <c r="D38" s="581"/>
      <c r="E38" s="581"/>
      <c r="F38" s="581"/>
      <c r="G38" s="391">
        <f>'3.számú melléklet'!F33</f>
        <v>8348.52</v>
      </c>
      <c r="H38" s="391">
        <f>'3.számú melléklet'!G33</f>
        <v>13170.52</v>
      </c>
      <c r="I38" s="261">
        <f>'3.számú melléklet'!H33</f>
        <v>10168</v>
      </c>
    </row>
    <row r="39" spans="1:11" ht="15" customHeight="1">
      <c r="A39" s="105">
        <v>30</v>
      </c>
      <c r="B39" s="79"/>
      <c r="C39" s="591" t="s">
        <v>132</v>
      </c>
      <c r="D39" s="581"/>
      <c r="E39" s="581"/>
      <c r="F39" s="581"/>
      <c r="G39" s="391">
        <f>'3.számú melléklet'!F34</f>
        <v>1645.9614000000001</v>
      </c>
      <c r="H39" s="391">
        <f>'3.számú melléklet'!G34</f>
        <v>1645.9614000000001</v>
      </c>
      <c r="I39" s="261">
        <f>'3.számú melléklet'!H34</f>
        <v>1474</v>
      </c>
    </row>
    <row r="40" spans="1:11" ht="15" customHeight="1">
      <c r="A40" s="105">
        <v>31</v>
      </c>
      <c r="B40" s="79"/>
      <c r="C40" s="591" t="s">
        <v>133</v>
      </c>
      <c r="D40" s="581"/>
      <c r="E40" s="581"/>
      <c r="F40" s="581"/>
      <c r="G40" s="391">
        <f>'3.számú melléklet'!F35</f>
        <v>11179</v>
      </c>
      <c r="H40" s="391">
        <f>'3.számú melléklet'!G35</f>
        <v>22801</v>
      </c>
      <c r="I40" s="261">
        <f>'3.számú melléklet'!H35</f>
        <v>21185</v>
      </c>
    </row>
    <row r="41" spans="1:11" ht="15" customHeight="1">
      <c r="A41" s="105">
        <v>32</v>
      </c>
      <c r="B41" s="79"/>
      <c r="C41" s="591" t="s">
        <v>134</v>
      </c>
      <c r="D41" s="581"/>
      <c r="E41" s="581"/>
      <c r="F41" s="581"/>
      <c r="G41" s="392">
        <f>'3.számú melléklet'!F36</f>
        <v>2029.78</v>
      </c>
      <c r="H41" s="392">
        <f>'3.számú melléklet'!G36</f>
        <v>2951.7799999999997</v>
      </c>
      <c r="I41" s="83">
        <f>'3.számú melléklet'!H36</f>
        <v>1738.78</v>
      </c>
    </row>
    <row r="42" spans="1:11" ht="15" customHeight="1">
      <c r="A42" s="105">
        <v>33</v>
      </c>
      <c r="B42" s="79"/>
      <c r="C42" s="232" t="s">
        <v>135</v>
      </c>
      <c r="D42" s="232"/>
      <c r="E42" s="232"/>
      <c r="F42" s="232"/>
      <c r="G42" s="392">
        <f>'3.számú melléklet'!F37</f>
        <v>2176</v>
      </c>
      <c r="H42" s="392">
        <f>'3.számú melléklet'!G37</f>
        <v>2176</v>
      </c>
      <c r="I42" s="83">
        <f>'3.számú melléklet'!H37</f>
        <v>1880</v>
      </c>
    </row>
    <row r="43" spans="1:11" s="187" customFormat="1" ht="15" customHeight="1">
      <c r="A43" s="105">
        <v>34</v>
      </c>
      <c r="B43" s="79"/>
      <c r="C43" s="598" t="s">
        <v>426</v>
      </c>
      <c r="D43" s="599"/>
      <c r="E43" s="599"/>
      <c r="F43" s="600"/>
      <c r="G43" s="392">
        <v>0</v>
      </c>
      <c r="H43" s="392">
        <v>0</v>
      </c>
      <c r="I43" s="83">
        <v>0</v>
      </c>
    </row>
    <row r="44" spans="1:11" s="16" customFormat="1" ht="15" customHeight="1">
      <c r="A44" s="105">
        <v>35</v>
      </c>
      <c r="B44" s="234"/>
      <c r="C44" s="580" t="s">
        <v>136</v>
      </c>
      <c r="D44" s="581"/>
      <c r="E44" s="581"/>
      <c r="F44" s="581"/>
      <c r="G44" s="385">
        <f>SUM(G38:G43)</f>
        <v>25379.261399999999</v>
      </c>
      <c r="H44" s="385">
        <f>SUM(H38:H43)</f>
        <v>42745.261400000003</v>
      </c>
      <c r="I44" s="257">
        <f>SUM(I38:I43)</f>
        <v>36445.78</v>
      </c>
    </row>
    <row r="45" spans="1:11" s="16" customFormat="1" ht="15" customHeight="1">
      <c r="A45" s="105">
        <v>36</v>
      </c>
      <c r="B45" s="234"/>
      <c r="C45" s="591" t="s">
        <v>137</v>
      </c>
      <c r="D45" s="581"/>
      <c r="E45" s="581"/>
      <c r="F45" s="581"/>
      <c r="G45" s="392">
        <f>'3.számú melléklet'!F40</f>
        <v>132098</v>
      </c>
      <c r="H45" s="392">
        <f>'3.számú melléklet'!G40</f>
        <v>127200</v>
      </c>
      <c r="I45" s="83">
        <f>'3.számú melléklet'!H40</f>
        <v>56575</v>
      </c>
    </row>
    <row r="46" spans="1:11" s="16" customFormat="1" ht="15" customHeight="1">
      <c r="A46" s="105">
        <v>37</v>
      </c>
      <c r="B46" s="234"/>
      <c r="C46" s="591" t="s">
        <v>138</v>
      </c>
      <c r="D46" s="581"/>
      <c r="E46" s="581"/>
      <c r="F46" s="581"/>
      <c r="G46" s="392">
        <f>'3.számú melléklet'!F41</f>
        <v>20000</v>
      </c>
      <c r="H46" s="392">
        <f>'3.számú melléklet'!G41</f>
        <v>11132</v>
      </c>
      <c r="I46" s="83">
        <f>'3.számú melléklet'!H41</f>
        <v>0</v>
      </c>
    </row>
    <row r="47" spans="1:11" s="16" customFormat="1" ht="15" customHeight="1">
      <c r="A47" s="105">
        <v>38</v>
      </c>
      <c r="B47" s="234"/>
      <c r="C47" s="591" t="s">
        <v>232</v>
      </c>
      <c r="D47" s="581"/>
      <c r="E47" s="581"/>
      <c r="F47" s="581"/>
      <c r="G47" s="392">
        <f>'3.számú melléklet'!F42</f>
        <v>35666.46</v>
      </c>
      <c r="H47" s="392">
        <f>'3.számú melléklet'!G42</f>
        <v>39917</v>
      </c>
      <c r="I47" s="83">
        <f>'3.számú melléklet'!H42</f>
        <v>185</v>
      </c>
    </row>
    <row r="48" spans="1:11" s="16" customFormat="1" ht="15" customHeight="1">
      <c r="A48" s="105">
        <v>39</v>
      </c>
      <c r="B48" s="234"/>
      <c r="C48" s="580" t="s">
        <v>69</v>
      </c>
      <c r="D48" s="581"/>
      <c r="E48" s="581"/>
      <c r="F48" s="581"/>
      <c r="G48" s="385">
        <f>SUM(G45:G47)</f>
        <v>187764.46</v>
      </c>
      <c r="H48" s="385">
        <f>SUM(H45:H47)</f>
        <v>178249</v>
      </c>
      <c r="I48" s="257">
        <f>SUM(I45:I47)</f>
        <v>56760</v>
      </c>
    </row>
    <row r="49" spans="1:12" ht="15" customHeight="1">
      <c r="A49" s="105">
        <v>40</v>
      </c>
      <c r="B49" s="79"/>
      <c r="C49" s="592" t="s">
        <v>113</v>
      </c>
      <c r="D49" s="581"/>
      <c r="E49" s="581"/>
      <c r="F49" s="581"/>
      <c r="G49" s="388">
        <f>'3.számú melléklet'!F46</f>
        <v>0</v>
      </c>
      <c r="H49" s="388">
        <f>'3.számú melléklet'!G46</f>
        <v>0</v>
      </c>
      <c r="I49" s="216">
        <f>'3.számú melléklet'!H46</f>
        <v>0</v>
      </c>
      <c r="L49" s="77"/>
    </row>
    <row r="50" spans="1:12" ht="15" customHeight="1">
      <c r="A50" s="105">
        <v>41</v>
      </c>
      <c r="B50" s="79"/>
      <c r="C50" s="592" t="s">
        <v>112</v>
      </c>
      <c r="D50" s="581"/>
      <c r="E50" s="581"/>
      <c r="F50" s="581"/>
      <c r="G50" s="388">
        <f>'3.számú melléklet'!F45</f>
        <v>9953</v>
      </c>
      <c r="H50" s="388">
        <f>'3.számú melléklet'!G45</f>
        <v>5633</v>
      </c>
      <c r="I50" s="216">
        <f>'3.számú melléklet'!H45</f>
        <v>0</v>
      </c>
    </row>
    <row r="51" spans="1:12" s="16" customFormat="1" ht="15" customHeight="1">
      <c r="A51" s="105">
        <v>42</v>
      </c>
      <c r="B51" s="234"/>
      <c r="C51" s="580" t="s">
        <v>139</v>
      </c>
      <c r="D51" s="581"/>
      <c r="E51" s="581"/>
      <c r="F51" s="581"/>
      <c r="G51" s="385">
        <f>SUM(G49:G50)</f>
        <v>9953</v>
      </c>
      <c r="H51" s="385">
        <f>SUM(H49:H50)</f>
        <v>5633</v>
      </c>
      <c r="I51" s="257">
        <f>SUM(I49:I50)</f>
        <v>0</v>
      </c>
      <c r="L51" s="78"/>
    </row>
    <row r="52" spans="1:12" s="16" customFormat="1" ht="15" customHeight="1">
      <c r="A52" s="105">
        <v>43</v>
      </c>
      <c r="B52" s="234"/>
      <c r="C52" s="595" t="s">
        <v>422</v>
      </c>
      <c r="D52" s="596"/>
      <c r="E52" s="596"/>
      <c r="F52" s="597"/>
      <c r="G52" s="385">
        <v>0</v>
      </c>
      <c r="H52" s="385">
        <v>0</v>
      </c>
      <c r="I52" s="257">
        <v>0</v>
      </c>
      <c r="L52" s="78"/>
    </row>
    <row r="53" spans="1:12" s="16" customFormat="1" ht="15" customHeight="1">
      <c r="A53" s="105">
        <v>44</v>
      </c>
      <c r="B53" s="234"/>
      <c r="C53" s="580" t="s">
        <v>59</v>
      </c>
      <c r="D53" s="581"/>
      <c r="E53" s="581"/>
      <c r="F53" s="581"/>
      <c r="G53" s="385">
        <f>G44+G48+G51-G52</f>
        <v>223096.72139999998</v>
      </c>
      <c r="H53" s="385">
        <f>H44+H48+H51-H52</f>
        <v>226627.26140000002</v>
      </c>
      <c r="I53" s="257">
        <f>I44+I48+I51-I52</f>
        <v>93205.78</v>
      </c>
    </row>
    <row r="54" spans="1:12" s="16" customFormat="1" ht="15" customHeight="1">
      <c r="A54" s="105">
        <v>45</v>
      </c>
      <c r="B54" s="234"/>
      <c r="C54" s="580" t="s">
        <v>140</v>
      </c>
      <c r="D54" s="581"/>
      <c r="E54" s="581"/>
      <c r="F54" s="581"/>
      <c r="G54" s="393">
        <v>1</v>
      </c>
      <c r="H54" s="393">
        <v>1</v>
      </c>
      <c r="I54" s="324">
        <f>Részletező_Önk!D4+Részletező_Önk!E4+Részletező_Önk!F4+Részletező_Önk!I4+Részletező_Önk!J4+Részletező_Önk!K4+Részletező_Önk!L4+Részletező_Önk!M4+Részletező_Önk!N4</f>
        <v>1</v>
      </c>
    </row>
    <row r="55" spans="1:12" ht="15" customHeight="1" thickBot="1">
      <c r="A55" s="260">
        <v>46</v>
      </c>
      <c r="B55" s="84"/>
      <c r="C55" s="593" t="s">
        <v>141</v>
      </c>
      <c r="D55" s="594"/>
      <c r="E55" s="594"/>
      <c r="F55" s="594"/>
      <c r="G55" s="394">
        <v>5</v>
      </c>
      <c r="H55" s="394">
        <v>5</v>
      </c>
      <c r="I55" s="325">
        <v>5</v>
      </c>
    </row>
    <row r="56" spans="1:12">
      <c r="A56" s="327"/>
      <c r="B56" s="40"/>
      <c r="C56" s="39"/>
      <c r="D56" s="39"/>
      <c r="E56" s="39"/>
      <c r="F56" s="39"/>
      <c r="G56" s="39"/>
      <c r="H56" s="39"/>
      <c r="I56" s="39"/>
      <c r="J56" s="22"/>
    </row>
    <row r="57" spans="1:12">
      <c r="A57" s="328"/>
      <c r="B57" s="40"/>
      <c r="C57" s="39"/>
      <c r="D57" s="39"/>
      <c r="E57" s="39"/>
      <c r="F57" s="39"/>
      <c r="G57" s="39"/>
      <c r="H57" s="39"/>
      <c r="I57" s="39"/>
      <c r="J57" s="22"/>
    </row>
    <row r="58" spans="1:12">
      <c r="A58" s="328"/>
      <c r="B58" s="40"/>
      <c r="C58" s="39"/>
      <c r="D58" s="39"/>
      <c r="E58" s="39"/>
      <c r="F58" s="39"/>
      <c r="G58" s="39"/>
      <c r="H58" s="39"/>
      <c r="I58" s="39"/>
      <c r="J58" s="22"/>
    </row>
    <row r="59" spans="1:12">
      <c r="B59" s="40"/>
      <c r="C59" s="39"/>
      <c r="D59" s="39"/>
      <c r="E59" s="39"/>
      <c r="F59" s="39"/>
      <c r="G59" s="39"/>
      <c r="H59" s="39"/>
      <c r="I59" s="39"/>
      <c r="J59" s="22"/>
    </row>
    <row r="60" spans="1:12">
      <c r="B60" s="40"/>
      <c r="C60" s="39"/>
      <c r="D60" s="39"/>
      <c r="E60" s="39"/>
      <c r="F60" s="39"/>
      <c r="G60" s="39"/>
      <c r="H60" s="39"/>
      <c r="I60" s="39"/>
      <c r="J60" s="22"/>
    </row>
    <row r="61" spans="1:12">
      <c r="B61" s="40"/>
      <c r="C61" s="39"/>
      <c r="D61" s="39"/>
      <c r="E61" s="39"/>
      <c r="F61" s="39"/>
      <c r="G61" s="39"/>
      <c r="H61" s="39"/>
      <c r="I61" s="39"/>
      <c r="J61" s="22"/>
    </row>
    <row r="62" spans="1:12">
      <c r="B62" s="40"/>
      <c r="C62" s="39"/>
      <c r="D62" s="39"/>
      <c r="E62" s="39"/>
      <c r="F62" s="39"/>
      <c r="G62" s="39"/>
      <c r="H62" s="39"/>
      <c r="I62" s="39"/>
      <c r="J62" s="22"/>
    </row>
    <row r="63" spans="1:12">
      <c r="B63" s="40"/>
      <c r="C63" s="39"/>
      <c r="D63" s="39"/>
      <c r="E63" s="39"/>
      <c r="F63" s="39"/>
      <c r="G63" s="39"/>
      <c r="H63" s="39"/>
      <c r="I63" s="39"/>
      <c r="J63" s="22"/>
    </row>
    <row r="64" spans="1:12">
      <c r="B64" s="40"/>
      <c r="C64" s="39"/>
      <c r="D64" s="39"/>
      <c r="E64" s="39"/>
      <c r="F64" s="39"/>
      <c r="G64" s="39"/>
      <c r="H64" s="39"/>
      <c r="I64" s="39"/>
      <c r="J64" s="22"/>
    </row>
    <row r="65" spans="2:10">
      <c r="B65" s="40"/>
      <c r="C65" s="14"/>
      <c r="D65" s="14"/>
      <c r="E65" s="14"/>
      <c r="F65" s="14"/>
      <c r="G65" s="331"/>
      <c r="H65" s="337"/>
      <c r="I65" s="121"/>
      <c r="J65" s="22"/>
    </row>
    <row r="66" spans="2:10">
      <c r="B66" s="41"/>
      <c r="C66" s="41"/>
      <c r="D66" s="41"/>
      <c r="E66" s="41"/>
      <c r="F66" s="41"/>
      <c r="G66" s="41"/>
      <c r="H66" s="41"/>
      <c r="I66" s="41"/>
      <c r="J66" s="22"/>
    </row>
    <row r="67" spans="2:10">
      <c r="B67" s="590"/>
      <c r="C67" s="590"/>
      <c r="D67" s="590"/>
      <c r="E67" s="590"/>
      <c r="F67" s="41"/>
      <c r="G67" s="41"/>
      <c r="H67" s="41"/>
      <c r="I67" s="41"/>
      <c r="J67" s="22"/>
    </row>
    <row r="68" spans="2:10">
      <c r="B68" s="41"/>
      <c r="C68" s="41"/>
      <c r="D68" s="41"/>
      <c r="E68" s="41"/>
      <c r="F68" s="41"/>
      <c r="G68" s="41"/>
      <c r="H68" s="41"/>
      <c r="I68" s="41"/>
      <c r="J68" s="22"/>
    </row>
    <row r="69" spans="2:10">
      <c r="B69" s="41"/>
      <c r="C69" s="41"/>
      <c r="D69" s="41"/>
      <c r="E69" s="41"/>
      <c r="F69" s="41"/>
      <c r="G69" s="41"/>
      <c r="H69" s="41"/>
      <c r="I69" s="41"/>
      <c r="J69" s="22"/>
    </row>
    <row r="70" spans="2:10">
      <c r="B70" s="41"/>
      <c r="C70" s="41"/>
      <c r="D70" s="41"/>
      <c r="E70" s="41"/>
      <c r="F70" s="41"/>
      <c r="G70" s="41"/>
      <c r="H70" s="41"/>
      <c r="I70" s="41"/>
      <c r="J70" s="22"/>
    </row>
    <row r="71" spans="2:10">
      <c r="B71" s="41"/>
      <c r="C71" s="41"/>
      <c r="D71" s="41"/>
      <c r="E71" s="41"/>
      <c r="F71" s="41"/>
      <c r="G71" s="41"/>
      <c r="H71" s="41"/>
      <c r="I71" s="41"/>
      <c r="J71" s="22"/>
    </row>
    <row r="72" spans="2:10">
      <c r="B72" s="41"/>
      <c r="C72" s="41"/>
      <c r="D72" s="41"/>
      <c r="E72" s="41"/>
      <c r="F72" s="41"/>
      <c r="G72" s="41"/>
      <c r="H72" s="41"/>
      <c r="I72" s="41"/>
      <c r="J72" s="22"/>
    </row>
    <row r="73" spans="2:10">
      <c r="B73" s="41"/>
      <c r="C73" s="41"/>
      <c r="D73" s="41"/>
      <c r="E73" s="41"/>
      <c r="F73" s="41"/>
      <c r="G73" s="41"/>
      <c r="H73" s="41"/>
      <c r="I73" s="41"/>
      <c r="J73" s="22"/>
    </row>
    <row r="74" spans="2:10">
      <c r="B74" s="41"/>
      <c r="C74" s="41"/>
      <c r="D74" s="41"/>
      <c r="E74" s="41"/>
      <c r="F74" s="41"/>
      <c r="G74" s="41"/>
      <c r="H74" s="41"/>
      <c r="I74" s="41"/>
      <c r="J74" s="22"/>
    </row>
    <row r="75" spans="2:10">
      <c r="B75" s="41"/>
      <c r="C75" s="41"/>
      <c r="D75" s="41"/>
      <c r="E75" s="41"/>
      <c r="F75" s="41"/>
      <c r="G75" s="41"/>
      <c r="H75" s="41"/>
      <c r="I75" s="41"/>
      <c r="J75" s="22"/>
    </row>
    <row r="76" spans="2:10">
      <c r="B76" s="41"/>
      <c r="C76" s="41"/>
      <c r="D76" s="41"/>
      <c r="E76" s="41"/>
      <c r="F76" s="41"/>
      <c r="G76" s="41"/>
      <c r="H76" s="41"/>
      <c r="I76" s="41"/>
      <c r="J76" s="22"/>
    </row>
    <row r="77" spans="2:10">
      <c r="B77" s="41"/>
      <c r="C77" s="41"/>
      <c r="D77" s="41"/>
      <c r="E77" s="41"/>
      <c r="F77" s="41"/>
      <c r="G77" s="41"/>
      <c r="H77" s="41"/>
      <c r="I77" s="41"/>
      <c r="J77" s="22"/>
    </row>
    <row r="78" spans="2:10">
      <c r="B78" s="41"/>
      <c r="C78" s="41"/>
      <c r="D78" s="41"/>
      <c r="E78" s="41"/>
      <c r="F78" s="41"/>
      <c r="G78" s="41"/>
      <c r="H78" s="41"/>
      <c r="I78" s="41"/>
      <c r="J78" s="22"/>
    </row>
    <row r="79" spans="2:10">
      <c r="B79" s="41"/>
      <c r="C79" s="41"/>
      <c r="D79" s="41"/>
      <c r="E79" s="41"/>
      <c r="F79" s="41"/>
      <c r="G79" s="41"/>
      <c r="H79" s="41"/>
      <c r="I79" s="41"/>
      <c r="J79" s="22"/>
    </row>
    <row r="80" spans="2:10">
      <c r="B80" s="41"/>
      <c r="C80" s="41"/>
      <c r="D80" s="41"/>
      <c r="E80" s="41"/>
      <c r="F80" s="41"/>
      <c r="G80" s="41"/>
      <c r="H80" s="41"/>
      <c r="I80" s="41"/>
      <c r="J80" s="22"/>
    </row>
    <row r="81" spans="2:10">
      <c r="B81" s="41"/>
      <c r="C81" s="41"/>
      <c r="D81" s="41"/>
      <c r="E81" s="41"/>
      <c r="F81" s="41"/>
      <c r="G81" s="41"/>
      <c r="H81" s="41"/>
      <c r="I81" s="41"/>
      <c r="J81" s="22"/>
    </row>
    <row r="82" spans="2:10">
      <c r="B82" s="41"/>
      <c r="C82" s="41"/>
      <c r="D82" s="41"/>
      <c r="E82" s="41"/>
      <c r="F82" s="41"/>
      <c r="G82" s="41"/>
      <c r="H82" s="41"/>
      <c r="I82" s="41"/>
      <c r="J82" s="22"/>
    </row>
    <row r="83" spans="2:10">
      <c r="B83" s="41"/>
      <c r="C83" s="41"/>
      <c r="D83" s="41"/>
      <c r="E83" s="41"/>
      <c r="F83" s="41"/>
      <c r="G83" s="41"/>
      <c r="H83" s="41"/>
      <c r="I83" s="41"/>
      <c r="J83" s="22"/>
    </row>
    <row r="84" spans="2:10">
      <c r="B84" s="41"/>
      <c r="C84" s="41"/>
      <c r="D84" s="41"/>
      <c r="E84" s="41"/>
      <c r="F84" s="41"/>
      <c r="G84" s="41"/>
      <c r="H84" s="41"/>
      <c r="I84" s="41"/>
      <c r="J84" s="22"/>
    </row>
    <row r="85" spans="2:10">
      <c r="B85" s="41"/>
      <c r="C85" s="41"/>
      <c r="D85" s="41"/>
      <c r="E85" s="41"/>
      <c r="F85" s="41"/>
      <c r="G85" s="41"/>
      <c r="H85" s="41"/>
      <c r="I85" s="41"/>
      <c r="J85" s="22"/>
    </row>
    <row r="86" spans="2:10">
      <c r="B86" s="41"/>
      <c r="C86" s="41"/>
      <c r="D86" s="41"/>
      <c r="E86" s="41"/>
      <c r="F86" s="41"/>
      <c r="G86" s="41"/>
      <c r="H86" s="41"/>
      <c r="I86" s="41"/>
      <c r="J86" s="22"/>
    </row>
    <row r="87" spans="2:10">
      <c r="B87" s="41"/>
      <c r="C87" s="41"/>
      <c r="D87" s="41"/>
      <c r="E87" s="41"/>
      <c r="F87" s="41"/>
      <c r="G87" s="41"/>
      <c r="H87" s="41"/>
      <c r="I87" s="41"/>
      <c r="J87" s="22"/>
    </row>
    <row r="88" spans="2:10">
      <c r="B88" s="41"/>
      <c r="C88" s="41"/>
      <c r="D88" s="41"/>
      <c r="E88" s="41"/>
      <c r="F88" s="41"/>
      <c r="G88" s="41"/>
      <c r="H88" s="41"/>
      <c r="I88" s="41"/>
      <c r="J88" s="22"/>
    </row>
    <row r="89" spans="2:10">
      <c r="B89" s="41"/>
      <c r="C89" s="41"/>
      <c r="D89" s="41"/>
      <c r="E89" s="41"/>
      <c r="F89" s="41"/>
      <c r="G89" s="41"/>
      <c r="H89" s="41"/>
      <c r="I89" s="41"/>
      <c r="J89" s="22"/>
    </row>
    <row r="90" spans="2:10">
      <c r="B90" s="41"/>
      <c r="C90" s="41"/>
      <c r="D90" s="41"/>
      <c r="E90" s="41"/>
      <c r="F90" s="41"/>
      <c r="G90" s="41"/>
      <c r="H90" s="41"/>
      <c r="I90" s="41"/>
      <c r="J90" s="22"/>
    </row>
    <row r="91" spans="2:10">
      <c r="B91" s="41"/>
      <c r="C91" s="41"/>
      <c r="D91" s="41"/>
      <c r="E91" s="41"/>
      <c r="F91" s="41"/>
      <c r="G91" s="41"/>
      <c r="H91" s="41"/>
      <c r="I91" s="41"/>
      <c r="J91" s="22"/>
    </row>
    <row r="92" spans="2:10">
      <c r="B92" s="41"/>
      <c r="C92" s="41"/>
      <c r="D92" s="41"/>
      <c r="E92" s="41"/>
      <c r="F92" s="41"/>
      <c r="G92" s="41"/>
      <c r="H92" s="41"/>
      <c r="I92" s="41"/>
      <c r="J92" s="22"/>
    </row>
    <row r="93" spans="2:10">
      <c r="B93" s="41"/>
      <c r="C93" s="41"/>
      <c r="D93" s="41"/>
      <c r="E93" s="41"/>
      <c r="F93" s="41"/>
      <c r="G93" s="41"/>
      <c r="H93" s="41"/>
      <c r="I93" s="41"/>
      <c r="J93" s="22"/>
    </row>
    <row r="94" spans="2:10">
      <c r="B94" s="41"/>
      <c r="C94" s="41"/>
      <c r="D94" s="41"/>
      <c r="E94" s="41"/>
      <c r="F94" s="41"/>
      <c r="G94" s="41"/>
      <c r="H94" s="41"/>
      <c r="I94" s="41"/>
      <c r="J94" s="22"/>
    </row>
    <row r="95" spans="2:10">
      <c r="B95" s="41"/>
      <c r="C95" s="41"/>
      <c r="D95" s="41"/>
      <c r="E95" s="41"/>
      <c r="F95" s="41"/>
      <c r="G95" s="41"/>
      <c r="H95" s="41"/>
      <c r="I95" s="41"/>
      <c r="J95" s="22"/>
    </row>
    <row r="96" spans="2:10">
      <c r="B96" s="40"/>
      <c r="C96" s="43"/>
      <c r="D96" s="22"/>
      <c r="E96" s="22"/>
      <c r="F96" s="22"/>
      <c r="G96" s="22"/>
      <c r="H96" s="22"/>
      <c r="I96" s="22"/>
      <c r="J96" s="22"/>
    </row>
  </sheetData>
  <mergeCells count="50">
    <mergeCell ref="G7:G9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A7:A9"/>
    <mergeCell ref="C22:F22"/>
    <mergeCell ref="C24:F24"/>
    <mergeCell ref="C27:F27"/>
    <mergeCell ref="C20:F20"/>
    <mergeCell ref="B7:B9"/>
    <mergeCell ref="C7:F9"/>
    <mergeCell ref="H7:H9"/>
    <mergeCell ref="A1:I1"/>
    <mergeCell ref="A3:I3"/>
    <mergeCell ref="A4:I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I7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66"/>
  <sheetViews>
    <sheetView workbookViewId="0">
      <selection activeCell="A2" sqref="A2"/>
    </sheetView>
  </sheetViews>
  <sheetFormatPr defaultRowHeight="14.4"/>
  <cols>
    <col min="1" max="1" width="6" customWidth="1"/>
    <col min="5" max="5" width="29.6640625" customWidth="1"/>
    <col min="6" max="7" width="13.77734375" style="187" customWidth="1"/>
    <col min="8" max="8" width="13.77734375" customWidth="1"/>
    <col min="9" max="9" width="13.44140625" customWidth="1"/>
    <col min="11" max="11" width="11" bestFit="1" customWidth="1"/>
  </cols>
  <sheetData>
    <row r="1" spans="1:11">
      <c r="A1" s="570" t="s">
        <v>707</v>
      </c>
      <c r="B1" s="570"/>
      <c r="C1" s="570"/>
      <c r="D1" s="570"/>
      <c r="E1" s="570"/>
      <c r="F1" s="570"/>
      <c r="G1" s="570"/>
      <c r="H1" s="570"/>
      <c r="I1" s="194"/>
    </row>
    <row r="2" spans="1:11">
      <c r="A2" s="57"/>
      <c r="B2" s="57"/>
      <c r="C2" s="57"/>
      <c r="D2" s="57"/>
      <c r="E2" s="57"/>
      <c r="F2" s="57"/>
      <c r="G2" s="57"/>
      <c r="H2" s="57"/>
      <c r="J2" s="45"/>
    </row>
    <row r="3" spans="1:11">
      <c r="A3" s="571" t="s">
        <v>439</v>
      </c>
      <c r="B3" s="571"/>
      <c r="C3" s="571"/>
      <c r="D3" s="571"/>
      <c r="E3" s="571"/>
      <c r="F3" s="571"/>
      <c r="G3" s="571"/>
      <c r="H3" s="571"/>
      <c r="I3" s="196"/>
    </row>
    <row r="4" spans="1:11">
      <c r="A4" s="607"/>
      <c r="B4" s="607"/>
      <c r="C4" s="607"/>
      <c r="D4" s="607"/>
      <c r="E4" s="607"/>
      <c r="F4" s="607"/>
      <c r="G4" s="607"/>
      <c r="H4" s="607"/>
      <c r="I4" s="22"/>
    </row>
    <row r="5" spans="1:11" ht="15" thickBot="1">
      <c r="A5" s="60"/>
      <c r="B5" s="60"/>
      <c r="C5" s="71"/>
      <c r="D5" s="60"/>
      <c r="E5" s="60"/>
      <c r="F5" s="60"/>
      <c r="G5" s="383"/>
      <c r="H5" s="383" t="s">
        <v>12</v>
      </c>
      <c r="I5" s="22"/>
    </row>
    <row r="6" spans="1:11">
      <c r="A6" s="244"/>
      <c r="B6" s="608" t="s">
        <v>7</v>
      </c>
      <c r="C6" s="608"/>
      <c r="D6" s="608"/>
      <c r="E6" s="608"/>
      <c r="F6" s="371" t="s">
        <v>8</v>
      </c>
      <c r="G6" s="371" t="s">
        <v>9</v>
      </c>
      <c r="H6" s="306" t="s">
        <v>250</v>
      </c>
    </row>
    <row r="7" spans="1:11" ht="30" customHeight="1">
      <c r="A7" s="73" t="s">
        <v>60</v>
      </c>
      <c r="B7" s="609" t="s">
        <v>61</v>
      </c>
      <c r="C7" s="609"/>
      <c r="D7" s="609"/>
      <c r="E7" s="609"/>
      <c r="F7" s="373" t="s">
        <v>180</v>
      </c>
      <c r="G7" s="373" t="s">
        <v>453</v>
      </c>
      <c r="H7" s="242" t="s">
        <v>474</v>
      </c>
    </row>
    <row r="8" spans="1:11" ht="12.75" customHeight="1">
      <c r="A8" s="610">
        <v>1</v>
      </c>
      <c r="B8" s="611" t="s">
        <v>62</v>
      </c>
      <c r="C8" s="611"/>
      <c r="D8" s="611"/>
      <c r="E8" s="611"/>
      <c r="F8" s="614"/>
      <c r="G8" s="614"/>
      <c r="H8" s="629"/>
    </row>
    <row r="9" spans="1:11">
      <c r="A9" s="610"/>
      <c r="B9" s="611"/>
      <c r="C9" s="611"/>
      <c r="D9" s="611"/>
      <c r="E9" s="611"/>
      <c r="F9" s="615"/>
      <c r="G9" s="615"/>
      <c r="H9" s="634"/>
    </row>
    <row r="10" spans="1:11">
      <c r="A10" s="610"/>
      <c r="B10" s="611"/>
      <c r="C10" s="611"/>
      <c r="D10" s="611"/>
      <c r="E10" s="611"/>
      <c r="F10" s="616"/>
      <c r="G10" s="616"/>
      <c r="H10" s="635"/>
      <c r="K10" s="22"/>
    </row>
    <row r="11" spans="1:11">
      <c r="A11" s="163">
        <v>2</v>
      </c>
      <c r="B11" s="612" t="s">
        <v>96</v>
      </c>
      <c r="C11" s="612"/>
      <c r="D11" s="612"/>
      <c r="E11" s="612"/>
      <c r="F11" s="374">
        <f>'4.számú melléklet'!C30+'4.számú melléklet'!C32+'4.számú melléklet'!C33+'4.számú melléklet'!C34+'4.számú melléklet'!C36+'4.számú melléklet'!C35+'4.számú melléklet'!C29+'4.számú melléklet'!C31</f>
        <v>2640</v>
      </c>
      <c r="G11" s="374">
        <f>'4.számú melléklet'!D30+'4.számú melléklet'!D32+'4.számú melléklet'!D33+'4.számú melléklet'!D34+'4.számú melléklet'!D36+'4.számú melléklet'!D35+'4.számú melléklet'!D29+'4.számú melléklet'!D31</f>
        <v>2640</v>
      </c>
      <c r="H11" s="240">
        <f>'4.számú melléklet'!E30+'4.számú melléklet'!E32+'4.számú melléklet'!E33+'4.számú melléklet'!E34+'4.számú melléklet'!E36+'4.számú melléklet'!E35+'4.számú melléklet'!E29+'4.számú melléklet'!E31</f>
        <v>2975</v>
      </c>
    </row>
    <row r="12" spans="1:11">
      <c r="A12" s="163">
        <v>3</v>
      </c>
      <c r="B12" s="612" t="s">
        <v>241</v>
      </c>
      <c r="C12" s="612"/>
      <c r="D12" s="612"/>
      <c r="E12" s="612"/>
      <c r="F12" s="374">
        <f>('4.számú melléklet'!C24+'4.számú melléklet'!C25+'4.számú melléklet'!C26+'4.számú melléklet'!C27+'4.számú melléklet'!C28)</f>
        <v>1079</v>
      </c>
      <c r="G12" s="374">
        <f>('4.számú melléklet'!D24+'4.számú melléklet'!D25+'4.számú melléklet'!D26+'4.számú melléklet'!D27+'4.számú melléklet'!D28)</f>
        <v>1079</v>
      </c>
      <c r="H12" s="240">
        <f>('4.számú melléklet'!E24+'4.számú melléklet'!E25+'4.számú melléklet'!E26+'4.számú melléklet'!E27+'4.számú melléklet'!E28)</f>
        <v>2077</v>
      </c>
    </row>
    <row r="13" spans="1:11" ht="12.75" customHeight="1">
      <c r="A13" s="163">
        <v>4</v>
      </c>
      <c r="B13" s="613" t="s">
        <v>97</v>
      </c>
      <c r="C13" s="613"/>
      <c r="D13" s="613"/>
      <c r="E13" s="613"/>
      <c r="F13" s="374">
        <f>('4.számú melléklet'!C40+'4.számú melléklet'!C44+'4.számú melléklet'!C43)</f>
        <v>166858</v>
      </c>
      <c r="G13" s="374">
        <f>('4.számú melléklet'!D40+'4.számú melléklet'!D44+'4.számú melléklet'!D43)</f>
        <v>170670</v>
      </c>
      <c r="H13" s="240">
        <f>('4.számú melléklet'!E40+'4.számú melléklet'!E44+'4.számú melléklet'!E43)</f>
        <v>70740</v>
      </c>
    </row>
    <row r="14" spans="1:11" ht="12.75" customHeight="1">
      <c r="A14" s="163">
        <v>5</v>
      </c>
      <c r="B14" s="613" t="s">
        <v>98</v>
      </c>
      <c r="C14" s="613"/>
      <c r="D14" s="613"/>
      <c r="E14" s="613"/>
      <c r="F14" s="374">
        <f>('4.számú melléklet'!C41+'4.számú melléklet'!C42+'4.számú melléklet'!C38+'4.számú melléklet'!C39)</f>
        <v>0</v>
      </c>
      <c r="G14" s="374">
        <f>('4.számú melléklet'!D41+'4.számú melléklet'!D42+'4.számú melléklet'!D38+'4.számú melléklet'!D39)</f>
        <v>0</v>
      </c>
      <c r="H14" s="240">
        <f>('4.számú melléklet'!E41+'4.számú melléklet'!E42+'4.számú melléklet'!E38+'4.számú melléklet'!E39)</f>
        <v>6306</v>
      </c>
    </row>
    <row r="15" spans="1:11">
      <c r="A15" s="163">
        <v>6</v>
      </c>
      <c r="B15" s="61" t="s">
        <v>99</v>
      </c>
      <c r="C15" s="61"/>
      <c r="D15" s="61"/>
      <c r="E15" s="61"/>
      <c r="F15" s="375">
        <f>'4.számú melléklet'!C22</f>
        <v>22020</v>
      </c>
      <c r="G15" s="375">
        <f>'4.számú melléklet'!D22</f>
        <v>22619</v>
      </c>
      <c r="H15" s="243">
        <f>'4.számú melléklet'!E22</f>
        <v>22619</v>
      </c>
    </row>
    <row r="16" spans="1:11">
      <c r="A16" s="245">
        <v>7</v>
      </c>
      <c r="B16" s="631" t="s">
        <v>1</v>
      </c>
      <c r="C16" s="631"/>
      <c r="D16" s="631"/>
      <c r="E16" s="631"/>
      <c r="F16" s="376">
        <f>SUM(F11:F15)</f>
        <v>192597</v>
      </c>
      <c r="G16" s="376">
        <f>SUM(G11:G15)</f>
        <v>197008</v>
      </c>
      <c r="H16" s="246">
        <f>SUM(H11:H15)</f>
        <v>104717</v>
      </c>
    </row>
    <row r="17" spans="1:8">
      <c r="A17" s="605">
        <v>8</v>
      </c>
      <c r="B17" s="609" t="s">
        <v>100</v>
      </c>
      <c r="C17" s="609"/>
      <c r="D17" s="609"/>
      <c r="E17" s="609"/>
      <c r="F17" s="617"/>
      <c r="G17" s="617"/>
      <c r="H17" s="636"/>
    </row>
    <row r="18" spans="1:8">
      <c r="A18" s="605"/>
      <c r="B18" s="609"/>
      <c r="C18" s="609"/>
      <c r="D18" s="609"/>
      <c r="E18" s="609"/>
      <c r="F18" s="618"/>
      <c r="G18" s="618"/>
      <c r="H18" s="637"/>
    </row>
    <row r="19" spans="1:8">
      <c r="A19" s="606"/>
      <c r="B19" s="632"/>
      <c r="C19" s="632"/>
      <c r="D19" s="632"/>
      <c r="E19" s="632"/>
      <c r="F19" s="619"/>
      <c r="G19" s="619"/>
      <c r="H19" s="638"/>
    </row>
    <row r="20" spans="1:8">
      <c r="A20" s="163">
        <v>9</v>
      </c>
      <c r="B20" s="613" t="s">
        <v>101</v>
      </c>
      <c r="C20" s="613"/>
      <c r="D20" s="613"/>
      <c r="E20" s="613"/>
      <c r="F20" s="374">
        <v>0</v>
      </c>
      <c r="G20" s="374">
        <v>0</v>
      </c>
      <c r="H20" s="240">
        <v>0</v>
      </c>
    </row>
    <row r="21" spans="1:8">
      <c r="A21" s="163">
        <v>10</v>
      </c>
      <c r="B21" s="613" t="s">
        <v>102</v>
      </c>
      <c r="C21" s="613"/>
      <c r="D21" s="613"/>
      <c r="E21" s="613"/>
      <c r="F21" s="374">
        <v>0</v>
      </c>
      <c r="G21" s="374">
        <v>0</v>
      </c>
      <c r="H21" s="240">
        <v>0</v>
      </c>
    </row>
    <row r="22" spans="1:8">
      <c r="A22" s="163">
        <v>11</v>
      </c>
      <c r="B22" s="613" t="s">
        <v>103</v>
      </c>
      <c r="C22" s="613"/>
      <c r="D22" s="613"/>
      <c r="E22" s="613"/>
      <c r="F22" s="374">
        <v>0</v>
      </c>
      <c r="G22" s="374">
        <v>0</v>
      </c>
      <c r="H22" s="240">
        <v>0</v>
      </c>
    </row>
    <row r="23" spans="1:8">
      <c r="A23" s="247">
        <v>12</v>
      </c>
      <c r="B23" s="628" t="s">
        <v>104</v>
      </c>
      <c r="C23" s="628"/>
      <c r="D23" s="628"/>
      <c r="E23" s="628"/>
      <c r="F23" s="376">
        <f>SUM(F20:F22)</f>
        <v>0</v>
      </c>
      <c r="G23" s="376">
        <f>SUM(G20:G22)</f>
        <v>0</v>
      </c>
      <c r="H23" s="246">
        <f>SUM(H20:H22)</f>
        <v>0</v>
      </c>
    </row>
    <row r="24" spans="1:8">
      <c r="A24" s="610">
        <v>13</v>
      </c>
      <c r="B24" s="609" t="s">
        <v>105</v>
      </c>
      <c r="C24" s="609"/>
      <c r="D24" s="609"/>
      <c r="E24" s="609"/>
      <c r="F24" s="617"/>
      <c r="G24" s="617"/>
      <c r="H24" s="636"/>
    </row>
    <row r="25" spans="1:8">
      <c r="A25" s="610"/>
      <c r="B25" s="609"/>
      <c r="C25" s="609"/>
      <c r="D25" s="609"/>
      <c r="E25" s="609"/>
      <c r="F25" s="618"/>
      <c r="G25" s="618"/>
      <c r="H25" s="637"/>
    </row>
    <row r="26" spans="1:8">
      <c r="A26" s="610"/>
      <c r="B26" s="632"/>
      <c r="C26" s="632"/>
      <c r="D26" s="632"/>
      <c r="E26" s="632"/>
      <c r="F26" s="619"/>
      <c r="G26" s="619"/>
      <c r="H26" s="638"/>
    </row>
    <row r="27" spans="1:8">
      <c r="A27" s="163">
        <v>14</v>
      </c>
      <c r="B27" s="627" t="s">
        <v>106</v>
      </c>
      <c r="C27" s="627"/>
      <c r="D27" s="627"/>
      <c r="E27" s="627"/>
      <c r="F27" s="377">
        <f>'4.számú melléklet'!C45</f>
        <v>30500</v>
      </c>
      <c r="G27" s="377">
        <f>'4.számú melléklet'!D45</f>
        <v>29619</v>
      </c>
      <c r="H27" s="248">
        <f>'4.számú melléklet'!E45</f>
        <v>30519</v>
      </c>
    </row>
    <row r="28" spans="1:8">
      <c r="A28" s="247">
        <v>15</v>
      </c>
      <c r="B28" s="628" t="s">
        <v>1</v>
      </c>
      <c r="C28" s="628"/>
      <c r="D28" s="628"/>
      <c r="E28" s="628"/>
      <c r="F28" s="378">
        <f>SUM(F27)</f>
        <v>30500</v>
      </c>
      <c r="G28" s="378">
        <f>SUM(G27)</f>
        <v>29619</v>
      </c>
      <c r="H28" s="241">
        <f>SUM(H27)</f>
        <v>30519</v>
      </c>
    </row>
    <row r="29" spans="1:8">
      <c r="A29" s="114"/>
      <c r="B29" s="62"/>
      <c r="C29" s="62"/>
      <c r="D29" s="62"/>
      <c r="E29" s="62"/>
      <c r="F29" s="62"/>
      <c r="G29" s="420"/>
      <c r="H29" s="381"/>
    </row>
    <row r="30" spans="1:8">
      <c r="A30" s="247">
        <v>16</v>
      </c>
      <c r="B30" s="640" t="s">
        <v>165</v>
      </c>
      <c r="C30" s="632"/>
      <c r="D30" s="632"/>
      <c r="E30" s="632"/>
      <c r="F30" s="379">
        <f>F16+F23+F28</f>
        <v>223097</v>
      </c>
      <c r="G30" s="379">
        <f>G16+G23+G28</f>
        <v>226627</v>
      </c>
      <c r="H30" s="249">
        <f>H16+H23+H28</f>
        <v>135236</v>
      </c>
    </row>
    <row r="31" spans="1:8" ht="15" customHeight="1">
      <c r="A31" s="639">
        <v>17</v>
      </c>
      <c r="B31" s="609" t="s">
        <v>63</v>
      </c>
      <c r="C31" s="609"/>
      <c r="D31" s="609"/>
      <c r="E31" s="609"/>
      <c r="F31" s="614"/>
      <c r="G31" s="614"/>
      <c r="H31" s="629"/>
    </row>
    <row r="32" spans="1:8" ht="15" customHeight="1">
      <c r="A32" s="639"/>
      <c r="B32" s="609"/>
      <c r="C32" s="609"/>
      <c r="D32" s="609"/>
      <c r="E32" s="609"/>
      <c r="F32" s="633"/>
      <c r="G32" s="633"/>
      <c r="H32" s="630"/>
    </row>
    <row r="33" spans="1:8">
      <c r="A33" s="163">
        <v>18</v>
      </c>
      <c r="B33" s="613" t="s">
        <v>64</v>
      </c>
      <c r="C33" s="613"/>
      <c r="D33" s="613"/>
      <c r="E33" s="613"/>
      <c r="F33" s="374">
        <f>'5.számú melléklet'!D23+'5.számú melléklet'!D100</f>
        <v>8348.52</v>
      </c>
      <c r="G33" s="374">
        <f>'5.számú melléklet'!E23+'5.számú melléklet'!E100</f>
        <v>13170.52</v>
      </c>
      <c r="H33" s="240">
        <f>'5.számú melléklet'!F23+'5.számú melléklet'!F100</f>
        <v>10168</v>
      </c>
    </row>
    <row r="34" spans="1:8">
      <c r="A34" s="163">
        <v>19</v>
      </c>
      <c r="B34" s="613" t="s">
        <v>65</v>
      </c>
      <c r="C34" s="613"/>
      <c r="D34" s="613"/>
      <c r="E34" s="613"/>
      <c r="F34" s="374">
        <f>'5.számú melléklet'!D36</f>
        <v>1645.9614000000001</v>
      </c>
      <c r="G34" s="374">
        <f>'5.számú melléklet'!E36</f>
        <v>1645.9614000000001</v>
      </c>
      <c r="H34" s="240">
        <f>'5.számú melléklet'!F36</f>
        <v>1474</v>
      </c>
    </row>
    <row r="35" spans="1:8">
      <c r="A35" s="163">
        <v>20</v>
      </c>
      <c r="B35" s="613" t="s">
        <v>107</v>
      </c>
      <c r="C35" s="613"/>
      <c r="D35" s="613"/>
      <c r="E35" s="613"/>
      <c r="F35" s="374">
        <f>'5.számú melléklet'!D53+'5.számú melléklet'!D90+'5.számú melléklet'!D104</f>
        <v>11179</v>
      </c>
      <c r="G35" s="374">
        <f>'5.számú melléklet'!E53+'5.számú melléklet'!E90+'5.számú melléklet'!E104</f>
        <v>22801</v>
      </c>
      <c r="H35" s="240">
        <f>'5.számú melléklet'!F53+'5.számú melléklet'!F90+'5.számú melléklet'!F104</f>
        <v>21185</v>
      </c>
    </row>
    <row r="36" spans="1:8">
      <c r="A36" s="163">
        <v>21</v>
      </c>
      <c r="B36" s="613" t="s">
        <v>108</v>
      </c>
      <c r="C36" s="613"/>
      <c r="D36" s="613"/>
      <c r="E36" s="613"/>
      <c r="F36" s="374">
        <f>'5.számú melléklet'!D64</f>
        <v>2029.78</v>
      </c>
      <c r="G36" s="374">
        <f>'5.számú melléklet'!E64</f>
        <v>2951.7799999999997</v>
      </c>
      <c r="H36" s="240">
        <f>'5.számú melléklet'!F64</f>
        <v>1738.78</v>
      </c>
    </row>
    <row r="37" spans="1:8">
      <c r="A37" s="163">
        <v>22</v>
      </c>
      <c r="B37" s="613" t="s">
        <v>109</v>
      </c>
      <c r="C37" s="613"/>
      <c r="D37" s="613"/>
      <c r="E37" s="613"/>
      <c r="F37" s="374">
        <f>'5.számú melléklet'!D72</f>
        <v>2176</v>
      </c>
      <c r="G37" s="374">
        <f>'5.számú melléklet'!E72</f>
        <v>2176</v>
      </c>
      <c r="H37" s="240">
        <f>'5.számú melléklet'!F72</f>
        <v>1880</v>
      </c>
    </row>
    <row r="38" spans="1:8">
      <c r="A38" s="106">
        <v>23</v>
      </c>
      <c r="B38" s="628" t="s">
        <v>66</v>
      </c>
      <c r="C38" s="628"/>
      <c r="D38" s="628"/>
      <c r="E38" s="628"/>
      <c r="F38" s="378">
        <f>SUM(F33:F37)</f>
        <v>25379.261399999999</v>
      </c>
      <c r="G38" s="378">
        <f>SUM(G33:G37)</f>
        <v>42745.261400000003</v>
      </c>
      <c r="H38" s="241">
        <f>SUM(H33:H37)</f>
        <v>36445.78</v>
      </c>
    </row>
    <row r="39" spans="1:8">
      <c r="A39" s="163">
        <v>24</v>
      </c>
      <c r="B39" s="164" t="s">
        <v>67</v>
      </c>
      <c r="C39" s="92"/>
      <c r="D39" s="235"/>
      <c r="E39" s="92"/>
      <c r="F39" s="372"/>
      <c r="G39" s="372"/>
      <c r="H39" s="250"/>
    </row>
    <row r="40" spans="1:8">
      <c r="A40" s="163">
        <v>25</v>
      </c>
      <c r="B40" s="622" t="s">
        <v>70</v>
      </c>
      <c r="C40" s="623"/>
      <c r="D40" s="623"/>
      <c r="E40" s="624"/>
      <c r="F40" s="374">
        <f>'5.számú melléklet'!D77</f>
        <v>132098</v>
      </c>
      <c r="G40" s="374">
        <f>'5.számú melléklet'!E77</f>
        <v>127200</v>
      </c>
      <c r="H40" s="240">
        <f>'5.számú melléklet'!F77</f>
        <v>56575</v>
      </c>
    </row>
    <row r="41" spans="1:8">
      <c r="A41" s="163">
        <v>26</v>
      </c>
      <c r="B41" s="622" t="s">
        <v>110</v>
      </c>
      <c r="C41" s="623"/>
      <c r="D41" s="623"/>
      <c r="E41" s="624"/>
      <c r="F41" s="374">
        <f>'5.számú melléklet'!D76</f>
        <v>20000</v>
      </c>
      <c r="G41" s="374">
        <f>'5.számú melléklet'!E76</f>
        <v>11132</v>
      </c>
      <c r="H41" s="240">
        <f>'5.számú melléklet'!F76</f>
        <v>0</v>
      </c>
    </row>
    <row r="42" spans="1:8">
      <c r="A42" s="163">
        <v>27</v>
      </c>
      <c r="B42" s="622" t="s">
        <v>68</v>
      </c>
      <c r="C42" s="623"/>
      <c r="D42" s="623"/>
      <c r="E42" s="624"/>
      <c r="F42" s="374">
        <f>'5.számú melléklet'!D78</f>
        <v>35666.46</v>
      </c>
      <c r="G42" s="374">
        <f>'5.számú melléklet'!E78</f>
        <v>39917</v>
      </c>
      <c r="H42" s="240">
        <f>'5.számú melléklet'!F78</f>
        <v>185</v>
      </c>
    </row>
    <row r="43" spans="1:8">
      <c r="A43" s="163">
        <v>28</v>
      </c>
      <c r="B43" s="625" t="s">
        <v>69</v>
      </c>
      <c r="C43" s="623"/>
      <c r="D43" s="623"/>
      <c r="E43" s="624"/>
      <c r="F43" s="378">
        <f>SUM(F40:F42)</f>
        <v>187764.46</v>
      </c>
      <c r="G43" s="378">
        <f>SUM(G40:G42)</f>
        <v>178249</v>
      </c>
      <c r="H43" s="241">
        <f>SUM(H40:H42)</f>
        <v>56760</v>
      </c>
    </row>
    <row r="44" spans="1:8" ht="15" customHeight="1">
      <c r="A44" s="163">
        <v>29</v>
      </c>
      <c r="B44" s="182" t="s">
        <v>111</v>
      </c>
      <c r="C44" s="183"/>
      <c r="D44" s="183"/>
      <c r="E44" s="184"/>
      <c r="F44" s="373"/>
      <c r="G44" s="373"/>
      <c r="H44" s="242"/>
    </row>
    <row r="45" spans="1:8">
      <c r="A45" s="163">
        <v>30</v>
      </c>
      <c r="B45" s="626" t="s">
        <v>112</v>
      </c>
      <c r="C45" s="623"/>
      <c r="D45" s="623"/>
      <c r="E45" s="624"/>
      <c r="F45" s="375">
        <f>'5.számú melléklet'!D74</f>
        <v>9953</v>
      </c>
      <c r="G45" s="375">
        <f>'5.számú melléklet'!E74</f>
        <v>5633</v>
      </c>
      <c r="H45" s="243">
        <f>'5.számú melléklet'!F74</f>
        <v>0</v>
      </c>
    </row>
    <row r="46" spans="1:8">
      <c r="A46" s="163">
        <v>31</v>
      </c>
      <c r="B46" s="626" t="s">
        <v>113</v>
      </c>
      <c r="C46" s="623"/>
      <c r="D46" s="623"/>
      <c r="E46" s="624"/>
      <c r="F46" s="375">
        <v>0</v>
      </c>
      <c r="G46" s="375">
        <v>0</v>
      </c>
      <c r="H46" s="243">
        <v>0</v>
      </c>
    </row>
    <row r="47" spans="1:8">
      <c r="A47" s="106">
        <v>32</v>
      </c>
      <c r="B47" s="631" t="s">
        <v>114</v>
      </c>
      <c r="C47" s="631"/>
      <c r="D47" s="631"/>
      <c r="E47" s="631"/>
      <c r="F47" s="378">
        <f>F45+F46</f>
        <v>9953</v>
      </c>
      <c r="G47" s="378">
        <f>G45+G46</f>
        <v>5633</v>
      </c>
      <c r="H47" s="241">
        <f>H45+H46</f>
        <v>0</v>
      </c>
    </row>
    <row r="48" spans="1:8" ht="15" thickBot="1">
      <c r="A48" s="251">
        <v>33</v>
      </c>
      <c r="B48" s="620" t="s">
        <v>177</v>
      </c>
      <c r="C48" s="621"/>
      <c r="D48" s="621"/>
      <c r="E48" s="621"/>
      <c r="F48" s="380">
        <f>F38+F43+F47</f>
        <v>223096.72139999998</v>
      </c>
      <c r="G48" s="421">
        <f>G38+G43+G47</f>
        <v>226627.26140000002</v>
      </c>
      <c r="H48" s="382">
        <f>H38+H43+H47</f>
        <v>93205.78</v>
      </c>
    </row>
    <row r="60" spans="2:8">
      <c r="B60" s="42"/>
      <c r="C60" s="22"/>
      <c r="D60" s="22"/>
      <c r="E60" s="22"/>
      <c r="F60" s="22"/>
      <c r="G60" s="22"/>
      <c r="H60" s="22"/>
    </row>
    <row r="61" spans="2:8">
      <c r="B61" s="42"/>
      <c r="C61" s="22"/>
      <c r="D61" s="22"/>
      <c r="E61" s="22"/>
      <c r="F61" s="22"/>
      <c r="G61" s="22"/>
      <c r="H61" s="22"/>
    </row>
    <row r="62" spans="2:8">
      <c r="B62" s="22"/>
      <c r="C62" s="22"/>
      <c r="D62" s="22"/>
      <c r="E62" s="22"/>
      <c r="F62" s="22"/>
      <c r="G62" s="22"/>
      <c r="H62" s="22"/>
    </row>
    <row r="63" spans="2:8">
      <c r="B63" s="22"/>
      <c r="C63" s="22"/>
      <c r="D63" s="22"/>
      <c r="E63" s="22"/>
      <c r="F63" s="22"/>
      <c r="G63" s="22"/>
      <c r="H63" s="22"/>
    </row>
    <row r="64" spans="2:8">
      <c r="B64" s="42"/>
      <c r="C64" s="22"/>
      <c r="D64" s="22"/>
      <c r="E64" s="22"/>
      <c r="F64" s="22"/>
      <c r="G64" s="22"/>
      <c r="H64" s="22"/>
    </row>
    <row r="65" spans="2:8">
      <c r="B65" s="22"/>
      <c r="C65" s="22"/>
      <c r="D65" s="22"/>
      <c r="E65" s="22"/>
      <c r="F65" s="22"/>
      <c r="G65" s="22"/>
      <c r="H65" s="22"/>
    </row>
    <row r="66" spans="2:8">
      <c r="B66" s="22"/>
      <c r="C66" s="22"/>
      <c r="D66" s="22"/>
      <c r="E66" s="22"/>
      <c r="F66" s="22"/>
      <c r="G66" s="22"/>
      <c r="H66" s="22"/>
    </row>
  </sheetData>
  <mergeCells count="51">
    <mergeCell ref="A24:A26"/>
    <mergeCell ref="H8:H10"/>
    <mergeCell ref="H17:H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H24:H26"/>
    <mergeCell ref="B33:E33"/>
    <mergeCell ref="B27:E27"/>
    <mergeCell ref="B28:E28"/>
    <mergeCell ref="H31:H32"/>
    <mergeCell ref="B16:E16"/>
    <mergeCell ref="B20:E20"/>
    <mergeCell ref="B21:E21"/>
    <mergeCell ref="B22:E22"/>
    <mergeCell ref="B17:E19"/>
    <mergeCell ref="B23:E23"/>
    <mergeCell ref="F17:F19"/>
    <mergeCell ref="F24:F26"/>
    <mergeCell ref="F31:F32"/>
    <mergeCell ref="G24:G26"/>
    <mergeCell ref="G31:G32"/>
    <mergeCell ref="B48:E48"/>
    <mergeCell ref="B40:E40"/>
    <mergeCell ref="B41:E41"/>
    <mergeCell ref="B42:E42"/>
    <mergeCell ref="B43:E43"/>
    <mergeCell ref="B46:E46"/>
    <mergeCell ref="A1:H1"/>
    <mergeCell ref="A3:H3"/>
    <mergeCell ref="A17:A19"/>
    <mergeCell ref="A4:H4"/>
    <mergeCell ref="B6:E6"/>
    <mergeCell ref="B7:E7"/>
    <mergeCell ref="A8:A10"/>
    <mergeCell ref="B8:E10"/>
    <mergeCell ref="B11:E11"/>
    <mergeCell ref="B12:E12"/>
    <mergeCell ref="B13:E13"/>
    <mergeCell ref="F8:F10"/>
    <mergeCell ref="G8:G10"/>
    <mergeCell ref="G17:G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F48"/>
  <sheetViews>
    <sheetView workbookViewId="0">
      <selection activeCell="A2" sqref="A2"/>
    </sheetView>
  </sheetViews>
  <sheetFormatPr defaultRowHeight="14.4"/>
  <cols>
    <col min="1" max="1" width="8" customWidth="1"/>
    <col min="2" max="2" width="52.5546875" customWidth="1"/>
    <col min="3" max="4" width="13.77734375" style="187" customWidth="1"/>
    <col min="5" max="5" width="13.77734375" customWidth="1"/>
    <col min="6" max="6" width="13.5546875" bestFit="1" customWidth="1"/>
  </cols>
  <sheetData>
    <row r="1" spans="1:6">
      <c r="A1" s="577" t="s">
        <v>708</v>
      </c>
      <c r="B1" s="577"/>
      <c r="C1" s="577"/>
      <c r="D1" s="577"/>
      <c r="E1" s="577"/>
    </row>
    <row r="2" spans="1:6">
      <c r="A2" s="57"/>
      <c r="B2" s="57"/>
      <c r="C2" s="57"/>
      <c r="D2" s="57"/>
      <c r="E2" s="57"/>
    </row>
    <row r="3" spans="1:6">
      <c r="A3" s="577" t="s">
        <v>417</v>
      </c>
      <c r="B3" s="577"/>
      <c r="C3" s="577"/>
      <c r="D3" s="577"/>
      <c r="E3" s="577"/>
    </row>
    <row r="4" spans="1:6">
      <c r="A4" s="57"/>
      <c r="B4" s="57"/>
      <c r="C4" s="57"/>
      <c r="D4" s="57"/>
      <c r="E4" s="57"/>
    </row>
    <row r="5" spans="1:6" ht="15" thickBot="1">
      <c r="A5" s="57"/>
      <c r="B5" s="64"/>
      <c r="C5" s="64"/>
      <c r="D5" s="357"/>
      <c r="E5" s="357" t="s">
        <v>18</v>
      </c>
    </row>
    <row r="6" spans="1:6">
      <c r="A6" s="65" t="s">
        <v>26</v>
      </c>
      <c r="B6" s="66" t="s">
        <v>7</v>
      </c>
      <c r="C6" s="356" t="s">
        <v>8</v>
      </c>
      <c r="D6" s="356" t="s">
        <v>9</v>
      </c>
      <c r="E6" s="312" t="s">
        <v>250</v>
      </c>
    </row>
    <row r="7" spans="1:6" ht="31.5" customHeight="1">
      <c r="A7" s="67">
        <v>1</v>
      </c>
      <c r="B7" s="30" t="s">
        <v>71</v>
      </c>
      <c r="C7" s="358" t="s">
        <v>181</v>
      </c>
      <c r="D7" s="358" t="s">
        <v>448</v>
      </c>
      <c r="E7" s="313" t="s">
        <v>456</v>
      </c>
    </row>
    <row r="8" spans="1:6">
      <c r="A8" s="67">
        <v>2</v>
      </c>
      <c r="B8" s="115" t="s">
        <v>72</v>
      </c>
      <c r="C8" s="359"/>
      <c r="D8" s="359"/>
      <c r="E8" s="314"/>
    </row>
    <row r="9" spans="1:6">
      <c r="A9" s="67">
        <v>3</v>
      </c>
      <c r="B9" s="26" t="s">
        <v>73</v>
      </c>
      <c r="C9" s="360">
        <v>0</v>
      </c>
      <c r="D9" s="360">
        <v>0</v>
      </c>
      <c r="E9" s="315">
        <v>0</v>
      </c>
    </row>
    <row r="10" spans="1:6">
      <c r="A10" s="67">
        <v>4</v>
      </c>
      <c r="B10" s="26" t="s">
        <v>22</v>
      </c>
      <c r="C10" s="360">
        <v>0</v>
      </c>
      <c r="D10" s="360">
        <v>0</v>
      </c>
      <c r="E10" s="315">
        <v>0</v>
      </c>
      <c r="F10" s="213"/>
    </row>
    <row r="11" spans="1:6">
      <c r="A11" s="67">
        <v>5</v>
      </c>
      <c r="B11" s="26" t="s">
        <v>74</v>
      </c>
      <c r="C11" s="360">
        <v>1757</v>
      </c>
      <c r="D11" s="360">
        <v>1757</v>
      </c>
      <c r="E11" s="315">
        <v>1757</v>
      </c>
    </row>
    <row r="12" spans="1:6">
      <c r="A12" s="67">
        <v>6</v>
      </c>
      <c r="B12" s="59" t="s">
        <v>75</v>
      </c>
      <c r="C12" s="361">
        <v>1824</v>
      </c>
      <c r="D12" s="361">
        <v>1824</v>
      </c>
      <c r="E12" s="316">
        <v>1824</v>
      </c>
    </row>
    <row r="13" spans="1:6">
      <c r="A13" s="67">
        <v>7</v>
      </c>
      <c r="B13" s="26" t="s">
        <v>76</v>
      </c>
      <c r="C13" s="360">
        <v>1046</v>
      </c>
      <c r="D13" s="360">
        <v>1046</v>
      </c>
      <c r="E13" s="315">
        <v>1046</v>
      </c>
    </row>
    <row r="14" spans="1:6">
      <c r="A14" s="67">
        <v>8</v>
      </c>
      <c r="B14" s="26" t="s">
        <v>77</v>
      </c>
      <c r="C14" s="360">
        <v>994</v>
      </c>
      <c r="D14" s="360">
        <v>994</v>
      </c>
      <c r="E14" s="315">
        <v>994</v>
      </c>
    </row>
    <row r="15" spans="1:6">
      <c r="A15" s="67">
        <v>9</v>
      </c>
      <c r="B15" s="26" t="s">
        <v>78</v>
      </c>
      <c r="C15" s="360">
        <v>5000</v>
      </c>
      <c r="D15" s="360">
        <v>5000</v>
      </c>
      <c r="E15" s="315">
        <v>5000</v>
      </c>
    </row>
    <row r="16" spans="1:6">
      <c r="A16" s="67">
        <v>10</v>
      </c>
      <c r="B16" s="31" t="s">
        <v>438</v>
      </c>
      <c r="C16" s="362">
        <v>3</v>
      </c>
      <c r="D16" s="362">
        <v>3</v>
      </c>
      <c r="E16" s="317">
        <v>3</v>
      </c>
    </row>
    <row r="17" spans="1:6" ht="17.25" customHeight="1">
      <c r="A17" s="67">
        <v>11</v>
      </c>
      <c r="B17" s="31" t="s">
        <v>79</v>
      </c>
      <c r="C17" s="362">
        <v>1985</v>
      </c>
      <c r="D17" s="362">
        <v>1985</v>
      </c>
      <c r="E17" s="317">
        <v>1985</v>
      </c>
    </row>
    <row r="18" spans="1:6" s="187" customFormat="1" ht="17.25" customHeight="1">
      <c r="A18" s="67">
        <v>12</v>
      </c>
      <c r="B18" s="31" t="s">
        <v>29</v>
      </c>
      <c r="C18" s="362">
        <v>664</v>
      </c>
      <c r="D18" s="362">
        <f>664+26</f>
        <v>690</v>
      </c>
      <c r="E18" s="317">
        <f>664+26</f>
        <v>690</v>
      </c>
    </row>
    <row r="19" spans="1:6" ht="17.25" customHeight="1">
      <c r="A19" s="67">
        <v>13</v>
      </c>
      <c r="B19" s="68" t="s">
        <v>235</v>
      </c>
      <c r="C19" s="363">
        <v>1981</v>
      </c>
      <c r="D19" s="363">
        <v>1981</v>
      </c>
      <c r="E19" s="318">
        <v>1981</v>
      </c>
      <c r="F19" s="213"/>
    </row>
    <row r="20" spans="1:6" ht="17.25" customHeight="1">
      <c r="A20" s="67">
        <v>14</v>
      </c>
      <c r="B20" s="69" t="s">
        <v>80</v>
      </c>
      <c r="C20" s="362">
        <v>1800</v>
      </c>
      <c r="D20" s="362">
        <v>1800</v>
      </c>
      <c r="E20" s="317">
        <v>1800</v>
      </c>
    </row>
    <row r="21" spans="1:6" ht="17.25" customHeight="1">
      <c r="A21" s="67">
        <v>15</v>
      </c>
      <c r="B21" s="69" t="s">
        <v>253</v>
      </c>
      <c r="C21" s="362">
        <v>4966</v>
      </c>
      <c r="D21" s="362">
        <f>4966+518+55</f>
        <v>5539</v>
      </c>
      <c r="E21" s="317">
        <f>4966+518+55</f>
        <v>5539</v>
      </c>
    </row>
    <row r="22" spans="1:6" ht="17.25" customHeight="1">
      <c r="A22" s="67">
        <v>16</v>
      </c>
      <c r="B22" s="69" t="s">
        <v>81</v>
      </c>
      <c r="C22" s="364">
        <f>SUM(C9:C21)</f>
        <v>22020</v>
      </c>
      <c r="D22" s="364">
        <f>SUM(D9:D21)</f>
        <v>22619</v>
      </c>
      <c r="E22" s="320">
        <f>SUM(E9:E21)</f>
        <v>22619</v>
      </c>
    </row>
    <row r="23" spans="1:6" ht="15.75" customHeight="1">
      <c r="A23" s="67">
        <v>17</v>
      </c>
      <c r="B23" s="116" t="s">
        <v>82</v>
      </c>
      <c r="C23" s="365"/>
      <c r="D23" s="365"/>
      <c r="E23" s="321"/>
    </row>
    <row r="24" spans="1:6" ht="17.100000000000001" customHeight="1">
      <c r="A24" s="67">
        <v>18</v>
      </c>
      <c r="B24" s="69" t="s">
        <v>83</v>
      </c>
      <c r="C24" s="363">
        <v>0</v>
      </c>
      <c r="D24" s="363">
        <v>0</v>
      </c>
      <c r="E24" s="318">
        <v>0</v>
      </c>
    </row>
    <row r="25" spans="1:6" ht="17.100000000000001" customHeight="1">
      <c r="A25" s="67">
        <v>19</v>
      </c>
      <c r="B25" s="69" t="s">
        <v>84</v>
      </c>
      <c r="C25" s="363">
        <v>79</v>
      </c>
      <c r="D25" s="363">
        <v>79</v>
      </c>
      <c r="E25" s="318">
        <v>241</v>
      </c>
    </row>
    <row r="26" spans="1:6" ht="17.100000000000001" customHeight="1">
      <c r="A26" s="67">
        <v>20</v>
      </c>
      <c r="B26" s="69" t="s">
        <v>85</v>
      </c>
      <c r="C26" s="363">
        <v>700</v>
      </c>
      <c r="D26" s="363">
        <v>700</v>
      </c>
      <c r="E26" s="318">
        <v>1117</v>
      </c>
    </row>
    <row r="27" spans="1:6" ht="17.100000000000001" customHeight="1">
      <c r="A27" s="67">
        <v>21</v>
      </c>
      <c r="B27" s="69" t="s">
        <v>472</v>
      </c>
      <c r="C27" s="363">
        <v>0</v>
      </c>
      <c r="D27" s="363">
        <v>0</v>
      </c>
      <c r="E27" s="318">
        <v>19</v>
      </c>
    </row>
    <row r="28" spans="1:6" ht="17.100000000000001" customHeight="1">
      <c r="A28" s="67">
        <v>22</v>
      </c>
      <c r="B28" s="69" t="s">
        <v>87</v>
      </c>
      <c r="C28" s="363">
        <v>300</v>
      </c>
      <c r="D28" s="363">
        <v>300</v>
      </c>
      <c r="E28" s="318">
        <v>700</v>
      </c>
    </row>
    <row r="29" spans="1:6" ht="17.100000000000001" customHeight="1">
      <c r="A29" s="67">
        <v>23</v>
      </c>
      <c r="B29" s="69" t="s">
        <v>237</v>
      </c>
      <c r="C29" s="363">
        <v>300</v>
      </c>
      <c r="D29" s="363">
        <v>300</v>
      </c>
      <c r="E29" s="318">
        <v>355</v>
      </c>
    </row>
    <row r="30" spans="1:6" ht="17.100000000000001" customHeight="1">
      <c r="A30" s="67">
        <v>24</v>
      </c>
      <c r="B30" s="69" t="s">
        <v>236</v>
      </c>
      <c r="C30" s="363">
        <v>0</v>
      </c>
      <c r="D30" s="363">
        <v>0</v>
      </c>
      <c r="E30" s="318">
        <v>0</v>
      </c>
    </row>
    <row r="31" spans="1:6" ht="17.100000000000001" customHeight="1">
      <c r="A31" s="67">
        <v>25</v>
      </c>
      <c r="B31" s="69" t="s">
        <v>3</v>
      </c>
      <c r="C31" s="363">
        <v>0</v>
      </c>
      <c r="D31" s="363">
        <v>0</v>
      </c>
      <c r="E31" s="318">
        <v>38</v>
      </c>
    </row>
    <row r="32" spans="1:6" ht="17.100000000000001" customHeight="1">
      <c r="A32" s="67">
        <v>26</v>
      </c>
      <c r="B32" s="69" t="s">
        <v>88</v>
      </c>
      <c r="C32" s="363">
        <v>1800</v>
      </c>
      <c r="D32" s="363">
        <v>1800</v>
      </c>
      <c r="E32" s="318">
        <v>1478</v>
      </c>
    </row>
    <row r="33" spans="1:5" ht="17.100000000000001" customHeight="1">
      <c r="A33" s="67">
        <v>27</v>
      </c>
      <c r="B33" s="69" t="s">
        <v>238</v>
      </c>
      <c r="C33" s="363">
        <v>0</v>
      </c>
      <c r="D33" s="363">
        <v>0</v>
      </c>
      <c r="E33" s="318">
        <v>0</v>
      </c>
    </row>
    <row r="34" spans="1:5">
      <c r="A34" s="67">
        <v>28</v>
      </c>
      <c r="B34" s="31" t="s">
        <v>473</v>
      </c>
      <c r="C34" s="363">
        <v>0</v>
      </c>
      <c r="D34" s="363">
        <v>0</v>
      </c>
      <c r="E34" s="318">
        <v>550</v>
      </c>
    </row>
    <row r="35" spans="1:5" s="187" customFormat="1">
      <c r="A35" s="67">
        <v>29</v>
      </c>
      <c r="B35" s="31" t="s">
        <v>239</v>
      </c>
      <c r="C35" s="363">
        <v>0</v>
      </c>
      <c r="D35" s="363">
        <v>0</v>
      </c>
      <c r="E35" s="318">
        <v>51</v>
      </c>
    </row>
    <row r="36" spans="1:5">
      <c r="A36" s="67">
        <v>30</v>
      </c>
      <c r="B36" s="31" t="s">
        <v>89</v>
      </c>
      <c r="C36" s="363">
        <v>540</v>
      </c>
      <c r="D36" s="363">
        <v>540</v>
      </c>
      <c r="E36" s="318">
        <v>503</v>
      </c>
    </row>
    <row r="37" spans="1:5">
      <c r="A37" s="67">
        <v>31</v>
      </c>
      <c r="B37" s="30" t="s">
        <v>90</v>
      </c>
      <c r="C37" s="364">
        <f>SUM(C24:C36)</f>
        <v>3719</v>
      </c>
      <c r="D37" s="364">
        <f>SUM(D24:D36)</f>
        <v>3719</v>
      </c>
      <c r="E37" s="320">
        <f>SUM(E24:E36)</f>
        <v>5052</v>
      </c>
    </row>
    <row r="38" spans="1:5" s="35" customFormat="1" ht="13.8">
      <c r="A38" s="67">
        <v>32</v>
      </c>
      <c r="B38" s="70" t="s">
        <v>91</v>
      </c>
      <c r="C38" s="363">
        <v>0</v>
      </c>
      <c r="D38" s="363">
        <v>0</v>
      </c>
      <c r="E38" s="318">
        <v>0</v>
      </c>
    </row>
    <row r="39" spans="1:5">
      <c r="A39" s="67">
        <v>33</v>
      </c>
      <c r="B39" s="30" t="s">
        <v>92</v>
      </c>
      <c r="C39" s="363">
        <v>0</v>
      </c>
      <c r="D39" s="363">
        <v>0</v>
      </c>
      <c r="E39" s="318">
        <v>0</v>
      </c>
    </row>
    <row r="40" spans="1:5">
      <c r="A40" s="67">
        <v>34</v>
      </c>
      <c r="B40" s="30" t="s">
        <v>421</v>
      </c>
      <c r="C40" s="363">
        <v>0</v>
      </c>
      <c r="D40" s="363">
        <v>0</v>
      </c>
      <c r="E40" s="318">
        <v>0</v>
      </c>
    </row>
    <row r="41" spans="1:5">
      <c r="A41" s="67">
        <v>35</v>
      </c>
      <c r="B41" s="30" t="s">
        <v>93</v>
      </c>
      <c r="C41" s="363">
        <v>0</v>
      </c>
      <c r="D41" s="363">
        <v>0</v>
      </c>
      <c r="E41" s="318">
        <v>6306</v>
      </c>
    </row>
    <row r="42" spans="1:5">
      <c r="A42" s="67">
        <v>36</v>
      </c>
      <c r="B42" s="30" t="s">
        <v>240</v>
      </c>
      <c r="C42" s="363">
        <v>0</v>
      </c>
      <c r="D42" s="363">
        <v>0</v>
      </c>
      <c r="E42" s="318">
        <v>0</v>
      </c>
    </row>
    <row r="43" spans="1:5">
      <c r="A43" s="67">
        <v>38</v>
      </c>
      <c r="B43" s="30" t="s">
        <v>94</v>
      </c>
      <c r="C43" s="363">
        <v>0</v>
      </c>
      <c r="D43" s="363">
        <v>0</v>
      </c>
      <c r="E43" s="318">
        <v>0</v>
      </c>
    </row>
    <row r="44" spans="1:5">
      <c r="A44" s="67">
        <v>39</v>
      </c>
      <c r="B44" s="30" t="s">
        <v>247</v>
      </c>
      <c r="C44" s="363">
        <f>'7.számú melléklet '!C10+'9.számú melléklet'!C10</f>
        <v>166858</v>
      </c>
      <c r="D44" s="363">
        <f>'7.számú melléklet '!D10+'9.számú melléklet'!D10</f>
        <v>170670</v>
      </c>
      <c r="E44" s="318">
        <f>'7.számú melléklet '!E10+'9.számú melléklet'!E10</f>
        <v>70740</v>
      </c>
    </row>
    <row r="45" spans="1:5">
      <c r="A45" s="67">
        <v>40</v>
      </c>
      <c r="B45" s="30" t="s">
        <v>471</v>
      </c>
      <c r="C45" s="363">
        <v>30500</v>
      </c>
      <c r="D45" s="363">
        <v>29619</v>
      </c>
      <c r="E45" s="318">
        <f>29619+900</f>
        <v>30519</v>
      </c>
    </row>
    <row r="46" spans="1:5" ht="15" thickBot="1">
      <c r="A46" s="251">
        <v>41</v>
      </c>
      <c r="B46" s="32" t="s">
        <v>95</v>
      </c>
      <c r="C46" s="366">
        <f>C22+C37+C38+C39+C40+C41+C42+C43+C45+C44</f>
        <v>223097</v>
      </c>
      <c r="D46" s="366">
        <f>D22+D37+D38+D39+D40+D41+D42+D43+D45+D44</f>
        <v>226627</v>
      </c>
      <c r="E46" s="319">
        <f>E22+E37+E38+E39+E40+E41+E42+E43+E45+E44</f>
        <v>135236</v>
      </c>
    </row>
    <row r="48" spans="1:5" ht="15.6">
      <c r="B48" s="44"/>
      <c r="C48" s="44"/>
      <c r="D48" s="44"/>
      <c r="E48" s="44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109"/>
  <sheetViews>
    <sheetView zoomScale="95" zoomScaleNormal="95" workbookViewId="0">
      <selection activeCell="A3" sqref="A3:G3"/>
    </sheetView>
  </sheetViews>
  <sheetFormatPr defaultRowHeight="14.4"/>
  <cols>
    <col min="1" max="1" width="5.44140625" customWidth="1"/>
    <col min="3" max="3" width="38.109375" customWidth="1"/>
    <col min="4" max="4" width="14.33203125" customWidth="1"/>
    <col min="5" max="6" width="14.33203125" style="187" customWidth="1"/>
    <col min="7" max="7" width="12.6640625" style="231" customWidth="1"/>
    <col min="8" max="8" width="28.5546875" customWidth="1"/>
    <col min="9" max="9" width="16.88671875" customWidth="1"/>
  </cols>
  <sheetData>
    <row r="1" spans="1:7">
      <c r="B1" s="35"/>
      <c r="C1" s="35"/>
      <c r="D1" s="35"/>
      <c r="E1" s="35"/>
      <c r="F1" s="35"/>
      <c r="G1" s="222"/>
    </row>
    <row r="2" spans="1:7">
      <c r="A2" s="643" t="s">
        <v>709</v>
      </c>
      <c r="B2" s="644"/>
      <c r="C2" s="644"/>
      <c r="D2" s="644"/>
      <c r="E2" s="644"/>
      <c r="F2" s="644"/>
      <c r="G2" s="644"/>
    </row>
    <row r="3" spans="1:7">
      <c r="A3" s="643" t="s">
        <v>437</v>
      </c>
      <c r="B3" s="644"/>
      <c r="C3" s="644"/>
      <c r="D3" s="644"/>
      <c r="E3" s="644"/>
      <c r="F3" s="644"/>
      <c r="G3" s="644"/>
    </row>
    <row r="4" spans="1:7">
      <c r="A4" s="643" t="s">
        <v>418</v>
      </c>
      <c r="B4" s="644"/>
      <c r="C4" s="644"/>
      <c r="D4" s="644"/>
      <c r="E4" s="644"/>
      <c r="F4" s="644"/>
      <c r="G4" s="644"/>
    </row>
    <row r="5" spans="1:7">
      <c r="A5" s="57"/>
      <c r="B5" s="124"/>
      <c r="C5" s="125"/>
      <c r="D5" s="125"/>
      <c r="E5" s="125"/>
      <c r="F5" s="125"/>
      <c r="G5" s="223"/>
    </row>
    <row r="6" spans="1:7">
      <c r="A6" s="57"/>
      <c r="B6" s="124" t="s">
        <v>27</v>
      </c>
      <c r="C6" s="125"/>
      <c r="D6" s="125"/>
      <c r="E6" s="125"/>
      <c r="F6" s="125"/>
      <c r="G6" s="223"/>
    </row>
    <row r="7" spans="1:7">
      <c r="A7" s="126"/>
      <c r="B7" s="651" t="s">
        <v>7</v>
      </c>
      <c r="C7" s="646"/>
      <c r="D7" s="179" t="s">
        <v>8</v>
      </c>
      <c r="E7" s="179" t="s">
        <v>9</v>
      </c>
      <c r="F7" s="179" t="s">
        <v>250</v>
      </c>
      <c r="G7" s="155" t="s">
        <v>442</v>
      </c>
    </row>
    <row r="8" spans="1:7" ht="15" customHeight="1">
      <c r="A8" s="649" t="s">
        <v>26</v>
      </c>
      <c r="B8" s="652" t="s">
        <v>0</v>
      </c>
      <c r="C8" s="653"/>
      <c r="D8" s="647" t="s">
        <v>181</v>
      </c>
      <c r="E8" s="647" t="s">
        <v>448</v>
      </c>
      <c r="F8" s="647" t="s">
        <v>457</v>
      </c>
      <c r="G8" s="656" t="s">
        <v>175</v>
      </c>
    </row>
    <row r="9" spans="1:7" ht="30" customHeight="1" thickBot="1">
      <c r="A9" s="650"/>
      <c r="B9" s="654"/>
      <c r="C9" s="655"/>
      <c r="D9" s="648"/>
      <c r="E9" s="648"/>
      <c r="F9" s="648"/>
      <c r="G9" s="657"/>
    </row>
    <row r="10" spans="1:7">
      <c r="A10" s="129">
        <v>1</v>
      </c>
      <c r="B10" s="128" t="s">
        <v>28</v>
      </c>
      <c r="C10" s="128"/>
      <c r="D10" s="130"/>
      <c r="E10" s="130"/>
      <c r="F10" s="417"/>
      <c r="G10" s="224"/>
    </row>
    <row r="11" spans="1:7" ht="20.399999999999999">
      <c r="A11" s="129">
        <v>2</v>
      </c>
      <c r="B11" s="128"/>
      <c r="C11" s="311" t="s">
        <v>391</v>
      </c>
      <c r="D11" s="136">
        <f>Részletező_Önk!D7</f>
        <v>4052.52</v>
      </c>
      <c r="E11" s="136">
        <f>Részletező_Önk!D7-510</f>
        <v>3542.52</v>
      </c>
      <c r="F11" s="136">
        <v>4190</v>
      </c>
      <c r="G11" s="132">
        <f>Részletező_Önk!D4</f>
        <v>1</v>
      </c>
    </row>
    <row r="12" spans="1:7">
      <c r="A12" s="129">
        <v>3</v>
      </c>
      <c r="B12" s="128"/>
      <c r="C12" s="311" t="s">
        <v>394</v>
      </c>
      <c r="D12" s="136">
        <f>Részletező_Önk!E7</f>
        <v>0</v>
      </c>
      <c r="E12" s="136">
        <f>Részletező_Önk!F7</f>
        <v>0</v>
      </c>
      <c r="F12" s="136">
        <v>0</v>
      </c>
      <c r="G12" s="132">
        <f>Részletező_Önk!E4</f>
        <v>0</v>
      </c>
    </row>
    <row r="13" spans="1:7">
      <c r="A13" s="129">
        <v>4</v>
      </c>
      <c r="B13" s="128"/>
      <c r="C13" s="308" t="s">
        <v>37</v>
      </c>
      <c r="D13" s="136">
        <f>Részletező_Önk!I7</f>
        <v>0</v>
      </c>
      <c r="E13" s="136">
        <f>Részletező_Önk!J7</f>
        <v>0</v>
      </c>
      <c r="F13" s="136">
        <v>0</v>
      </c>
      <c r="G13" s="132">
        <f>Részletező_Önk!I4</f>
        <v>0</v>
      </c>
    </row>
    <row r="14" spans="1:7">
      <c r="A14" s="129">
        <v>5</v>
      </c>
      <c r="B14" s="128"/>
      <c r="C14" s="128" t="str">
        <f>Részletező_Önk!J1</f>
        <v>Zöldterület-kezelés</v>
      </c>
      <c r="D14" s="136">
        <f>Részletező_Önk!J7</f>
        <v>0</v>
      </c>
      <c r="E14" s="136">
        <v>0</v>
      </c>
      <c r="F14" s="136">
        <v>0</v>
      </c>
      <c r="G14" s="132">
        <f>Részletező_Önk!J4</f>
        <v>0</v>
      </c>
    </row>
    <row r="15" spans="1:7">
      <c r="A15" s="129">
        <v>6</v>
      </c>
      <c r="B15" s="128"/>
      <c r="C15" s="131" t="str">
        <f>Részletező_Önk!K1</f>
        <v xml:space="preserve">Váors, községszolgáltatási egyéb szolgáltatások </v>
      </c>
      <c r="D15" s="136">
        <f>Részletező_Önk!K7</f>
        <v>2430</v>
      </c>
      <c r="E15" s="136">
        <f>Részletező_Önk!K7+2108</f>
        <v>4538</v>
      </c>
      <c r="F15" s="136">
        <v>1739</v>
      </c>
      <c r="G15" s="132">
        <f>Részletező_Önk!K4</f>
        <v>0</v>
      </c>
    </row>
    <row r="16" spans="1:7" s="187" customFormat="1">
      <c r="A16" s="129">
        <v>7</v>
      </c>
      <c r="B16" s="128"/>
      <c r="C16" s="131" t="str">
        <f>Részletező_Önk!L1</f>
        <v>Háziorvosi alapellátás</v>
      </c>
      <c r="D16" s="136">
        <f>Részletező_Önk!L7</f>
        <v>0</v>
      </c>
      <c r="E16" s="136">
        <f>Részletező_Önk!M7</f>
        <v>0</v>
      </c>
      <c r="F16" s="136">
        <v>0</v>
      </c>
      <c r="G16" s="132">
        <f>Részletező_Önk!L4</f>
        <v>0</v>
      </c>
    </row>
    <row r="17" spans="1:7" s="187" customFormat="1">
      <c r="A17" s="129">
        <v>8</v>
      </c>
      <c r="B17" s="128"/>
      <c r="C17" s="131" t="str">
        <f>Részletező_Önk!M1</f>
        <v>Fogorvosi alapellátás</v>
      </c>
      <c r="D17" s="136">
        <f>Részletező_Önk!M7</f>
        <v>0</v>
      </c>
      <c r="E17" s="136">
        <f>Részletező_Önk!M7</f>
        <v>0</v>
      </c>
      <c r="F17" s="136">
        <v>0</v>
      </c>
      <c r="G17" s="132">
        <f>Részletező_Önk!M4</f>
        <v>0</v>
      </c>
    </row>
    <row r="18" spans="1:7" s="187" customFormat="1">
      <c r="A18" s="129">
        <v>9</v>
      </c>
      <c r="B18" s="128"/>
      <c r="C18" s="131" t="str">
        <f>Részletező_Önk!N1</f>
        <v xml:space="preserve">Könyvtári szolgáltatások </v>
      </c>
      <c r="D18" s="136">
        <f>Részletező_Önk!N7</f>
        <v>666</v>
      </c>
      <c r="E18" s="136">
        <f>Részletező_Önk!N7</f>
        <v>666</v>
      </c>
      <c r="F18" s="136">
        <v>56</v>
      </c>
      <c r="G18" s="132">
        <f>Részletező_Önk!N4</f>
        <v>0</v>
      </c>
    </row>
    <row r="19" spans="1:7" s="187" customFormat="1" ht="29.25" customHeight="1">
      <c r="A19" s="129">
        <v>10</v>
      </c>
      <c r="B19" s="128"/>
      <c r="C19" s="309" t="str">
        <f>Részletező_Önk!O1</f>
        <v>Közművelődés-hagyományos közösségi kulturális értékek gondozása</v>
      </c>
      <c r="D19" s="136">
        <f>Részletező_Önk!O7</f>
        <v>1200</v>
      </c>
      <c r="E19" s="136">
        <f>Részletező_Önk!O7</f>
        <v>1200</v>
      </c>
      <c r="F19" s="136">
        <v>0</v>
      </c>
      <c r="G19" s="132">
        <f>Részletező_Önk!O4</f>
        <v>0</v>
      </c>
    </row>
    <row r="20" spans="1:7">
      <c r="A20" s="129">
        <v>11</v>
      </c>
      <c r="B20" s="128"/>
      <c r="C20" s="310" t="str">
        <f>Részletező_Önk!R1</f>
        <v xml:space="preserve">Szociális étkeztetés szociális konyhán </v>
      </c>
      <c r="D20" s="136">
        <f>Részletező_Önk!R7</f>
        <v>0</v>
      </c>
      <c r="E20" s="136">
        <f>Részletező_Önk!S7</f>
        <v>0</v>
      </c>
      <c r="F20" s="136">
        <v>0</v>
      </c>
      <c r="G20" s="132">
        <f>Részletező_Önk!R4</f>
        <v>0</v>
      </c>
    </row>
    <row r="21" spans="1:7">
      <c r="A21" s="129">
        <v>12</v>
      </c>
      <c r="B21" s="133" t="s">
        <v>30</v>
      </c>
      <c r="C21" s="133"/>
      <c r="D21" s="134">
        <f>SUM(D11:D20)</f>
        <v>8348.52</v>
      </c>
      <c r="E21" s="134">
        <f>SUM(E11:E20)</f>
        <v>9946.52</v>
      </c>
      <c r="F21" s="134">
        <f>SUM(F11:F20)</f>
        <v>5985</v>
      </c>
      <c r="G21" s="153">
        <f>SUM(G10:G20)</f>
        <v>1</v>
      </c>
    </row>
    <row r="22" spans="1:7">
      <c r="A22" s="129">
        <v>13</v>
      </c>
      <c r="B22" s="57"/>
      <c r="C22" s="131" t="s">
        <v>31</v>
      </c>
      <c r="D22" s="136">
        <f>Részletező_Önk!G7+Részletező_Önk!H7</f>
        <v>0</v>
      </c>
      <c r="E22" s="136">
        <v>3224</v>
      </c>
      <c r="F22" s="136">
        <v>4183</v>
      </c>
      <c r="G22" s="226">
        <f>Részletező_Önk!G4+Részletező_Önk!H4</f>
        <v>5</v>
      </c>
    </row>
    <row r="23" spans="1:7">
      <c r="A23" s="129">
        <v>14</v>
      </c>
      <c r="B23" s="133" t="s">
        <v>32</v>
      </c>
      <c r="C23" s="137"/>
      <c r="D23" s="418">
        <f>SUM(D21:D22)</f>
        <v>8348.52</v>
      </c>
      <c r="E23" s="418">
        <f>SUM(E21:E22)</f>
        <v>13170.52</v>
      </c>
      <c r="F23" s="418">
        <f>SUM(F21:F22)</f>
        <v>10168</v>
      </c>
      <c r="G23" s="138"/>
    </row>
    <row r="24" spans="1:7">
      <c r="A24" s="129">
        <v>15</v>
      </c>
      <c r="B24" s="128" t="s">
        <v>33</v>
      </c>
      <c r="C24" s="128"/>
      <c r="D24" s="130"/>
      <c r="E24" s="130"/>
      <c r="F24" s="130"/>
      <c r="G24" s="227"/>
    </row>
    <row r="25" spans="1:7" ht="20.399999999999999">
      <c r="A25" s="129">
        <v>16</v>
      </c>
      <c r="B25" s="128"/>
      <c r="C25" s="311" t="s">
        <v>391</v>
      </c>
      <c r="D25" s="136">
        <f>Részletező_Önk!D10</f>
        <v>790.2414</v>
      </c>
      <c r="E25" s="136">
        <f>Részletező_Önk!D10</f>
        <v>790.2414</v>
      </c>
      <c r="F25" s="136">
        <v>772</v>
      </c>
      <c r="G25" s="228"/>
    </row>
    <row r="26" spans="1:7">
      <c r="A26" s="129">
        <v>17</v>
      </c>
      <c r="B26" s="128"/>
      <c r="C26" s="311" t="s">
        <v>394</v>
      </c>
      <c r="D26" s="136">
        <f>Részletező_Önk!E10</f>
        <v>0</v>
      </c>
      <c r="E26" s="136">
        <f>Részletező_Önk!F10</f>
        <v>0</v>
      </c>
      <c r="F26" s="136">
        <v>0</v>
      </c>
      <c r="G26" s="228"/>
    </row>
    <row r="27" spans="1:7" s="187" customFormat="1">
      <c r="A27" s="129">
        <v>18</v>
      </c>
      <c r="B27" s="128"/>
      <c r="C27" s="308" t="s">
        <v>37</v>
      </c>
      <c r="D27" s="136">
        <f>Részletező_Önk!I22</f>
        <v>0</v>
      </c>
      <c r="E27" s="136">
        <f>Részletező_Önk!J22</f>
        <v>0</v>
      </c>
      <c r="F27" s="136">
        <v>0</v>
      </c>
      <c r="G27" s="228"/>
    </row>
    <row r="28" spans="1:7" s="187" customFormat="1">
      <c r="A28" s="129">
        <v>19</v>
      </c>
      <c r="B28" s="128"/>
      <c r="C28" s="128" t="str">
        <f>Részletező_Önk!J1</f>
        <v>Zöldterület-kezelés</v>
      </c>
      <c r="D28" s="136">
        <f>Részletező_Önk!J10</f>
        <v>0</v>
      </c>
      <c r="E28" s="136">
        <f>Részletező_Önk!J10</f>
        <v>0</v>
      </c>
      <c r="F28" s="136">
        <v>0</v>
      </c>
      <c r="G28" s="228"/>
    </row>
    <row r="29" spans="1:7">
      <c r="A29" s="129">
        <v>20</v>
      </c>
      <c r="B29" s="128"/>
      <c r="C29" s="131" t="str">
        <f>Részletező_Önk!K1</f>
        <v xml:space="preserve">Váors, községszolgáltatási egyéb szolgáltatások </v>
      </c>
      <c r="D29" s="136">
        <f>Részletező_Önk!K10</f>
        <v>473.85</v>
      </c>
      <c r="E29" s="136">
        <f>Részletező_Önk!K10</f>
        <v>473.85</v>
      </c>
      <c r="F29" s="136">
        <v>294</v>
      </c>
      <c r="G29" s="228"/>
    </row>
    <row r="30" spans="1:7">
      <c r="A30" s="129">
        <v>21</v>
      </c>
      <c r="B30" s="128"/>
      <c r="C30" s="131" t="str">
        <f>Részletező_Önk!L1</f>
        <v>Háziorvosi alapellátás</v>
      </c>
      <c r="D30" s="136">
        <f>Részletező_Önk!L10</f>
        <v>0</v>
      </c>
      <c r="E30" s="136">
        <f>Részletező_Önk!M10</f>
        <v>0</v>
      </c>
      <c r="F30" s="136">
        <v>0</v>
      </c>
      <c r="G30" s="228"/>
    </row>
    <row r="31" spans="1:7">
      <c r="A31" s="129">
        <v>22</v>
      </c>
      <c r="B31" s="128"/>
      <c r="C31" s="131" t="str">
        <f>Részletező_Önk!M1</f>
        <v>Fogorvosi alapellátás</v>
      </c>
      <c r="D31" s="136">
        <f>Részletező_Önk!M10</f>
        <v>0</v>
      </c>
      <c r="E31" s="136">
        <f>Részletező_Önk!M10</f>
        <v>0</v>
      </c>
      <c r="F31" s="136">
        <v>0</v>
      </c>
      <c r="G31" s="228"/>
    </row>
    <row r="32" spans="1:7">
      <c r="A32" s="129">
        <v>23</v>
      </c>
      <c r="B32" s="128"/>
      <c r="C32" s="131" t="str">
        <f>Részletező_Önk!N1</f>
        <v xml:space="preserve">Könyvtári szolgáltatások </v>
      </c>
      <c r="D32" s="136">
        <f>Részletező_Önk!N10</f>
        <v>129.87</v>
      </c>
      <c r="E32" s="136">
        <f>Részletező_Önk!N10</f>
        <v>129.87</v>
      </c>
      <c r="F32" s="136">
        <v>10</v>
      </c>
      <c r="G32" s="228"/>
    </row>
    <row r="33" spans="1:7" ht="21.6">
      <c r="A33" s="129">
        <v>24</v>
      </c>
      <c r="B33" s="128"/>
      <c r="C33" s="309" t="str">
        <f>Részletező_Önk!O1</f>
        <v>Közművelődés-hagyományos közösségi kulturális értékek gondozása</v>
      </c>
      <c r="D33" s="136">
        <f>Részletező_Önk!O10</f>
        <v>252</v>
      </c>
      <c r="E33" s="136">
        <f>Részletező_Önk!O10</f>
        <v>252</v>
      </c>
      <c r="F33" s="136">
        <v>0</v>
      </c>
      <c r="G33" s="228"/>
    </row>
    <row r="34" spans="1:7" s="187" customFormat="1">
      <c r="A34" s="129">
        <v>25</v>
      </c>
      <c r="B34" s="128"/>
      <c r="C34" s="310" t="s">
        <v>411</v>
      </c>
      <c r="D34" s="136">
        <f>Részletező_Önk!R9</f>
        <v>0</v>
      </c>
      <c r="E34" s="136">
        <f>Részletező_Önk!S9</f>
        <v>0</v>
      </c>
      <c r="F34" s="136">
        <v>0</v>
      </c>
      <c r="G34" s="228"/>
    </row>
    <row r="35" spans="1:7">
      <c r="A35" s="129">
        <v>26</v>
      </c>
      <c r="B35" s="128"/>
      <c r="C35" s="131" t="s">
        <v>31</v>
      </c>
      <c r="D35" s="136">
        <f>Részletező_Önk!H10+Részletező_Önk!G10</f>
        <v>0</v>
      </c>
      <c r="E35" s="136">
        <f>Részletező_Önk!I10+Részletező_Önk!H10</f>
        <v>0</v>
      </c>
      <c r="F35" s="136">
        <v>398</v>
      </c>
      <c r="G35" s="228"/>
    </row>
    <row r="36" spans="1:7">
      <c r="A36" s="129">
        <v>27</v>
      </c>
      <c r="B36" s="133" t="s">
        <v>35</v>
      </c>
      <c r="C36" s="133"/>
      <c r="D36" s="134">
        <f>SUM(D25:D35)</f>
        <v>1645.9614000000001</v>
      </c>
      <c r="E36" s="134">
        <f>SUM(E25:E35)</f>
        <v>1645.9614000000001</v>
      </c>
      <c r="F36" s="134">
        <f>SUM(F25:F35)</f>
        <v>1474</v>
      </c>
      <c r="G36" s="134"/>
    </row>
    <row r="37" spans="1:7">
      <c r="A37" s="129">
        <v>28</v>
      </c>
      <c r="B37" s="128" t="s">
        <v>36</v>
      </c>
      <c r="C37" s="128"/>
      <c r="D37" s="130"/>
      <c r="E37" s="130"/>
      <c r="F37" s="130"/>
      <c r="G37" s="228"/>
    </row>
    <row r="38" spans="1:7" ht="20.399999999999999">
      <c r="A38" s="129">
        <v>29</v>
      </c>
      <c r="B38" s="128"/>
      <c r="C38" s="311" t="s">
        <v>391</v>
      </c>
      <c r="D38" s="136">
        <f>Részletező_Önk!D11</f>
        <v>3263</v>
      </c>
      <c r="E38" s="136">
        <f>Részletező_Önk!D11</f>
        <v>3263</v>
      </c>
      <c r="F38" s="136">
        <v>9235</v>
      </c>
      <c r="G38" s="228"/>
    </row>
    <row r="39" spans="1:7">
      <c r="A39" s="129">
        <v>30</v>
      </c>
      <c r="B39" s="128"/>
      <c r="C39" s="311" t="s">
        <v>394</v>
      </c>
      <c r="D39" s="136">
        <f>Részletező_Önk!E11</f>
        <v>493</v>
      </c>
      <c r="E39" s="136">
        <f>Részletező_Önk!E11</f>
        <v>493</v>
      </c>
      <c r="F39" s="136">
        <v>780</v>
      </c>
      <c r="G39" s="228"/>
    </row>
    <row r="40" spans="1:7" s="187" customFormat="1">
      <c r="A40" s="129">
        <v>31</v>
      </c>
      <c r="B40" s="128"/>
      <c r="C40" s="308" t="s">
        <v>470</v>
      </c>
      <c r="D40" s="136">
        <v>0</v>
      </c>
      <c r="E40" s="136">
        <v>0</v>
      </c>
      <c r="F40" s="136">
        <v>259</v>
      </c>
      <c r="G40" s="228"/>
    </row>
    <row r="41" spans="1:7">
      <c r="A41" s="129">
        <v>32</v>
      </c>
      <c r="B41" s="128"/>
      <c r="C41" s="308" t="s">
        <v>37</v>
      </c>
      <c r="D41" s="136">
        <f>Részletező_Önk!I11</f>
        <v>875</v>
      </c>
      <c r="E41" s="136">
        <f>Részletező_Önk!I11</f>
        <v>875</v>
      </c>
      <c r="F41" s="136">
        <v>568</v>
      </c>
      <c r="G41" s="228"/>
    </row>
    <row r="42" spans="1:7">
      <c r="A42" s="129">
        <v>33</v>
      </c>
      <c r="B42" s="128"/>
      <c r="C42" s="128" t="str">
        <f>Részletező_Önk!J1</f>
        <v>Zöldterület-kezelés</v>
      </c>
      <c r="D42" s="136">
        <f>Részletező_Önk!J11</f>
        <v>370</v>
      </c>
      <c r="E42" s="136">
        <f>Részletező_Önk!J11</f>
        <v>370</v>
      </c>
      <c r="F42" s="136">
        <v>347</v>
      </c>
      <c r="G42" s="228"/>
    </row>
    <row r="43" spans="1:7">
      <c r="A43" s="129">
        <v>34</v>
      </c>
      <c r="B43" s="128"/>
      <c r="C43" s="131" t="str">
        <f>Részletező_Önk!K1</f>
        <v xml:space="preserve">Váors, községszolgáltatási egyéb szolgáltatások </v>
      </c>
      <c r="D43" s="136">
        <f>Részletező_Önk!K11</f>
        <v>2066</v>
      </c>
      <c r="E43" s="136">
        <f>Részletező_Önk!K11+11622</f>
        <v>13688</v>
      </c>
      <c r="F43" s="136">
        <v>3918</v>
      </c>
      <c r="G43" s="228"/>
    </row>
    <row r="44" spans="1:7">
      <c r="A44" s="129">
        <v>35</v>
      </c>
      <c r="B44" s="128"/>
      <c r="C44" s="131" t="str">
        <f>Részletező_Önk!L1</f>
        <v>Háziorvosi alapellátás</v>
      </c>
      <c r="D44" s="136">
        <f>Részletező_Önk!L11</f>
        <v>339</v>
      </c>
      <c r="E44" s="136">
        <f>Részletező_Önk!L11</f>
        <v>339</v>
      </c>
      <c r="F44" s="136">
        <v>389</v>
      </c>
      <c r="G44" s="228"/>
    </row>
    <row r="45" spans="1:7">
      <c r="A45" s="129">
        <v>36</v>
      </c>
      <c r="B45" s="128"/>
      <c r="C45" s="131" t="str">
        <f>Részletező_Önk!M1</f>
        <v>Fogorvosi alapellátás</v>
      </c>
      <c r="D45" s="136">
        <f>Részletező_Önk!M11</f>
        <v>73</v>
      </c>
      <c r="E45" s="136">
        <f>Részletező_Önk!M11</f>
        <v>73</v>
      </c>
      <c r="F45" s="136">
        <v>73</v>
      </c>
      <c r="G45" s="228"/>
    </row>
    <row r="46" spans="1:7">
      <c r="A46" s="129">
        <v>37</v>
      </c>
      <c r="B46" s="128"/>
      <c r="C46" s="131" t="str">
        <f>Részletező_Önk!N1</f>
        <v xml:space="preserve">Könyvtári szolgáltatások </v>
      </c>
      <c r="D46" s="136">
        <f>Részletező_Önk!N11</f>
        <v>365</v>
      </c>
      <c r="E46" s="136">
        <f>Részletező_Önk!N11</f>
        <v>365</v>
      </c>
      <c r="F46" s="136">
        <v>526</v>
      </c>
      <c r="G46" s="228"/>
    </row>
    <row r="47" spans="1:7" ht="21.6">
      <c r="A47" s="129">
        <v>38</v>
      </c>
      <c r="B47" s="128"/>
      <c r="C47" s="309" t="str">
        <f>Részletező_Önk!O1</f>
        <v>Közművelődés-hagyományos közösségi kulturális értékek gondozása</v>
      </c>
      <c r="D47" s="136">
        <f>Részletező_Önk!O11</f>
        <v>306</v>
      </c>
      <c r="E47" s="136">
        <f>Részletező_Önk!O11</f>
        <v>306</v>
      </c>
      <c r="F47" s="136">
        <v>1021</v>
      </c>
      <c r="G47" s="228"/>
    </row>
    <row r="48" spans="1:7" s="187" customFormat="1">
      <c r="A48" s="129">
        <v>39</v>
      </c>
      <c r="B48" s="128"/>
      <c r="C48" s="309" t="s">
        <v>467</v>
      </c>
      <c r="D48" s="136">
        <v>0</v>
      </c>
      <c r="E48" s="136">
        <v>0</v>
      </c>
      <c r="F48" s="136">
        <v>50</v>
      </c>
      <c r="G48" s="228"/>
    </row>
    <row r="49" spans="1:10">
      <c r="A49" s="129">
        <v>40</v>
      </c>
      <c r="B49" s="128"/>
      <c r="C49" s="310" t="s">
        <v>411</v>
      </c>
      <c r="D49" s="136">
        <f>Részletező_Önk!R11</f>
        <v>3029</v>
      </c>
      <c r="E49" s="136">
        <f>Részletező_Önk!R11</f>
        <v>3029</v>
      </c>
      <c r="F49" s="136">
        <v>2209</v>
      </c>
      <c r="G49" s="228"/>
    </row>
    <row r="50" spans="1:10" s="187" customFormat="1">
      <c r="A50" s="129">
        <v>41</v>
      </c>
      <c r="B50" s="128"/>
      <c r="C50" s="310" t="s">
        <v>468</v>
      </c>
      <c r="D50" s="136">
        <v>0</v>
      </c>
      <c r="E50" s="136">
        <v>0</v>
      </c>
      <c r="F50" s="136">
        <v>158</v>
      </c>
      <c r="G50" s="228"/>
    </row>
    <row r="51" spans="1:10" s="187" customFormat="1">
      <c r="A51" s="129">
        <v>42</v>
      </c>
      <c r="B51" s="128"/>
      <c r="C51" s="310" t="s">
        <v>469</v>
      </c>
      <c r="D51" s="136">
        <v>0</v>
      </c>
      <c r="E51" s="136">
        <v>0</v>
      </c>
      <c r="F51" s="136">
        <v>1269</v>
      </c>
      <c r="G51" s="228"/>
    </row>
    <row r="52" spans="1:10">
      <c r="A52" s="129">
        <v>43</v>
      </c>
      <c r="B52" s="128"/>
      <c r="C52" s="131" t="s">
        <v>31</v>
      </c>
      <c r="D52" s="136">
        <f>Részletező_Önk!G11+Részletező_Önk!H11</f>
        <v>0</v>
      </c>
      <c r="E52" s="136">
        <f>Részletező_Önk!H11+Részletező_Önk!G11</f>
        <v>0</v>
      </c>
      <c r="F52" s="136">
        <v>383</v>
      </c>
      <c r="G52" s="228"/>
    </row>
    <row r="53" spans="1:10">
      <c r="A53" s="129">
        <v>44</v>
      </c>
      <c r="B53" s="140" t="s">
        <v>38</v>
      </c>
      <c r="C53" s="141"/>
      <c r="D53" s="142">
        <f>SUM(D38:D52)</f>
        <v>11179</v>
      </c>
      <c r="E53" s="142">
        <f>SUM(E38:E52)</f>
        <v>22801</v>
      </c>
      <c r="F53" s="142">
        <f>SUM(F38:F52)</f>
        <v>21185</v>
      </c>
      <c r="G53" s="142"/>
    </row>
    <row r="54" spans="1:10">
      <c r="A54" s="129">
        <v>45</v>
      </c>
      <c r="B54" s="128" t="s">
        <v>39</v>
      </c>
      <c r="C54" s="128"/>
      <c r="D54" s="130"/>
      <c r="E54" s="130"/>
      <c r="F54" s="130"/>
      <c r="G54" s="228"/>
    </row>
    <row r="55" spans="1:10">
      <c r="A55" s="129">
        <v>46</v>
      </c>
      <c r="B55" s="143" t="s">
        <v>40</v>
      </c>
      <c r="C55" s="143"/>
      <c r="D55" s="130"/>
      <c r="E55" s="130"/>
      <c r="F55" s="130"/>
      <c r="G55" s="228"/>
    </row>
    <row r="56" spans="1:10">
      <c r="A56" s="129">
        <v>47</v>
      </c>
      <c r="B56" s="143"/>
      <c r="C56" s="143" t="str">
        <f>'6.számú melléklet '!B10</f>
        <v>Bakonysárkányi Fekete István Általános Iskola támogatása</v>
      </c>
      <c r="D56" s="136">
        <f>'6.számú melléklet '!C10</f>
        <v>100</v>
      </c>
      <c r="E56" s="136">
        <f>'6.számú melléklet '!D10</f>
        <v>100</v>
      </c>
      <c r="F56" s="136">
        <f>'6.számú melléklet '!E10</f>
        <v>100</v>
      </c>
      <c r="G56" s="228"/>
    </row>
    <row r="57" spans="1:10">
      <c r="A57" s="129">
        <v>48</v>
      </c>
      <c r="B57" s="143"/>
      <c r="C57" s="128" t="s">
        <v>41</v>
      </c>
      <c r="D57" s="130">
        <f>'6.számú melléklet '!C8</f>
        <v>735</v>
      </c>
      <c r="E57" s="130">
        <f>'6.számú melléklet '!D8</f>
        <v>735</v>
      </c>
      <c r="F57" s="130">
        <f>'6.számú melléklet '!E8</f>
        <v>116</v>
      </c>
      <c r="G57" s="228"/>
    </row>
    <row r="58" spans="1:10">
      <c r="A58" s="129">
        <v>49</v>
      </c>
      <c r="B58" s="128"/>
      <c r="C58" s="144" t="s">
        <v>42</v>
      </c>
      <c r="D58" s="130">
        <f>'6.számú melléklet '!C9</f>
        <v>0</v>
      </c>
      <c r="E58" s="130">
        <f>'6.számú melléklet '!D9</f>
        <v>660</v>
      </c>
      <c r="F58" s="130">
        <f>'6.számú melléklet '!E9</f>
        <v>240</v>
      </c>
      <c r="G58" s="228"/>
      <c r="I58" s="50"/>
    </row>
    <row r="59" spans="1:10" s="187" customFormat="1">
      <c r="A59" s="129">
        <v>50</v>
      </c>
      <c r="B59" s="128"/>
      <c r="C59" s="144" t="s">
        <v>184</v>
      </c>
      <c r="D59" s="130">
        <f>Részletező_Önk!F41</f>
        <v>880.78</v>
      </c>
      <c r="E59" s="130">
        <f>Részletező_Önk!F41+262</f>
        <v>1142.78</v>
      </c>
      <c r="F59" s="130">
        <f>Részletező_Önk!F41+262</f>
        <v>1142.78</v>
      </c>
      <c r="G59" s="228"/>
    </row>
    <row r="60" spans="1:10">
      <c r="A60" s="129">
        <v>51</v>
      </c>
      <c r="B60" s="143" t="s">
        <v>43</v>
      </c>
      <c r="C60" s="128"/>
      <c r="D60" s="130"/>
      <c r="E60" s="130"/>
      <c r="F60" s="130"/>
      <c r="G60" s="228"/>
      <c r="I60" s="50"/>
    </row>
    <row r="61" spans="1:10" s="187" customFormat="1">
      <c r="A61" s="129">
        <v>52</v>
      </c>
      <c r="B61" s="143"/>
      <c r="C61" s="128" t="s">
        <v>234</v>
      </c>
      <c r="D61" s="130">
        <f>SUM('6.számú melléklet '!C14)</f>
        <v>100</v>
      </c>
      <c r="E61" s="130">
        <f>SUM('6.számú melléklet '!D14)</f>
        <v>100</v>
      </c>
      <c r="F61" s="130">
        <f>SUM('6.számú melléklet '!E14)</f>
        <v>0</v>
      </c>
      <c r="G61" s="228"/>
      <c r="J61" s="50"/>
    </row>
    <row r="62" spans="1:10">
      <c r="A62" s="129">
        <v>53</v>
      </c>
      <c r="B62" s="128"/>
      <c r="C62" s="128" t="s">
        <v>23</v>
      </c>
      <c r="D62" s="212">
        <f>'6.számú melléklet '!C15+'6.számú melléklet '!C16</f>
        <v>55</v>
      </c>
      <c r="E62" s="212">
        <f>'6.számú melléklet '!D15+'6.számú melléklet '!D16</f>
        <v>55</v>
      </c>
      <c r="F62" s="212">
        <f>'6.számú melléklet '!E15+'6.számú melléklet '!E16+'6.számú melléklet '!E11</f>
        <v>95</v>
      </c>
      <c r="G62" s="228"/>
      <c r="I62" s="50"/>
    </row>
    <row r="63" spans="1:10" s="187" customFormat="1">
      <c r="A63" s="129">
        <v>54</v>
      </c>
      <c r="B63" s="128"/>
      <c r="C63" s="128" t="s">
        <v>233</v>
      </c>
      <c r="D63" s="212">
        <f>'6.számú melléklet '!C12+'6.számú melléklet '!C13+'6.számú melléklet '!C17+'6.számú melléklet '!C18</f>
        <v>159</v>
      </c>
      <c r="E63" s="212">
        <f>'6.számú melléklet '!D12+'6.számú melléklet '!D13+'6.számú melléklet '!D17+'6.számú melléklet '!D18</f>
        <v>159</v>
      </c>
      <c r="F63" s="212">
        <f>'6.számú melléklet '!E12+'6.számú melléklet '!E13+'6.számú melléklet '!E17+'6.számú melléklet '!E18</f>
        <v>45</v>
      </c>
      <c r="G63" s="228"/>
      <c r="J63" s="187">
        <v>597</v>
      </c>
    </row>
    <row r="64" spans="1:10" ht="15" thickBot="1">
      <c r="A64" s="129">
        <v>55</v>
      </c>
      <c r="B64" s="145" t="s">
        <v>44</v>
      </c>
      <c r="C64" s="145"/>
      <c r="D64" s="146">
        <f>SUM(D56:D63)</f>
        <v>2029.78</v>
      </c>
      <c r="E64" s="146">
        <f>SUM(E56:E63)</f>
        <v>2951.7799999999997</v>
      </c>
      <c r="F64" s="146">
        <f>SUM(F56:F63)</f>
        <v>1738.78</v>
      </c>
      <c r="G64" s="146"/>
      <c r="J64">
        <v>1141</v>
      </c>
    </row>
    <row r="65" spans="1:8">
      <c r="A65" s="129">
        <v>56</v>
      </c>
      <c r="B65" s="128" t="s">
        <v>45</v>
      </c>
      <c r="C65" s="128"/>
      <c r="D65" s="130"/>
      <c r="E65" s="130"/>
      <c r="F65" s="130"/>
      <c r="G65" s="228"/>
    </row>
    <row r="66" spans="1:8">
      <c r="A66" s="129">
        <v>57</v>
      </c>
      <c r="B66" s="128"/>
      <c r="C66" s="128" t="s">
        <v>205</v>
      </c>
      <c r="D66" s="130">
        <f>'6.számú melléklet '!C21</f>
        <v>0</v>
      </c>
      <c r="E66" s="130">
        <f>'6.számú melléklet '!D21</f>
        <v>0</v>
      </c>
      <c r="F66" s="130">
        <f>'6.számú melléklet '!E21</f>
        <v>0</v>
      </c>
      <c r="G66" s="228"/>
    </row>
    <row r="67" spans="1:8" s="187" customFormat="1">
      <c r="A67" s="129">
        <v>58</v>
      </c>
      <c r="B67" s="128"/>
      <c r="C67" s="128" t="s">
        <v>206</v>
      </c>
      <c r="D67" s="130">
        <f>'6.számú melléklet '!C22</f>
        <v>200</v>
      </c>
      <c r="E67" s="130">
        <f>'6.számú melléklet '!D22</f>
        <v>200</v>
      </c>
      <c r="F67" s="130">
        <f>'6.számú melléklet '!E22</f>
        <v>0</v>
      </c>
      <c r="G67" s="228"/>
    </row>
    <row r="68" spans="1:8" s="187" customFormat="1">
      <c r="A68" s="129">
        <v>59</v>
      </c>
      <c r="B68" s="128"/>
      <c r="C68" s="128" t="s">
        <v>207</v>
      </c>
      <c r="D68" s="130">
        <f>'6.számú melléklet '!C23</f>
        <v>1200</v>
      </c>
      <c r="E68" s="130">
        <f>'6.számú melléklet '!D23</f>
        <v>1200</v>
      </c>
      <c r="F68" s="130">
        <f>'6.számú melléklet '!E23</f>
        <v>5</v>
      </c>
      <c r="G68" s="228"/>
    </row>
    <row r="69" spans="1:8">
      <c r="A69" s="129">
        <v>60</v>
      </c>
      <c r="B69" s="128"/>
      <c r="C69" s="128" t="s">
        <v>208</v>
      </c>
      <c r="D69" s="130">
        <f>'6.számú melléklet '!C24</f>
        <v>100</v>
      </c>
      <c r="E69" s="130">
        <f>'6.számú melléklet '!D24</f>
        <v>100</v>
      </c>
      <c r="F69" s="130">
        <f>'6.számú melléklet '!E24</f>
        <v>100</v>
      </c>
      <c r="G69" s="228"/>
    </row>
    <row r="70" spans="1:8">
      <c r="A70" s="129">
        <v>61</v>
      </c>
      <c r="B70" s="128"/>
      <c r="C70" s="128" t="s">
        <v>209</v>
      </c>
      <c r="D70" s="130">
        <f>'6.számú melléklet '!C25</f>
        <v>26</v>
      </c>
      <c r="E70" s="130">
        <f>'6.számú melléklet '!D25</f>
        <v>26</v>
      </c>
      <c r="F70" s="130">
        <f>'6.számú melléklet '!E25</f>
        <v>0</v>
      </c>
      <c r="G70" s="228"/>
    </row>
    <row r="71" spans="1:8">
      <c r="A71" s="129">
        <v>62</v>
      </c>
      <c r="B71" s="128"/>
      <c r="C71" s="128" t="s">
        <v>210</v>
      </c>
      <c r="D71" s="130">
        <f>'6.számú melléklet '!C26</f>
        <v>650</v>
      </c>
      <c r="E71" s="130">
        <f>'6.számú melléklet '!D26</f>
        <v>650</v>
      </c>
      <c r="F71" s="130">
        <f>'6.számú melléklet '!E26</f>
        <v>1775</v>
      </c>
      <c r="G71" s="228"/>
    </row>
    <row r="72" spans="1:8">
      <c r="A72" s="129">
        <v>63</v>
      </c>
      <c r="B72" s="133" t="s">
        <v>46</v>
      </c>
      <c r="C72" s="133"/>
      <c r="D72" s="134">
        <f>SUM(D66:D71)</f>
        <v>2176</v>
      </c>
      <c r="E72" s="134">
        <f>SUM(E66:E71)</f>
        <v>2176</v>
      </c>
      <c r="F72" s="134">
        <f>SUM(F66:F71)</f>
        <v>1880</v>
      </c>
      <c r="G72" s="134"/>
    </row>
    <row r="73" spans="1:8">
      <c r="A73" s="129">
        <v>64</v>
      </c>
      <c r="B73" s="147"/>
      <c r="C73" s="133"/>
      <c r="D73" s="134"/>
      <c r="E73" s="134"/>
      <c r="F73" s="134"/>
      <c r="G73" s="134"/>
    </row>
    <row r="74" spans="1:8">
      <c r="A74" s="129">
        <v>65</v>
      </c>
      <c r="B74" s="133" t="s">
        <v>47</v>
      </c>
      <c r="C74" s="133"/>
      <c r="D74" s="134">
        <v>9953</v>
      </c>
      <c r="E74" s="134">
        <v>5633</v>
      </c>
      <c r="F74" s="134">
        <v>0</v>
      </c>
      <c r="G74" s="134"/>
    </row>
    <row r="75" spans="1:8">
      <c r="A75" s="129">
        <v>66</v>
      </c>
      <c r="B75" s="128" t="s">
        <v>48</v>
      </c>
      <c r="C75" s="128"/>
      <c r="D75" s="130"/>
      <c r="E75" s="130"/>
      <c r="F75" s="130"/>
      <c r="G75" s="228"/>
    </row>
    <row r="76" spans="1:8">
      <c r="A76" s="129">
        <v>67</v>
      </c>
      <c r="B76" s="128"/>
      <c r="C76" s="128" t="s">
        <v>49</v>
      </c>
      <c r="D76" s="130">
        <f>'7.számú melléklet '!F10</f>
        <v>20000</v>
      </c>
      <c r="E76" s="130">
        <v>11132</v>
      </c>
      <c r="F76" s="130">
        <f>'7.számú melléklet '!H10</f>
        <v>0</v>
      </c>
      <c r="G76" s="228"/>
    </row>
    <row r="77" spans="1:8">
      <c r="A77" s="129">
        <v>68</v>
      </c>
      <c r="B77" s="128"/>
      <c r="C77" s="128" t="s">
        <v>50</v>
      </c>
      <c r="D77" s="130">
        <v>132098</v>
      </c>
      <c r="E77" s="130">
        <v>127200</v>
      </c>
      <c r="F77" s="130">
        <f>'8.számú melléklet '!E16+'9.számú melléklet'!H10</f>
        <v>56575</v>
      </c>
      <c r="G77" s="228"/>
    </row>
    <row r="78" spans="1:8">
      <c r="A78" s="129">
        <v>69</v>
      </c>
      <c r="B78" s="128"/>
      <c r="C78" s="128" t="s">
        <v>168</v>
      </c>
      <c r="D78" s="130">
        <f>D77*0.27</f>
        <v>35666.46</v>
      </c>
      <c r="E78" s="130">
        <v>39917</v>
      </c>
      <c r="F78" s="130">
        <v>185</v>
      </c>
      <c r="G78" s="228"/>
    </row>
    <row r="79" spans="1:8" ht="15" thickBot="1">
      <c r="A79" s="129">
        <v>70</v>
      </c>
      <c r="B79" s="145" t="s">
        <v>51</v>
      </c>
      <c r="C79" s="145"/>
      <c r="D79" s="146">
        <f>SUM(D76:D78)</f>
        <v>187764.46</v>
      </c>
      <c r="E79" s="146">
        <f>SUM(E76:E78)</f>
        <v>178249</v>
      </c>
      <c r="F79" s="146">
        <f>SUM(F76:F78)</f>
        <v>56760</v>
      </c>
      <c r="G79" s="146"/>
    </row>
    <row r="80" spans="1:8" ht="15" thickBot="1">
      <c r="A80" s="129">
        <v>71</v>
      </c>
      <c r="B80" s="148"/>
      <c r="C80" s="148" t="s">
        <v>52</v>
      </c>
      <c r="D80" s="149">
        <f>D23+D36+D53+D64+D72+D73+D74+D79</f>
        <v>223096.72139999998</v>
      </c>
      <c r="E80" s="149">
        <f>E23+E36+E53+E64+E72+E73+E74+E79</f>
        <v>226627.26140000002</v>
      </c>
      <c r="F80" s="149">
        <f>F23+F36+F53+F64+F72+F73+F74+F79</f>
        <v>93205.78</v>
      </c>
      <c r="G80" s="149"/>
      <c r="H80" s="50"/>
    </row>
    <row r="81" spans="1:8">
      <c r="A81" s="150"/>
      <c r="B81" s="151"/>
      <c r="C81" s="57"/>
      <c r="D81" s="57"/>
      <c r="E81" s="57"/>
      <c r="F81" s="57"/>
      <c r="G81" s="230"/>
    </row>
    <row r="82" spans="1:8">
      <c r="A82" s="152"/>
      <c r="B82" s="55" t="s">
        <v>53</v>
      </c>
      <c r="C82" s="124"/>
      <c r="D82" s="124"/>
      <c r="E82" s="124"/>
      <c r="F82" s="124"/>
      <c r="G82" s="230"/>
    </row>
    <row r="83" spans="1:8">
      <c r="A83" s="150"/>
      <c r="B83" s="60"/>
      <c r="C83" s="57"/>
      <c r="D83" s="57"/>
      <c r="E83" s="57"/>
      <c r="F83" s="57"/>
      <c r="G83" s="230"/>
    </row>
    <row r="84" spans="1:8" ht="15" thickBot="1">
      <c r="A84" s="150"/>
      <c r="B84" s="60"/>
      <c r="C84" s="57"/>
      <c r="D84" s="57"/>
      <c r="E84" s="57"/>
      <c r="F84" s="57"/>
      <c r="G84" s="230"/>
    </row>
    <row r="85" spans="1:8" ht="15" customHeight="1">
      <c r="A85" s="663"/>
      <c r="B85" s="658" t="s">
        <v>0</v>
      </c>
      <c r="C85" s="659"/>
      <c r="D85" s="641" t="s">
        <v>181</v>
      </c>
      <c r="E85" s="641" t="s">
        <v>448</v>
      </c>
      <c r="F85" s="641" t="s">
        <v>457</v>
      </c>
      <c r="G85" s="661" t="s">
        <v>175</v>
      </c>
    </row>
    <row r="86" spans="1:8">
      <c r="A86" s="664"/>
      <c r="B86" s="660"/>
      <c r="C86" s="660"/>
      <c r="D86" s="642"/>
      <c r="E86" s="642"/>
      <c r="F86" s="642"/>
      <c r="G86" s="662"/>
      <c r="H86" s="50"/>
    </row>
    <row r="87" spans="1:8">
      <c r="A87" s="157">
        <v>72</v>
      </c>
      <c r="B87" s="645" t="s">
        <v>28</v>
      </c>
      <c r="C87" s="646"/>
      <c r="D87" s="156"/>
      <c r="E87" s="332"/>
      <c r="F87" s="419"/>
      <c r="G87" s="225"/>
    </row>
    <row r="88" spans="1:8">
      <c r="A88" s="157">
        <v>73</v>
      </c>
      <c r="B88" s="126"/>
      <c r="C88" s="126" t="s">
        <v>54</v>
      </c>
      <c r="D88" s="127">
        <v>0</v>
      </c>
      <c r="E88" s="127">
        <v>0</v>
      </c>
      <c r="F88" s="127">
        <v>0</v>
      </c>
      <c r="G88" s="225"/>
      <c r="H88" s="50"/>
    </row>
    <row r="89" spans="1:8">
      <c r="A89" s="157">
        <v>74</v>
      </c>
      <c r="B89" s="139" t="s">
        <v>32</v>
      </c>
      <c r="C89" s="139"/>
      <c r="D89" s="153">
        <v>0</v>
      </c>
      <c r="E89" s="153">
        <v>0</v>
      </c>
      <c r="F89" s="153">
        <v>0</v>
      </c>
      <c r="G89" s="153">
        <f>SUM(G79:G87)</f>
        <v>0</v>
      </c>
    </row>
    <row r="90" spans="1:8">
      <c r="A90" s="158">
        <v>75</v>
      </c>
      <c r="B90" s="126"/>
      <c r="C90" s="159" t="s">
        <v>54</v>
      </c>
      <c r="D90" s="180">
        <v>0</v>
      </c>
      <c r="E90" s="180">
        <v>0</v>
      </c>
      <c r="F90" s="180">
        <v>0</v>
      </c>
      <c r="G90" s="155"/>
    </row>
    <row r="91" spans="1:8">
      <c r="A91" s="158">
        <v>76</v>
      </c>
      <c r="B91" s="139" t="s">
        <v>55</v>
      </c>
      <c r="C91" s="139"/>
      <c r="D91" s="153">
        <f>SUM(D89:D90)</f>
        <v>0</v>
      </c>
      <c r="E91" s="153">
        <f>SUM(E89:E90)</f>
        <v>0</v>
      </c>
      <c r="F91" s="153">
        <v>0</v>
      </c>
      <c r="G91" s="153">
        <f>SUM(G75:G90)</f>
        <v>0</v>
      </c>
    </row>
    <row r="92" spans="1:8" ht="15" thickBot="1">
      <c r="A92" s="160">
        <v>77</v>
      </c>
      <c r="B92" s="161"/>
      <c r="C92" s="161" t="s">
        <v>56</v>
      </c>
      <c r="D92" s="181">
        <f>SUM(D91,D89)</f>
        <v>0</v>
      </c>
      <c r="E92" s="181">
        <f>SUM(E91,E89)</f>
        <v>0</v>
      </c>
      <c r="F92" s="181">
        <v>0</v>
      </c>
      <c r="G92" s="181"/>
    </row>
    <row r="93" spans="1:8">
      <c r="A93" s="150"/>
      <c r="B93" s="60"/>
      <c r="C93" s="57"/>
      <c r="D93" s="57"/>
      <c r="E93" s="57"/>
      <c r="F93" s="57"/>
      <c r="G93" s="230"/>
    </row>
    <row r="94" spans="1:8">
      <c r="A94" s="150"/>
      <c r="B94" s="60"/>
      <c r="C94" s="57"/>
      <c r="D94" s="57"/>
      <c r="E94" s="57"/>
      <c r="F94" s="57"/>
      <c r="G94" s="230"/>
    </row>
    <row r="95" spans="1:8">
      <c r="A95" s="150"/>
      <c r="B95" s="55" t="s">
        <v>57</v>
      </c>
      <c r="C95" s="124"/>
      <c r="D95" s="124"/>
      <c r="E95" s="124"/>
      <c r="F95" s="124"/>
      <c r="G95" s="230"/>
    </row>
    <row r="96" spans="1:8" ht="15" thickBot="1">
      <c r="A96" s="150"/>
      <c r="B96" s="60"/>
      <c r="C96" s="57"/>
      <c r="D96" s="57"/>
      <c r="E96" s="57"/>
      <c r="F96" s="57"/>
      <c r="G96" s="230"/>
    </row>
    <row r="97" spans="1:8" ht="12.75" customHeight="1">
      <c r="A97" s="665"/>
      <c r="B97" s="667" t="s">
        <v>0</v>
      </c>
      <c r="C97" s="668"/>
      <c r="D97" s="641" t="s">
        <v>181</v>
      </c>
      <c r="E97" s="641" t="s">
        <v>448</v>
      </c>
      <c r="F97" s="641" t="s">
        <v>457</v>
      </c>
      <c r="G97" s="671" t="s">
        <v>175</v>
      </c>
    </row>
    <row r="98" spans="1:8">
      <c r="A98" s="666"/>
      <c r="B98" s="669"/>
      <c r="C98" s="670"/>
      <c r="D98" s="642"/>
      <c r="E98" s="642"/>
      <c r="F98" s="642"/>
      <c r="G98" s="672"/>
    </row>
    <row r="99" spans="1:8">
      <c r="A99" s="157">
        <v>78</v>
      </c>
      <c r="B99" s="645" t="s">
        <v>28</v>
      </c>
      <c r="C99" s="646"/>
      <c r="D99" s="156"/>
      <c r="E99" s="332"/>
      <c r="F99" s="419"/>
      <c r="G99" s="225"/>
      <c r="H99" s="36"/>
    </row>
    <row r="100" spans="1:8">
      <c r="A100" s="157">
        <v>79</v>
      </c>
      <c r="B100" s="126"/>
      <c r="C100" s="159" t="s">
        <v>34</v>
      </c>
      <c r="D100" s="155">
        <v>0</v>
      </c>
      <c r="E100" s="155">
        <v>0</v>
      </c>
      <c r="F100" s="155">
        <v>0</v>
      </c>
      <c r="G100" s="225">
        <v>0</v>
      </c>
      <c r="H100" s="36"/>
    </row>
    <row r="101" spans="1:8">
      <c r="A101" s="157">
        <v>80</v>
      </c>
      <c r="B101" s="139" t="s">
        <v>32</v>
      </c>
      <c r="C101" s="139"/>
      <c r="D101" s="135">
        <f>SUM(D100)</f>
        <v>0</v>
      </c>
      <c r="E101" s="135">
        <f>SUM(E100)</f>
        <v>0</v>
      </c>
      <c r="F101" s="135">
        <v>0</v>
      </c>
      <c r="G101" s="135">
        <f>SUM(G90:G99)</f>
        <v>0</v>
      </c>
      <c r="H101" s="50"/>
    </row>
    <row r="102" spans="1:8">
      <c r="A102" s="157">
        <v>81</v>
      </c>
      <c r="B102" s="645" t="s">
        <v>176</v>
      </c>
      <c r="C102" s="646"/>
      <c r="D102" s="179"/>
      <c r="E102" s="179"/>
      <c r="F102" s="179">
        <v>0</v>
      </c>
      <c r="G102" s="229"/>
    </row>
    <row r="103" spans="1:8">
      <c r="A103" s="157">
        <v>82</v>
      </c>
      <c r="B103" s="126"/>
      <c r="C103" s="159" t="s">
        <v>34</v>
      </c>
      <c r="D103" s="155">
        <v>0</v>
      </c>
      <c r="E103" s="155">
        <v>0</v>
      </c>
      <c r="F103" s="155">
        <v>0</v>
      </c>
      <c r="G103" s="155"/>
      <c r="H103" s="50"/>
    </row>
    <row r="104" spans="1:8">
      <c r="A104" s="157">
        <v>83</v>
      </c>
      <c r="B104" s="139" t="s">
        <v>55</v>
      </c>
      <c r="C104" s="139"/>
      <c r="D104" s="135">
        <f>SUM(D103)</f>
        <v>0</v>
      </c>
      <c r="E104" s="135">
        <f>SUM(E103)</f>
        <v>0</v>
      </c>
      <c r="F104" s="135">
        <v>0</v>
      </c>
      <c r="G104" s="135">
        <f>SUM(G84:G103)</f>
        <v>0</v>
      </c>
      <c r="H104" s="50"/>
    </row>
    <row r="105" spans="1:8" ht="15" thickBot="1">
      <c r="A105" s="160">
        <v>84</v>
      </c>
      <c r="B105" s="161"/>
      <c r="C105" s="161" t="s">
        <v>58</v>
      </c>
      <c r="D105" s="181">
        <f>SUM(D101,D104)</f>
        <v>0</v>
      </c>
      <c r="E105" s="181">
        <f>SUM(E101,E104)</f>
        <v>0</v>
      </c>
      <c r="F105" s="181">
        <v>0</v>
      </c>
      <c r="G105" s="181"/>
      <c r="H105" s="50"/>
    </row>
    <row r="106" spans="1:8">
      <c r="A106" s="132"/>
      <c r="B106" s="57"/>
      <c r="C106" s="57"/>
      <c r="D106" s="57"/>
      <c r="E106" s="57"/>
      <c r="F106" s="57"/>
      <c r="G106" s="230"/>
    </row>
    <row r="107" spans="1:8" ht="15" thickBot="1">
      <c r="A107" s="154"/>
      <c r="B107" s="57"/>
      <c r="C107" s="57"/>
      <c r="D107" s="57"/>
      <c r="E107" s="57"/>
      <c r="F107" s="57"/>
      <c r="G107" s="230"/>
    </row>
    <row r="108" spans="1:8" ht="15" thickBot="1">
      <c r="A108" s="155">
        <v>85</v>
      </c>
      <c r="B108" s="148"/>
      <c r="C108" s="148" t="s">
        <v>59</v>
      </c>
      <c r="D108" s="149">
        <f>D80+D92+D105</f>
        <v>223096.72139999998</v>
      </c>
      <c r="E108" s="149">
        <f>E80+E92+E105</f>
        <v>226627.26140000002</v>
      </c>
      <c r="F108" s="149">
        <f>F80+F92+F105</f>
        <v>93205.78</v>
      </c>
      <c r="G108" s="346">
        <f>G21+G22</f>
        <v>6</v>
      </c>
    </row>
    <row r="109" spans="1:8">
      <c r="A109" s="37"/>
    </row>
  </sheetData>
  <mergeCells count="25">
    <mergeCell ref="G97:G98"/>
    <mergeCell ref="B99:C99"/>
    <mergeCell ref="D97:D98"/>
    <mergeCell ref="E97:E98"/>
    <mergeCell ref="E85:E86"/>
    <mergeCell ref="F8:F9"/>
    <mergeCell ref="B102:C102"/>
    <mergeCell ref="A97:A98"/>
    <mergeCell ref="B97:C98"/>
    <mergeCell ref="F85:F86"/>
    <mergeCell ref="F97:F98"/>
    <mergeCell ref="A2:G2"/>
    <mergeCell ref="A3:G3"/>
    <mergeCell ref="A4:G4"/>
    <mergeCell ref="B87:C87"/>
    <mergeCell ref="D8:D9"/>
    <mergeCell ref="D85:D86"/>
    <mergeCell ref="A8:A9"/>
    <mergeCell ref="B7:C7"/>
    <mergeCell ref="B8:C9"/>
    <mergeCell ref="G8:G9"/>
    <mergeCell ref="B85:C86"/>
    <mergeCell ref="G85:G86"/>
    <mergeCell ref="A85:A86"/>
    <mergeCell ref="E8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38"/>
  <sheetViews>
    <sheetView workbookViewId="0">
      <selection activeCell="A2" sqref="A2"/>
    </sheetView>
  </sheetViews>
  <sheetFormatPr defaultRowHeight="14.4"/>
  <cols>
    <col min="1" max="1" width="8" customWidth="1"/>
    <col min="2" max="2" width="56.5546875" customWidth="1"/>
    <col min="3" max="4" width="13.77734375" style="187" customWidth="1"/>
    <col min="5" max="5" width="13.77734375" style="15" customWidth="1"/>
    <col min="6" max="6" width="18.6640625" customWidth="1"/>
    <col min="7" max="7" width="25.6640625" customWidth="1"/>
    <col min="8" max="8" width="13.44140625" style="15" customWidth="1"/>
    <col min="9" max="9" width="12.44140625" customWidth="1"/>
  </cols>
  <sheetData>
    <row r="1" spans="1:9" ht="15.6">
      <c r="A1" s="674" t="s">
        <v>710</v>
      </c>
      <c r="B1" s="572"/>
      <c r="C1" s="572"/>
      <c r="D1" s="572"/>
      <c r="E1" s="572"/>
      <c r="F1" s="186"/>
    </row>
    <row r="2" spans="1:9" ht="15.6">
      <c r="A2" s="33"/>
      <c r="B2" s="33"/>
      <c r="C2" s="334"/>
      <c r="D2" s="340"/>
      <c r="E2" s="33"/>
      <c r="F2" s="3"/>
    </row>
    <row r="3" spans="1:9" s="16" customFormat="1" ht="15.6">
      <c r="A3" s="674" t="s">
        <v>19</v>
      </c>
      <c r="B3" s="572"/>
      <c r="C3" s="572"/>
      <c r="D3" s="572"/>
      <c r="E3" s="572"/>
      <c r="F3" s="185"/>
      <c r="H3" s="17"/>
    </row>
    <row r="4" spans="1:9" ht="14.25" customHeight="1">
      <c r="B4" s="673"/>
      <c r="C4" s="673"/>
      <c r="D4" s="673"/>
      <c r="E4" s="673"/>
      <c r="G4" s="590"/>
      <c r="H4" s="590"/>
      <c r="I4" s="590"/>
    </row>
    <row r="5" spans="1:9" ht="14.25" customHeight="1" thickBot="1">
      <c r="B5" s="18"/>
      <c r="C5" s="333"/>
      <c r="D5" s="339"/>
      <c r="E5" s="416" t="s">
        <v>466</v>
      </c>
      <c r="G5" s="1"/>
      <c r="H5" s="1"/>
      <c r="I5" s="9"/>
    </row>
    <row r="6" spans="1:9" ht="14.25" customHeight="1">
      <c r="A6" s="24"/>
      <c r="B6" s="28" t="s">
        <v>7</v>
      </c>
      <c r="C6" s="119" t="s">
        <v>8</v>
      </c>
      <c r="D6" s="408" t="s">
        <v>9</v>
      </c>
      <c r="E6" s="348" t="s">
        <v>250</v>
      </c>
      <c r="F6" s="1"/>
      <c r="G6" s="9"/>
      <c r="H6"/>
    </row>
    <row r="7" spans="1:9" ht="31.5" customHeight="1">
      <c r="A7" s="178" t="s">
        <v>26</v>
      </c>
      <c r="B7" s="29" t="s">
        <v>0</v>
      </c>
      <c r="C7" s="169" t="s">
        <v>180</v>
      </c>
      <c r="D7" s="409" t="s">
        <v>451</v>
      </c>
      <c r="E7" s="349" t="s">
        <v>457</v>
      </c>
      <c r="F7" s="1"/>
      <c r="G7" s="9"/>
      <c r="H7"/>
    </row>
    <row r="8" spans="1:9" ht="18" customHeight="1">
      <c r="A8" s="25">
        <v>1</v>
      </c>
      <c r="B8" s="26" t="s">
        <v>20</v>
      </c>
      <c r="C8" s="120">
        <v>735</v>
      </c>
      <c r="D8" s="410">
        <v>735</v>
      </c>
      <c r="E8" s="350">
        <v>116</v>
      </c>
      <c r="F8" s="1"/>
      <c r="G8" s="9"/>
      <c r="H8"/>
    </row>
    <row r="9" spans="1:9" ht="18" customHeight="1">
      <c r="A9" s="25">
        <v>2</v>
      </c>
      <c r="B9" s="26" t="s">
        <v>21</v>
      </c>
      <c r="C9" s="120">
        <v>0</v>
      </c>
      <c r="D9" s="410">
        <v>660</v>
      </c>
      <c r="E9" s="350">
        <v>240</v>
      </c>
      <c r="F9" s="1"/>
      <c r="G9" s="9"/>
      <c r="H9"/>
    </row>
    <row r="10" spans="1:9" ht="17.25" customHeight="1">
      <c r="A10" s="25">
        <v>3</v>
      </c>
      <c r="B10" s="26" t="s">
        <v>433</v>
      </c>
      <c r="C10" s="203">
        <v>100</v>
      </c>
      <c r="D10" s="411">
        <v>100</v>
      </c>
      <c r="E10" s="351">
        <v>100</v>
      </c>
      <c r="F10" s="15"/>
      <c r="H10"/>
    </row>
    <row r="11" spans="1:9" s="187" customFormat="1" ht="17.25" customHeight="1">
      <c r="A11" s="25">
        <v>4</v>
      </c>
      <c r="B11" s="26" t="s">
        <v>464</v>
      </c>
      <c r="C11" s="203">
        <v>0</v>
      </c>
      <c r="D11" s="411">
        <v>0</v>
      </c>
      <c r="E11" s="351">
        <v>40</v>
      </c>
      <c r="F11" s="15"/>
    </row>
    <row r="12" spans="1:9" ht="18" customHeight="1">
      <c r="A12" s="25">
        <v>5</v>
      </c>
      <c r="B12" s="202" t="s">
        <v>200</v>
      </c>
      <c r="C12" s="120">
        <v>6</v>
      </c>
      <c r="D12" s="410">
        <v>6</v>
      </c>
      <c r="E12" s="350">
        <v>6</v>
      </c>
      <c r="F12" s="15"/>
      <c r="H12"/>
    </row>
    <row r="13" spans="1:9" s="187" customFormat="1" ht="18" customHeight="1">
      <c r="A13" s="25">
        <v>6</v>
      </c>
      <c r="B13" s="271" t="s">
        <v>434</v>
      </c>
      <c r="C13" s="120">
        <v>118</v>
      </c>
      <c r="D13" s="410">
        <v>118</v>
      </c>
      <c r="E13" s="350">
        <v>0</v>
      </c>
      <c r="F13" s="17"/>
    </row>
    <row r="14" spans="1:9" s="187" customFormat="1" ht="18" customHeight="1">
      <c r="A14" s="25">
        <v>7</v>
      </c>
      <c r="B14" s="27" t="s">
        <v>201</v>
      </c>
      <c r="C14" s="203">
        <v>100</v>
      </c>
      <c r="D14" s="411">
        <v>100</v>
      </c>
      <c r="E14" s="351">
        <v>0</v>
      </c>
      <c r="F14" s="17"/>
    </row>
    <row r="15" spans="1:9" ht="18" customHeight="1">
      <c r="A15" s="25">
        <v>8</v>
      </c>
      <c r="B15" s="272" t="s">
        <v>435</v>
      </c>
      <c r="C15" s="203">
        <v>5</v>
      </c>
      <c r="D15" s="411">
        <v>5</v>
      </c>
      <c r="E15" s="351">
        <v>5</v>
      </c>
      <c r="F15" s="17"/>
      <c r="H15"/>
    </row>
    <row r="16" spans="1:9" ht="18" customHeight="1">
      <c r="A16" s="25">
        <v>9</v>
      </c>
      <c r="B16" s="27" t="s">
        <v>436</v>
      </c>
      <c r="C16" s="203">
        <v>50</v>
      </c>
      <c r="D16" s="411">
        <v>50</v>
      </c>
      <c r="E16" s="351">
        <v>50</v>
      </c>
      <c r="F16" s="17"/>
      <c r="H16"/>
    </row>
    <row r="17" spans="1:8" s="187" customFormat="1" ht="18" customHeight="1">
      <c r="A17" s="25">
        <v>10</v>
      </c>
      <c r="B17" s="27" t="s">
        <v>202</v>
      </c>
      <c r="C17" s="203">
        <v>10</v>
      </c>
      <c r="D17" s="411">
        <v>10</v>
      </c>
      <c r="E17" s="351">
        <v>14</v>
      </c>
      <c r="F17" s="17"/>
    </row>
    <row r="18" spans="1:8" s="187" customFormat="1" ht="18" customHeight="1">
      <c r="A18" s="25">
        <v>11</v>
      </c>
      <c r="B18" s="27" t="s">
        <v>203</v>
      </c>
      <c r="C18" s="203">
        <v>25</v>
      </c>
      <c r="D18" s="411">
        <v>25</v>
      </c>
      <c r="E18" s="351">
        <v>25</v>
      </c>
      <c r="F18" s="17"/>
    </row>
    <row r="19" spans="1:8" s="187" customFormat="1" ht="18" customHeight="1">
      <c r="A19" s="25">
        <v>12</v>
      </c>
      <c r="B19" s="27" t="s">
        <v>204</v>
      </c>
      <c r="C19" s="203">
        <v>0</v>
      </c>
      <c r="D19" s="411">
        <v>0</v>
      </c>
      <c r="E19" s="351">
        <v>0</v>
      </c>
      <c r="F19" s="17"/>
    </row>
    <row r="20" spans="1:8">
      <c r="A20" s="211">
        <v>13</v>
      </c>
      <c r="B20" s="204" t="s">
        <v>24</v>
      </c>
      <c r="C20" s="205">
        <f>SUM(C8:C19)</f>
        <v>1149</v>
      </c>
      <c r="D20" s="412">
        <f>SUM(D8:D19)</f>
        <v>1809</v>
      </c>
      <c r="E20" s="352">
        <f>SUM(E8:E19)</f>
        <v>596</v>
      </c>
      <c r="F20" s="15"/>
      <c r="G20" s="326"/>
      <c r="H20"/>
    </row>
    <row r="21" spans="1:8">
      <c r="A21" s="25">
        <v>14</v>
      </c>
      <c r="B21" s="68" t="s">
        <v>205</v>
      </c>
      <c r="C21" s="206">
        <v>0</v>
      </c>
      <c r="D21" s="413">
        <v>0</v>
      </c>
      <c r="E21" s="353">
        <v>0</v>
      </c>
      <c r="F21" s="15"/>
      <c r="H21"/>
    </row>
    <row r="22" spans="1:8">
      <c r="A22" s="25">
        <v>15</v>
      </c>
      <c r="B22" s="68" t="s">
        <v>206</v>
      </c>
      <c r="C22" s="206">
        <v>200</v>
      </c>
      <c r="D22" s="413">
        <v>200</v>
      </c>
      <c r="E22" s="353">
        <v>0</v>
      </c>
      <c r="F22" s="17"/>
      <c r="H22"/>
    </row>
    <row r="23" spans="1:8">
      <c r="A23" s="25">
        <v>16</v>
      </c>
      <c r="B23" s="68" t="s">
        <v>207</v>
      </c>
      <c r="C23" s="206">
        <v>1200</v>
      </c>
      <c r="D23" s="413">
        <v>1200</v>
      </c>
      <c r="E23" s="353">
        <v>5</v>
      </c>
      <c r="F23" s="15"/>
      <c r="H23"/>
    </row>
    <row r="24" spans="1:8" s="187" customFormat="1">
      <c r="A24" s="25">
        <v>17</v>
      </c>
      <c r="B24" s="207" t="s">
        <v>208</v>
      </c>
      <c r="C24" s="208">
        <v>100</v>
      </c>
      <c r="D24" s="414">
        <v>100</v>
      </c>
      <c r="E24" s="354">
        <v>100</v>
      </c>
      <c r="F24" s="15"/>
    </row>
    <row r="25" spans="1:8" s="187" customFormat="1">
      <c r="A25" s="25">
        <v>18</v>
      </c>
      <c r="B25" s="207" t="s">
        <v>209</v>
      </c>
      <c r="C25" s="208">
        <v>26</v>
      </c>
      <c r="D25" s="414">
        <v>26</v>
      </c>
      <c r="E25" s="354">
        <v>0</v>
      </c>
      <c r="F25" s="15"/>
    </row>
    <row r="26" spans="1:8" s="187" customFormat="1">
      <c r="A26" s="25">
        <v>19</v>
      </c>
      <c r="B26" s="207" t="s">
        <v>465</v>
      </c>
      <c r="C26" s="208">
        <v>650</v>
      </c>
      <c r="D26" s="414">
        <v>650</v>
      </c>
      <c r="E26" s="354">
        <v>1775</v>
      </c>
      <c r="F26" s="15"/>
    </row>
    <row r="27" spans="1:8" ht="15" thickBot="1">
      <c r="A27" s="347">
        <v>20</v>
      </c>
      <c r="B27" s="209" t="s">
        <v>25</v>
      </c>
      <c r="C27" s="210">
        <f>SUM(C21:C26)</f>
        <v>2176</v>
      </c>
      <c r="D27" s="415">
        <f>SUM(D21:D26)</f>
        <v>2176</v>
      </c>
      <c r="E27" s="355">
        <f>SUM(E21:E26)</f>
        <v>1880</v>
      </c>
      <c r="F27" s="15"/>
      <c r="H27"/>
    </row>
    <row r="28" spans="1:8">
      <c r="A28" s="19"/>
      <c r="B28" s="20"/>
      <c r="C28" s="20"/>
      <c r="D28" s="20"/>
      <c r="E28" s="21"/>
      <c r="F28" s="21"/>
    </row>
    <row r="29" spans="1:8">
      <c r="A29" s="22"/>
      <c r="B29" s="22"/>
      <c r="C29" s="22"/>
      <c r="D29" s="22"/>
      <c r="E29" s="23"/>
    </row>
    <row r="30" spans="1:8">
      <c r="A30" s="22"/>
      <c r="B30" s="22"/>
      <c r="C30" s="22"/>
      <c r="D30" s="22"/>
      <c r="E30" s="23"/>
    </row>
    <row r="35" spans="2:4">
      <c r="B35" s="22"/>
      <c r="C35" s="22"/>
      <c r="D35" s="22"/>
    </row>
    <row r="36" spans="2:4">
      <c r="B36" s="22"/>
      <c r="C36" s="22"/>
      <c r="D36" s="22"/>
    </row>
    <row r="37" spans="2:4">
      <c r="B37" s="22"/>
      <c r="C37" s="22"/>
      <c r="D37" s="22"/>
    </row>
    <row r="38" spans="2:4">
      <c r="B38" s="22"/>
      <c r="C38" s="22"/>
      <c r="D38" s="22"/>
    </row>
  </sheetData>
  <mergeCells count="4">
    <mergeCell ref="B4:E4"/>
    <mergeCell ref="G4:I4"/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0"/>
  <sheetViews>
    <sheetView workbookViewId="0">
      <selection activeCell="A2" sqref="A2"/>
    </sheetView>
  </sheetViews>
  <sheetFormatPr defaultRowHeight="14.4"/>
  <cols>
    <col min="1" max="1" width="7.6640625" customWidth="1"/>
    <col min="2" max="2" width="45.21875" customWidth="1"/>
    <col min="3" max="5" width="13.77734375" style="187" customWidth="1"/>
    <col min="6" max="6" width="13.77734375" customWidth="1"/>
    <col min="7" max="9" width="13.77734375" style="187" customWidth="1"/>
    <col min="10" max="10" width="13.77734375" customWidth="1"/>
  </cols>
  <sheetData>
    <row r="1" spans="1:10" ht="15.6">
      <c r="A1" s="675" t="s">
        <v>711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0" ht="15.6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ht="15.6">
      <c r="A3" s="675" t="s">
        <v>419</v>
      </c>
      <c r="B3" s="572"/>
      <c r="C3" s="572"/>
      <c r="D3" s="572"/>
      <c r="E3" s="572"/>
      <c r="F3" s="572"/>
      <c r="G3" s="572"/>
      <c r="H3" s="572"/>
      <c r="I3" s="572"/>
      <c r="J3" s="572"/>
    </row>
    <row r="4" spans="1:10" ht="15.6">
      <c r="A4" s="2"/>
      <c r="B4" s="12"/>
      <c r="C4" s="122"/>
      <c r="D4" s="122"/>
      <c r="E4" s="122"/>
      <c r="F4" s="12"/>
      <c r="G4" s="122"/>
      <c r="H4" s="122"/>
      <c r="I4" s="122"/>
      <c r="J4" s="122"/>
    </row>
    <row r="5" spans="1:10" ht="15.6">
      <c r="A5" s="2"/>
      <c r="B5" s="12"/>
      <c r="C5" s="122"/>
      <c r="D5" s="122"/>
      <c r="E5" s="122"/>
      <c r="F5" s="12"/>
      <c r="G5" s="122"/>
      <c r="H5" s="122"/>
      <c r="I5" s="122"/>
      <c r="J5" s="122"/>
    </row>
    <row r="6" spans="1:10" ht="16.2" thickBot="1">
      <c r="A6" s="5" t="s">
        <v>6</v>
      </c>
      <c r="B6" s="3"/>
      <c r="C6" s="3"/>
      <c r="D6" s="3"/>
      <c r="E6" s="3"/>
      <c r="F6" s="11"/>
      <c r="G6" s="11"/>
      <c r="H6" s="11"/>
      <c r="I6" s="11"/>
      <c r="J6" s="11" t="s">
        <v>18</v>
      </c>
    </row>
    <row r="7" spans="1:10" ht="15.6">
      <c r="A7" s="221"/>
      <c r="B7" s="214" t="s">
        <v>7</v>
      </c>
      <c r="C7" s="214" t="s">
        <v>8</v>
      </c>
      <c r="D7" s="214" t="s">
        <v>9</v>
      </c>
      <c r="E7" s="214" t="s">
        <v>250</v>
      </c>
      <c r="F7" s="214" t="s">
        <v>442</v>
      </c>
      <c r="G7" s="214" t="s">
        <v>443</v>
      </c>
      <c r="H7" s="214" t="s">
        <v>444</v>
      </c>
      <c r="I7" s="214" t="s">
        <v>454</v>
      </c>
      <c r="J7" s="236" t="s">
        <v>455</v>
      </c>
    </row>
    <row r="8" spans="1:10" ht="46.8">
      <c r="A8" s="34" t="s">
        <v>13</v>
      </c>
      <c r="B8" s="13" t="s">
        <v>16</v>
      </c>
      <c r="C8" s="13" t="s">
        <v>242</v>
      </c>
      <c r="D8" s="13" t="s">
        <v>445</v>
      </c>
      <c r="E8" s="13" t="s">
        <v>456</v>
      </c>
      <c r="F8" s="13" t="s">
        <v>179</v>
      </c>
      <c r="G8" s="13" t="s">
        <v>446</v>
      </c>
      <c r="H8" s="13" t="s">
        <v>457</v>
      </c>
      <c r="I8" s="13" t="s">
        <v>249</v>
      </c>
      <c r="J8" s="407" t="s">
        <v>447</v>
      </c>
    </row>
    <row r="9" spans="1:10" s="187" customFormat="1" ht="31.5" customHeight="1">
      <c r="A9" s="117">
        <v>1</v>
      </c>
      <c r="B9" s="195" t="s">
        <v>450</v>
      </c>
      <c r="C9" s="176">
        <v>20000</v>
      </c>
      <c r="D9" s="176">
        <v>20000</v>
      </c>
      <c r="E9" s="176">
        <v>0</v>
      </c>
      <c r="F9" s="176">
        <v>20000</v>
      </c>
      <c r="G9" s="176">
        <v>11132</v>
      </c>
      <c r="H9" s="176">
        <v>0</v>
      </c>
      <c r="I9" s="176">
        <v>0</v>
      </c>
      <c r="J9" s="238">
        <v>0</v>
      </c>
    </row>
    <row r="10" spans="1:10" ht="16.2" thickBot="1">
      <c r="A10" s="6"/>
      <c r="B10" s="7" t="s">
        <v>17</v>
      </c>
      <c r="C10" s="215">
        <f>SUM(C9:C9)</f>
        <v>20000</v>
      </c>
      <c r="D10" s="215">
        <f>SUM(D9:D9)</f>
        <v>20000</v>
      </c>
      <c r="E10" s="215">
        <f>SUM(E9)</f>
        <v>0</v>
      </c>
      <c r="F10" s="118">
        <f>SUM(F9:F9)</f>
        <v>20000</v>
      </c>
      <c r="G10" s="118">
        <f>SUM(G9:G9)</f>
        <v>11132</v>
      </c>
      <c r="H10" s="118">
        <f>SUM(H9)</f>
        <v>0</v>
      </c>
      <c r="I10" s="118">
        <v>0</v>
      </c>
      <c r="J10" s="239">
        <f t="shared" ref="J10" si="0">F10-C10</f>
        <v>0</v>
      </c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16"/>
  <sheetViews>
    <sheetView workbookViewId="0">
      <selection activeCell="A2" sqref="A2"/>
    </sheetView>
  </sheetViews>
  <sheetFormatPr defaultRowHeight="14.4"/>
  <cols>
    <col min="1" max="1" width="4.6640625" customWidth="1"/>
    <col min="2" max="2" width="45" customWidth="1"/>
    <col min="3" max="4" width="15.77734375" style="187" customWidth="1"/>
    <col min="5" max="5" width="15.77734375" customWidth="1"/>
    <col min="6" max="6" width="17.44140625" customWidth="1"/>
  </cols>
  <sheetData>
    <row r="1" spans="1:6">
      <c r="A1" s="676" t="s">
        <v>712</v>
      </c>
      <c r="B1" s="572"/>
      <c r="C1" s="572"/>
      <c r="D1" s="572"/>
      <c r="E1" s="572"/>
      <c r="F1" s="189"/>
    </row>
    <row r="2" spans="1:6">
      <c r="A2" s="107"/>
      <c r="B2" s="108"/>
      <c r="C2" s="108"/>
      <c r="D2" s="108"/>
      <c r="E2" s="108"/>
      <c r="F2" s="108"/>
    </row>
    <row r="3" spans="1:6">
      <c r="A3" s="676" t="s">
        <v>420</v>
      </c>
      <c r="B3" s="572"/>
      <c r="C3" s="572"/>
      <c r="D3" s="572"/>
      <c r="E3" s="572"/>
      <c r="F3" s="188"/>
    </row>
    <row r="4" spans="1:6">
      <c r="A4" s="123"/>
      <c r="B4" s="170"/>
      <c r="C4" s="189"/>
      <c r="D4" s="189"/>
      <c r="E4" s="170"/>
      <c r="F4" s="170"/>
    </row>
    <row r="5" spans="1:6">
      <c r="A5" s="123"/>
      <c r="B5" s="170"/>
      <c r="C5" s="189"/>
      <c r="D5" s="189"/>
      <c r="E5" s="170"/>
      <c r="F5" s="170"/>
    </row>
    <row r="6" spans="1:6">
      <c r="A6" s="123"/>
      <c r="B6" s="170"/>
      <c r="C6" s="189"/>
      <c r="D6" s="189"/>
      <c r="E6" s="170"/>
      <c r="F6" s="170"/>
    </row>
    <row r="7" spans="1:6" ht="15" thickBot="1">
      <c r="A7" s="57"/>
      <c r="B7" s="57"/>
      <c r="C7" s="57"/>
      <c r="D7" s="345"/>
      <c r="E7" s="345" t="s">
        <v>12</v>
      </c>
      <c r="F7" s="171"/>
    </row>
    <row r="8" spans="1:6">
      <c r="A8" s="167"/>
      <c r="B8" s="119" t="s">
        <v>7</v>
      </c>
      <c r="C8" s="119" t="s">
        <v>8</v>
      </c>
      <c r="D8" s="119" t="s">
        <v>9</v>
      </c>
      <c r="E8" s="119" t="s">
        <v>250</v>
      </c>
    </row>
    <row r="9" spans="1:6" ht="41.4">
      <c r="A9" s="172" t="s">
        <v>13</v>
      </c>
      <c r="B9" s="168" t="s">
        <v>14</v>
      </c>
      <c r="C9" s="169" t="s">
        <v>179</v>
      </c>
      <c r="D9" s="169" t="s">
        <v>446</v>
      </c>
      <c r="E9" s="169" t="s">
        <v>457</v>
      </c>
    </row>
    <row r="10" spans="1:6">
      <c r="A10" s="173">
        <v>1</v>
      </c>
      <c r="B10" s="26" t="s">
        <v>449</v>
      </c>
      <c r="C10" s="342">
        <v>0</v>
      </c>
      <c r="D10" s="342">
        <v>184</v>
      </c>
      <c r="E10" s="342">
        <v>184</v>
      </c>
    </row>
    <row r="11" spans="1:6" s="187" customFormat="1">
      <c r="A11" s="200">
        <v>2</v>
      </c>
      <c r="B11" s="201" t="s">
        <v>459</v>
      </c>
      <c r="C11" s="343">
        <v>0</v>
      </c>
      <c r="D11" s="343">
        <v>0</v>
      </c>
      <c r="E11" s="343">
        <v>170</v>
      </c>
    </row>
    <row r="12" spans="1:6" s="187" customFormat="1">
      <c r="A12" s="200">
        <v>3</v>
      </c>
      <c r="B12" s="201" t="s">
        <v>460</v>
      </c>
      <c r="C12" s="343">
        <v>0</v>
      </c>
      <c r="D12" s="343">
        <v>0</v>
      </c>
      <c r="E12" s="343">
        <v>202</v>
      </c>
    </row>
    <row r="13" spans="1:6" s="187" customFormat="1">
      <c r="A13" s="200">
        <v>4</v>
      </c>
      <c r="B13" s="201" t="s">
        <v>461</v>
      </c>
      <c r="C13" s="343">
        <v>0</v>
      </c>
      <c r="D13" s="343">
        <v>0</v>
      </c>
      <c r="E13" s="343">
        <v>24</v>
      </c>
    </row>
    <row r="14" spans="1:6" s="187" customFormat="1">
      <c r="A14" s="200">
        <v>5</v>
      </c>
      <c r="B14" s="201" t="s">
        <v>462</v>
      </c>
      <c r="C14" s="343">
        <v>0</v>
      </c>
      <c r="D14" s="343">
        <v>0</v>
      </c>
      <c r="E14" s="343">
        <v>104</v>
      </c>
    </row>
    <row r="15" spans="1:6" s="187" customFormat="1">
      <c r="A15" s="200">
        <v>6</v>
      </c>
      <c r="B15" s="201" t="s">
        <v>463</v>
      </c>
      <c r="C15" s="343">
        <v>0</v>
      </c>
      <c r="D15" s="343">
        <v>0</v>
      </c>
      <c r="E15" s="343">
        <v>1</v>
      </c>
    </row>
    <row r="16" spans="1:6" s="10" customFormat="1" ht="15" thickBot="1">
      <c r="A16" s="174">
        <v>6</v>
      </c>
      <c r="B16" s="175" t="s">
        <v>15</v>
      </c>
      <c r="C16" s="344">
        <f>SUM(C10:C15)</f>
        <v>0</v>
      </c>
      <c r="D16" s="344">
        <f>SUM(D10:D15)</f>
        <v>184</v>
      </c>
      <c r="E16" s="344">
        <f>SUM(E10:E15)</f>
        <v>685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M11"/>
  <sheetViews>
    <sheetView workbookViewId="0">
      <selection activeCell="A2" sqref="A2"/>
    </sheetView>
  </sheetViews>
  <sheetFormatPr defaultRowHeight="14.4"/>
  <cols>
    <col min="1" max="1" width="4.44140625" customWidth="1"/>
    <col min="2" max="2" width="35" customWidth="1"/>
    <col min="3" max="3" width="13.77734375" customWidth="1"/>
    <col min="4" max="5" width="13.77734375" style="187" customWidth="1"/>
    <col min="6" max="6" width="13.77734375" customWidth="1"/>
    <col min="7" max="9" width="13.77734375" style="187" customWidth="1"/>
    <col min="10" max="10" width="13.77734375" customWidth="1"/>
    <col min="11" max="13" width="16.6640625" customWidth="1"/>
  </cols>
  <sheetData>
    <row r="1" spans="1:13">
      <c r="A1" s="676" t="s">
        <v>713</v>
      </c>
      <c r="B1" s="572"/>
      <c r="C1" s="572"/>
      <c r="D1" s="572"/>
      <c r="E1" s="572"/>
      <c r="F1" s="572"/>
      <c r="G1" s="572"/>
      <c r="H1" s="572"/>
      <c r="I1" s="572"/>
      <c r="J1" s="572"/>
      <c r="K1" s="270"/>
      <c r="L1" s="270"/>
      <c r="M1" s="270"/>
    </row>
    <row r="2" spans="1:13">
      <c r="A2" s="10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33" customHeight="1">
      <c r="A3" s="677" t="s">
        <v>5</v>
      </c>
      <c r="B3" s="572"/>
      <c r="C3" s="572"/>
      <c r="D3" s="572"/>
      <c r="E3" s="572"/>
      <c r="F3" s="572"/>
      <c r="G3" s="572"/>
      <c r="H3" s="572"/>
      <c r="I3" s="572"/>
      <c r="J3" s="572"/>
      <c r="K3" s="270"/>
      <c r="L3" s="270"/>
      <c r="M3" s="270"/>
    </row>
    <row r="4" spans="1:13">
      <c r="A4" s="108" t="s">
        <v>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5" thickBot="1">
      <c r="A5" s="197"/>
      <c r="B5" s="197"/>
      <c r="C5" s="197"/>
      <c r="D5" s="329"/>
      <c r="E5" s="335"/>
      <c r="F5" s="162"/>
      <c r="G5" s="162"/>
      <c r="H5" s="162"/>
      <c r="I5" s="162"/>
      <c r="J5" s="341" t="s">
        <v>183</v>
      </c>
      <c r="K5" s="197"/>
      <c r="L5" s="197"/>
    </row>
    <row r="6" spans="1:13" ht="30.75" customHeight="1">
      <c r="A6" s="218"/>
      <c r="B6" s="219" t="s">
        <v>7</v>
      </c>
      <c r="C6" s="220" t="s">
        <v>8</v>
      </c>
      <c r="D6" s="220" t="s">
        <v>9</v>
      </c>
      <c r="E6" s="220" t="s">
        <v>250</v>
      </c>
      <c r="F6" s="220" t="s">
        <v>442</v>
      </c>
      <c r="G6" s="220" t="s">
        <v>443</v>
      </c>
      <c r="H6" s="220" t="s">
        <v>444</v>
      </c>
      <c r="I6" s="220" t="s">
        <v>454</v>
      </c>
      <c r="J6" s="236" t="s">
        <v>455</v>
      </c>
    </row>
    <row r="7" spans="1:13" ht="44.25" customHeight="1">
      <c r="A7" s="109"/>
      <c r="B7" s="168" t="s">
        <v>10</v>
      </c>
      <c r="C7" s="169" t="s">
        <v>178</v>
      </c>
      <c r="D7" s="169" t="s">
        <v>445</v>
      </c>
      <c r="E7" s="169" t="s">
        <v>456</v>
      </c>
      <c r="F7" s="169" t="s">
        <v>179</v>
      </c>
      <c r="G7" s="169" t="s">
        <v>446</v>
      </c>
      <c r="H7" s="169" t="s">
        <v>457</v>
      </c>
      <c r="I7" s="169" t="s">
        <v>249</v>
      </c>
      <c r="J7" s="169" t="s">
        <v>447</v>
      </c>
    </row>
    <row r="8" spans="1:13">
      <c r="A8" s="109">
        <v>1</v>
      </c>
      <c r="B8" s="110" t="s">
        <v>432</v>
      </c>
      <c r="C8" s="111">
        <v>146858</v>
      </c>
      <c r="D8" s="111">
        <v>146858</v>
      </c>
      <c r="E8" s="111">
        <v>66928</v>
      </c>
      <c r="F8" s="111">
        <v>167765</v>
      </c>
      <c r="G8" s="111">
        <v>127200</v>
      </c>
      <c r="H8" s="111">
        <v>55890</v>
      </c>
      <c r="I8" s="111">
        <v>20907</v>
      </c>
      <c r="J8" s="237">
        <v>20907</v>
      </c>
    </row>
    <row r="9" spans="1:13" s="187" customFormat="1">
      <c r="A9" s="367">
        <v>2</v>
      </c>
      <c r="B9" s="368" t="s">
        <v>452</v>
      </c>
      <c r="C9" s="369">
        <v>0</v>
      </c>
      <c r="D9" s="369">
        <v>3812</v>
      </c>
      <c r="E9" s="369">
        <v>3812</v>
      </c>
      <c r="F9" s="369">
        <v>0</v>
      </c>
      <c r="G9" s="369">
        <v>0</v>
      </c>
      <c r="H9" s="369">
        <v>0</v>
      </c>
      <c r="I9" s="369">
        <v>0</v>
      </c>
      <c r="J9" s="370">
        <v>0</v>
      </c>
    </row>
    <row r="10" spans="1:13" ht="15" thickBot="1">
      <c r="A10" s="112"/>
      <c r="B10" s="8" t="s">
        <v>11</v>
      </c>
      <c r="C10" s="113">
        <f>SUM(C8:C8)</f>
        <v>146858</v>
      </c>
      <c r="D10" s="113">
        <f>SUM(D8:D9)</f>
        <v>150670</v>
      </c>
      <c r="E10" s="113">
        <f>SUM(E8:E9)</f>
        <v>70740</v>
      </c>
      <c r="F10" s="113">
        <f>SUM(F8:F8)</f>
        <v>167765</v>
      </c>
      <c r="G10" s="113">
        <f>SUM(G8:G8)</f>
        <v>127200</v>
      </c>
      <c r="H10" s="113">
        <f>SUM(H8:H9)</f>
        <v>55890</v>
      </c>
      <c r="I10" s="113">
        <f>SUM(I8:I8)</f>
        <v>20907</v>
      </c>
      <c r="J10" s="113">
        <f>SUM(J8:J8)</f>
        <v>20907</v>
      </c>
    </row>
    <row r="11" spans="1:13" ht="15.6">
      <c r="A11" s="3"/>
    </row>
  </sheetData>
  <mergeCells count="2">
    <mergeCell ref="A3:J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10.számú melléklet</vt:lpstr>
      <vt:lpstr>11.számú melléklet</vt:lpstr>
      <vt:lpstr>12.számú melléklet</vt:lpstr>
      <vt:lpstr>13.számú melléklet</vt:lpstr>
      <vt:lpstr>14.számú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Hivatal</cp:lastModifiedBy>
  <cp:lastPrinted>2019-03-12T08:27:44Z</cp:lastPrinted>
  <dcterms:created xsi:type="dcterms:W3CDTF">2015-05-05T11:38:42Z</dcterms:created>
  <dcterms:modified xsi:type="dcterms:W3CDTF">2020-07-27T05:48:42Z</dcterms:modified>
</cp:coreProperties>
</file>