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2018 évi költségvetés" sheetId="22" r:id="rId1"/>
    <sheet name="Védőnő" sheetId="23" r:id="rId2"/>
    <sheet name="Munka1" sheetId="24" r:id="rId3"/>
  </sheets>
  <definedNames>
    <definedName name="_xlnm.Print_Area" localSheetId="0">'2018 évi költségvetés'!$A$1:$F$380</definedName>
  </definedNames>
  <calcPr calcId="124519"/>
</workbook>
</file>

<file path=xl/calcChain.xml><?xml version="1.0" encoding="utf-8"?>
<calcChain xmlns="http://schemas.openxmlformats.org/spreadsheetml/2006/main">
  <c r="E93" i="22"/>
  <c r="E370"/>
  <c r="E96"/>
  <c r="D96"/>
  <c r="E88"/>
  <c r="D88"/>
  <c r="E350"/>
  <c r="E306"/>
  <c r="E281"/>
  <c r="D281"/>
  <c r="D282" s="1"/>
  <c r="C281"/>
  <c r="C282" s="1"/>
  <c r="E258"/>
  <c r="E172"/>
  <c r="E173" s="1"/>
  <c r="E220"/>
  <c r="E197"/>
  <c r="E66"/>
  <c r="E45"/>
  <c r="E47" s="1"/>
  <c r="D370"/>
  <c r="D350"/>
  <c r="D351" s="1"/>
  <c r="C350"/>
  <c r="C351" s="1"/>
  <c r="E351"/>
  <c r="F349"/>
  <c r="F347"/>
  <c r="F346"/>
  <c r="D362"/>
  <c r="D150"/>
  <c r="D356" s="1"/>
  <c r="F149"/>
  <c r="D12"/>
  <c r="C370"/>
  <c r="E362"/>
  <c r="C339"/>
  <c r="C336"/>
  <c r="D258"/>
  <c r="D220"/>
  <c r="D197"/>
  <c r="E142"/>
  <c r="C142"/>
  <c r="C359" s="1"/>
  <c r="D142"/>
  <c r="D153" s="1"/>
  <c r="D93"/>
  <c r="D374" s="1"/>
  <c r="D79"/>
  <c r="D66"/>
  <c r="C63"/>
  <c r="D30"/>
  <c r="F30" s="1"/>
  <c r="C28"/>
  <c r="D15"/>
  <c r="C15"/>
  <c r="F337"/>
  <c r="F338"/>
  <c r="F335"/>
  <c r="F324"/>
  <c r="F325"/>
  <c r="F326"/>
  <c r="F327"/>
  <c r="F323"/>
  <c r="F314"/>
  <c r="F315"/>
  <c r="F313"/>
  <c r="F300"/>
  <c r="F301"/>
  <c r="F302"/>
  <c r="F299"/>
  <c r="F289"/>
  <c r="F290"/>
  <c r="F291"/>
  <c r="F288"/>
  <c r="F275"/>
  <c r="F276"/>
  <c r="F277"/>
  <c r="F278"/>
  <c r="F279"/>
  <c r="F280"/>
  <c r="F274"/>
  <c r="F261"/>
  <c r="F262"/>
  <c r="F263"/>
  <c r="F264"/>
  <c r="F265"/>
  <c r="F266"/>
  <c r="F260"/>
  <c r="F246"/>
  <c r="F247"/>
  <c r="F248"/>
  <c r="F249"/>
  <c r="F245"/>
  <c r="F232"/>
  <c r="F233"/>
  <c r="F234"/>
  <c r="F236"/>
  <c r="F237"/>
  <c r="F231"/>
  <c r="F227"/>
  <c r="F211"/>
  <c r="F212"/>
  <c r="F214"/>
  <c r="F215"/>
  <c r="F216"/>
  <c r="F217"/>
  <c r="F218"/>
  <c r="F210"/>
  <c r="F205"/>
  <c r="F207"/>
  <c r="F204"/>
  <c r="F192"/>
  <c r="F193"/>
  <c r="F191"/>
  <c r="F188"/>
  <c r="F163"/>
  <c r="F164"/>
  <c r="F165"/>
  <c r="F166"/>
  <c r="F167"/>
  <c r="F168"/>
  <c r="F174"/>
  <c r="F175"/>
  <c r="F176"/>
  <c r="F177"/>
  <c r="F179"/>
  <c r="F180"/>
  <c r="F162"/>
  <c r="F159"/>
  <c r="F140"/>
  <c r="F143"/>
  <c r="F144"/>
  <c r="F145"/>
  <c r="F146"/>
  <c r="F147"/>
  <c r="F148"/>
  <c r="F152"/>
  <c r="F139"/>
  <c r="F131"/>
  <c r="F123"/>
  <c r="F122"/>
  <c r="F112"/>
  <c r="F113"/>
  <c r="F114"/>
  <c r="F111"/>
  <c r="F104"/>
  <c r="F105"/>
  <c r="F107"/>
  <c r="F103"/>
  <c r="F90"/>
  <c r="F91"/>
  <c r="F89"/>
  <c r="F74"/>
  <c r="F75"/>
  <c r="F73"/>
  <c r="F54"/>
  <c r="F56"/>
  <c r="F57"/>
  <c r="F58"/>
  <c r="F59"/>
  <c r="F61"/>
  <c r="F62"/>
  <c r="F53"/>
  <c r="F44"/>
  <c r="F46"/>
  <c r="F43"/>
  <c r="F38"/>
  <c r="F37"/>
  <c r="F16"/>
  <c r="F17"/>
  <c r="F18"/>
  <c r="F19"/>
  <c r="F20"/>
  <c r="F21"/>
  <c r="F23"/>
  <c r="F24"/>
  <c r="F26"/>
  <c r="F27"/>
  <c r="F29"/>
  <c r="F14"/>
  <c r="F10"/>
  <c r="E178"/>
  <c r="E169"/>
  <c r="E22"/>
  <c r="E15"/>
  <c r="E12"/>
  <c r="E194"/>
  <c r="E189"/>
  <c r="E63"/>
  <c r="E60"/>
  <c r="E328"/>
  <c r="E329" s="1"/>
  <c r="E124"/>
  <c r="E125" s="1"/>
  <c r="E39"/>
  <c r="E76"/>
  <c r="E80" s="1"/>
  <c r="E238"/>
  <c r="E235"/>
  <c r="E228"/>
  <c r="E229" s="1"/>
  <c r="E132"/>
  <c r="E108"/>
  <c r="E361" s="1"/>
  <c r="D358"/>
  <c r="D339"/>
  <c r="D336"/>
  <c r="D328"/>
  <c r="D329" s="1"/>
  <c r="D316"/>
  <c r="D317" s="1"/>
  <c r="D303"/>
  <c r="D307" s="1"/>
  <c r="D292"/>
  <c r="D293" s="1"/>
  <c r="D267"/>
  <c r="D268" s="1"/>
  <c r="D250"/>
  <c r="D251" s="1"/>
  <c r="D238"/>
  <c r="D235"/>
  <c r="D228"/>
  <c r="D229" s="1"/>
  <c r="D213"/>
  <c r="D375" s="1"/>
  <c r="D206"/>
  <c r="D208" s="1"/>
  <c r="D194"/>
  <c r="D189"/>
  <c r="D181"/>
  <c r="D178"/>
  <c r="D169"/>
  <c r="D173" s="1"/>
  <c r="D160"/>
  <c r="D132"/>
  <c r="D133" s="1"/>
  <c r="D124"/>
  <c r="D125" s="1"/>
  <c r="D115"/>
  <c r="D116" s="1"/>
  <c r="D108"/>
  <c r="D361" s="1"/>
  <c r="D106"/>
  <c r="D76"/>
  <c r="D63"/>
  <c r="D60"/>
  <c r="D55"/>
  <c r="D45"/>
  <c r="D39"/>
  <c r="D40" s="1"/>
  <c r="D28"/>
  <c r="D25"/>
  <c r="D22"/>
  <c r="E267"/>
  <c r="E268" s="1"/>
  <c r="E25"/>
  <c r="E339"/>
  <c r="E336"/>
  <c r="E376"/>
  <c r="E206"/>
  <c r="E358"/>
  <c r="E28"/>
  <c r="E372" s="1"/>
  <c r="E374"/>
  <c r="E303"/>
  <c r="E307" s="1"/>
  <c r="E250"/>
  <c r="E292"/>
  <c r="E293" s="1"/>
  <c r="E181"/>
  <c r="E160"/>
  <c r="E55"/>
  <c r="E213"/>
  <c r="E375" s="1"/>
  <c r="E150"/>
  <c r="E316"/>
  <c r="E317" s="1"/>
  <c r="E106"/>
  <c r="E115"/>
  <c r="E116" s="1"/>
  <c r="C18" i="23"/>
  <c r="C15"/>
  <c r="C6"/>
  <c r="C30" i="22"/>
  <c r="C376" s="1"/>
  <c r="C206"/>
  <c r="C208" s="1"/>
  <c r="C213"/>
  <c r="C375" s="1"/>
  <c r="C169"/>
  <c r="C220"/>
  <c r="C303"/>
  <c r="C267"/>
  <c r="C238"/>
  <c r="C235"/>
  <c r="C181"/>
  <c r="C55"/>
  <c r="C60"/>
  <c r="C45"/>
  <c r="C47" s="1"/>
  <c r="C39"/>
  <c r="C40" s="1"/>
  <c r="C25"/>
  <c r="C22"/>
  <c r="C250"/>
  <c r="C251" s="1"/>
  <c r="C228"/>
  <c r="C229" s="1"/>
  <c r="C194"/>
  <c r="C198" s="1"/>
  <c r="C189"/>
  <c r="C178"/>
  <c r="C172"/>
  <c r="C160"/>
  <c r="C150"/>
  <c r="C356" s="1"/>
  <c r="C132"/>
  <c r="C133" s="1"/>
  <c r="C124"/>
  <c r="C125" s="1"/>
  <c r="C115"/>
  <c r="C116" s="1"/>
  <c r="C108"/>
  <c r="C361" s="1"/>
  <c r="C106"/>
  <c r="C93"/>
  <c r="C97" s="1"/>
  <c r="C12"/>
  <c r="D371" l="1"/>
  <c r="D359"/>
  <c r="E377"/>
  <c r="D372"/>
  <c r="E371"/>
  <c r="D373"/>
  <c r="F281"/>
  <c r="D377"/>
  <c r="D369"/>
  <c r="E357"/>
  <c r="E369"/>
  <c r="D47"/>
  <c r="F47" s="1"/>
  <c r="E109"/>
  <c r="C377"/>
  <c r="E282"/>
  <c r="F282" s="1"/>
  <c r="E97"/>
  <c r="C372"/>
  <c r="D80"/>
  <c r="F80" s="1"/>
  <c r="D357"/>
  <c r="C369"/>
  <c r="C340"/>
  <c r="E198"/>
  <c r="E373"/>
  <c r="F373" s="1"/>
  <c r="F350"/>
  <c r="F351"/>
  <c r="F348"/>
  <c r="C182"/>
  <c r="D198"/>
  <c r="D182"/>
  <c r="D97"/>
  <c r="E182"/>
  <c r="F25"/>
  <c r="F116"/>
  <c r="F375"/>
  <c r="F150"/>
  <c r="F317"/>
  <c r="D376"/>
  <c r="F376" s="1"/>
  <c r="E360"/>
  <c r="D239"/>
  <c r="F267"/>
  <c r="F229"/>
  <c r="F307"/>
  <c r="F339"/>
  <c r="D109"/>
  <c r="F329"/>
  <c r="C31"/>
  <c r="F12"/>
  <c r="C67"/>
  <c r="F220"/>
  <c r="F336"/>
  <c r="F361"/>
  <c r="D67"/>
  <c r="F76"/>
  <c r="F63"/>
  <c r="E67"/>
  <c r="F372"/>
  <c r="F370"/>
  <c r="F293"/>
  <c r="D340"/>
  <c r="E153"/>
  <c r="F235"/>
  <c r="F39"/>
  <c r="F194"/>
  <c r="F362"/>
  <c r="F169"/>
  <c r="F328"/>
  <c r="D360"/>
  <c r="F250"/>
  <c r="F132"/>
  <c r="F238"/>
  <c r="F60"/>
  <c r="F15"/>
  <c r="F55"/>
  <c r="F316"/>
  <c r="F189"/>
  <c r="F160"/>
  <c r="D221"/>
  <c r="F358"/>
  <c r="F228"/>
  <c r="F124"/>
  <c r="F142"/>
  <c r="F178"/>
  <c r="F93"/>
  <c r="F173"/>
  <c r="F108"/>
  <c r="F115"/>
  <c r="F22"/>
  <c r="E133"/>
  <c r="F133" s="1"/>
  <c r="E40"/>
  <c r="F40" s="1"/>
  <c r="E363"/>
  <c r="F28"/>
  <c r="F181"/>
  <c r="F213"/>
  <c r="F303"/>
  <c r="F45"/>
  <c r="F206"/>
  <c r="D31"/>
  <c r="E359"/>
  <c r="F359" s="1"/>
  <c r="E221"/>
  <c r="F106"/>
  <c r="F292"/>
  <c r="E340"/>
  <c r="E239"/>
  <c r="E31"/>
  <c r="E251"/>
  <c r="F251" s="1"/>
  <c r="E356"/>
  <c r="E208"/>
  <c r="F208" s="1"/>
  <c r="D363"/>
  <c r="C173"/>
  <c r="F374"/>
  <c r="C19" i="23"/>
  <c r="C357" i="22"/>
  <c r="C239"/>
  <c r="C373"/>
  <c r="C360"/>
  <c r="C221"/>
  <c r="C374"/>
  <c r="C363"/>
  <c r="C292"/>
  <c r="C293" s="1"/>
  <c r="C316"/>
  <c r="C317" s="1"/>
  <c r="C328"/>
  <c r="C329" s="1"/>
  <c r="C109"/>
  <c r="C153"/>
  <c r="C76"/>
  <c r="C307"/>
  <c r="C268"/>
  <c r="C371" l="1"/>
  <c r="C378" s="1"/>
  <c r="F198"/>
  <c r="F97"/>
  <c r="F67"/>
  <c r="F369"/>
  <c r="F182"/>
  <c r="F109"/>
  <c r="F239"/>
  <c r="F268"/>
  <c r="F340"/>
  <c r="F357"/>
  <c r="D364"/>
  <c r="F377"/>
  <c r="F371"/>
  <c r="F221"/>
  <c r="F153"/>
  <c r="F360"/>
  <c r="F31"/>
  <c r="F125"/>
  <c r="E364"/>
  <c r="F356"/>
  <c r="F363"/>
  <c r="D378"/>
  <c r="C364"/>
  <c r="C80"/>
  <c r="E378" l="1"/>
  <c r="F378" s="1"/>
  <c r="F364"/>
</calcChain>
</file>

<file path=xl/sharedStrings.xml><?xml version="1.0" encoding="utf-8"?>
<sst xmlns="http://schemas.openxmlformats.org/spreadsheetml/2006/main" count="661" uniqueCount="237">
  <si>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</si>
  <si>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</si>
  <si>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</si>
  <si>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</si>
  <si>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</si>
  <si>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</si>
  <si>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</si>
  <si>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</si>
  <si>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</si>
  <si>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</si>
  <si>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</si>
  <si>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</si>
  <si>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</si>
  <si>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</si>
  <si>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</si>
  <si>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</si>
  <si>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</si>
  <si>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</si>
  <si>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</si>
  <si>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</si>
  <si>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</si>
  <si>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</si>
  <si>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</si>
  <si>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</si>
  <si>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</si>
  <si>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</si>
  <si>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</si>
  <si>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</si>
  <si>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</si>
  <si>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</si>
  <si>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</si>
  <si>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</si>
  <si>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</si>
  <si>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</si>
  <si>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</si>
  <si>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</si>
  <si>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</si>
  <si>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</si>
  <si>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</si>
  <si>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</si>
  <si>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</si>
  <si>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</si>
  <si>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</si>
  <si>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</si>
  <si>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</si>
  <si>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</si>
  <si>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</si>
  <si>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</si>
  <si>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</si>
  <si>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K351</t>
  </si>
  <si>
    <t>K32</t>
  </si>
  <si>
    <t>K31</t>
  </si>
  <si>
    <t>K6</t>
  </si>
  <si>
    <t>Felújítási kiadások Áfa</t>
  </si>
  <si>
    <t>K7</t>
  </si>
  <si>
    <t>K11</t>
  </si>
  <si>
    <t>BURSA HUNGARICA ösztöndíj</t>
  </si>
  <si>
    <t>Egyéb üzemeltetési szolgáltatádsok</t>
  </si>
  <si>
    <t>Távhő szolgáltatás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</si>
  <si>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</si>
  <si>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</si>
  <si>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</si>
  <si>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</si>
  <si>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</si>
  <si>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</si>
  <si>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</si>
  <si>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</si>
  <si>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</si>
  <si>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</si>
  <si>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</si>
  <si>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</si>
  <si>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</si>
  <si>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</si>
  <si>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</si>
  <si>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</si>
  <si>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</si>
  <si>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</si>
  <si>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</si>
  <si>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</si>
  <si>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</si>
  <si>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</si>
  <si>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</si>
  <si>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</si>
  <si>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</si>
  <si>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</si>
  <si>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</si>
  <si>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</si>
  <si>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</si>
  <si>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</si>
  <si>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</si>
  <si>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</si>
  <si>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</si>
  <si>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</si>
  <si>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</si>
  <si>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</si>
  <si>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</si>
  <si>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</si>
  <si>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</si>
  <si>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</si>
  <si>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</si>
  <si>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</si>
  <si>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</si>
  <si>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</si>
  <si>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</si>
  <si>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</si>
  <si>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</si>
  <si>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</si>
  <si>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</si>
  <si>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</si>
  <si>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</si>
  <si>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</si>
  <si>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</si>
  <si>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</si>
  <si>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</si>
  <si>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</si>
  <si>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</si>
  <si>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</si>
  <si>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</si>
  <si>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</si>
  <si>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</si>
  <si>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</si>
  <si>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</si>
  <si>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</si>
  <si>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</si>
  <si>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</si>
  <si>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</si>
  <si>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</si>
  <si>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</si>
  <si>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</si>
  <si>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</si>
  <si>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</si>
  <si>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</si>
  <si>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</si>
  <si>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</si>
  <si>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</si>
  <si>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</si>
  <si>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</si>
  <si>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</si>
  <si>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</si>
  <si>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</si>
  <si>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</si>
  <si>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</si>
  <si>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</si>
  <si>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</si>
  <si>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</si>
  <si>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</si>
  <si>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</si>
  <si>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</si>
  <si>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</si>
  <si>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</si>
  <si>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</si>
  <si>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</si>
  <si>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</si>
  <si>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</si>
  <si>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</si>
  <si>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Kisértékű eszközök vásárlása</t>
  </si>
  <si>
    <t>Kisérték Áfa</t>
  </si>
  <si>
    <t>Fejlesztési kiadáok összesen</t>
  </si>
  <si>
    <t>Konyha működési kiadásainak támogatása</t>
  </si>
  <si>
    <t>Mór TKT</t>
  </si>
  <si>
    <t>Pénzügyi alap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</si>
  <si>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</si>
  <si>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</si>
  <si>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</si>
  <si>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</si>
  <si>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</si>
  <si>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</si>
  <si>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</si>
  <si>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BEVÉTEL</t>
  </si>
  <si>
    <t>ÁHT-n belüli támogatások összesen:</t>
  </si>
  <si>
    <t>K914</t>
  </si>
  <si>
    <t>Elöző évek megelőlegezés visszafizetés</t>
  </si>
  <si>
    <t>ÁHT-n belüli támogatások (2317908*0,377)</t>
  </si>
  <si>
    <t>Egyéb működési támogatások ÁHT-n belülről</t>
  </si>
  <si>
    <t>Hulladékgazdálkodási Társulás</t>
  </si>
  <si>
    <t>Fejlesztési kiadások(Rendezési Terv II. Ütem, kisértékű beszerzés, ASP)</t>
  </si>
  <si>
    <t>Fejlesztések összesen:</t>
  </si>
  <si>
    <t>Módosított előirányzat</t>
  </si>
  <si>
    <t xml:space="preserve"> </t>
  </si>
  <si>
    <t>Működési célú pénezsköz átadások ÁHT-n kivülre</t>
  </si>
  <si>
    <t>082044 Könyvtári szolgáltatások</t>
  </si>
  <si>
    <t>082091 Közművelődési intézmények, közösségi színterek működtetése</t>
  </si>
  <si>
    <t xml:space="preserve">Szociális Alapszolgáltató Mór </t>
  </si>
  <si>
    <t>Mór Város buszöböl, elöző évek elszámolásból származó befizetések</t>
  </si>
  <si>
    <t>Közhatalmi bevételek összesen:</t>
  </si>
  <si>
    <t>B36</t>
  </si>
  <si>
    <t>Egyéb közhatalmi bevételek</t>
  </si>
  <si>
    <t>Móri TKT előző évi elszámolás</t>
  </si>
  <si>
    <t>K62</t>
  </si>
  <si>
    <t>K67</t>
  </si>
  <si>
    <t>Egyéb működési célú támogatások</t>
  </si>
  <si>
    <t>B25</t>
  </si>
  <si>
    <t>Fejezeti kezelésű felhalmozási támogatások</t>
  </si>
  <si>
    <t>K71</t>
  </si>
  <si>
    <t>K74</t>
  </si>
  <si>
    <t>Ingatlanok felújítása</t>
  </si>
  <si>
    <t>Ingatlanok felújítása ÁFA</t>
  </si>
  <si>
    <t>Felújítási kiadások</t>
  </si>
  <si>
    <t>045161 Kerékpárutak fenntartása, üzemeltetése</t>
  </si>
  <si>
    <t>Ingatlanok beszerzése, létesítése</t>
  </si>
  <si>
    <t>Beruházás célú előzetesen felszámított ÁFA</t>
  </si>
  <si>
    <t xml:space="preserve">Beruházási célú kiadások összesen </t>
  </si>
  <si>
    <t>Fejlesztési kiadások</t>
  </si>
  <si>
    <t>Teljesítés</t>
  </si>
  <si>
    <t>%</t>
  </si>
  <si>
    <t>Adatok Ft-ban</t>
  </si>
  <si>
    <t>Kincsesbánya Község Önkormányzata 2018. évi költségvetése</t>
  </si>
  <si>
    <t>Áfa befizetése</t>
  </si>
  <si>
    <t>Fejlesztési kiadások Áfa</t>
  </si>
  <si>
    <t>Erzsébet utalványok</t>
  </si>
  <si>
    <t>K508</t>
  </si>
  <si>
    <t>Működésicélú visszatérítendő támogatás háztartásoknak</t>
  </si>
  <si>
    <t>Működésicélú visszatérítendő támogatás összesen:</t>
  </si>
  <si>
    <t>Szociális, gyermekjóléti, gyermekétkeztetési feladatok támogatása</t>
  </si>
  <si>
    <t xml:space="preserve">Felhalmozás célú önkormányzati támogatások </t>
  </si>
  <si>
    <t>Egyéb tárgyi eszköz beszerzése</t>
  </si>
  <si>
    <t>Egyéb tárgyi eszköz beszerzése Áfa</t>
  </si>
  <si>
    <t>Egyéb tárgyi eszköz beszerzése összesen:</t>
  </si>
  <si>
    <t>Előző évei elszámolásból számazó kiadások</t>
  </si>
  <si>
    <t>840301 Civil szervezetek működési támogatása</t>
  </si>
  <si>
    <t>Egyéb működési célú támogtások (nyári diákmunka)</t>
  </si>
  <si>
    <t>Kincsesbánya Önkormányzat 2018. évi bevételei</t>
  </si>
  <si>
    <t>Kincsesbánya Önkormányzat 2018. évi kiadásai</t>
  </si>
  <si>
    <t>Működési célú támogatások</t>
  </si>
  <si>
    <t>Államháztartáson belüli megelőlegezések</t>
  </si>
  <si>
    <t xml:space="preserve">Müködési célú költségvetési támogatások </t>
  </si>
  <si>
    <t>013370 Informtikai fejlesztések</t>
  </si>
  <si>
    <t>Személyi juttatások összesen</t>
  </si>
  <si>
    <t xml:space="preserve">Munkáltatót terhelő járulékok összesen </t>
  </si>
  <si>
    <t xml:space="preserve"> Előzetesen felszámított Áfa</t>
  </si>
  <si>
    <t>Dologi kiadások összesen</t>
  </si>
  <si>
    <t>Egyéb tárgyieszköz beszerzés</t>
  </si>
  <si>
    <t>Egyéb tárgyieszköznbeszerzés Áfa</t>
  </si>
  <si>
    <t>Működési célú támogtások háztartásoknak</t>
  </si>
  <si>
    <t>Felújtási kiadások</t>
  </si>
  <si>
    <t>Felhalmozási kiadások összesen</t>
  </si>
  <si>
    <t>10. számú melléklet a 6/2019.(V. 6.) önkormányzati rendelethez</t>
  </si>
</sst>
</file>

<file path=xl/styles.xml><?xml version="1.0" encoding="utf-8"?>
<styleSheet xmlns="http://schemas.openxmlformats.org/spreadsheetml/2006/main">
  <fonts count="2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17" fillId="3" borderId="8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 wrapText="1"/>
    </xf>
    <xf numFmtId="3" fontId="2" fillId="3" borderId="8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3" fontId="4" fillId="3" borderId="10" xfId="0" applyNumberFormat="1" applyFont="1" applyFill="1" applyBorder="1" applyAlignment="1">
      <alignment vertical="center"/>
    </xf>
    <xf numFmtId="3" fontId="2" fillId="3" borderId="8" xfId="0" applyNumberFormat="1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 wrapText="1"/>
    </xf>
    <xf numFmtId="3" fontId="1" fillId="3" borderId="8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horizontal="right" vertical="center" wrapText="1"/>
    </xf>
    <xf numFmtId="3" fontId="11" fillId="3" borderId="6" xfId="0" applyNumberFormat="1" applyFont="1" applyFill="1" applyBorder="1" applyAlignment="1">
      <alignment horizontal="right" vertical="center"/>
    </xf>
    <xf numFmtId="3" fontId="11" fillId="3" borderId="6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3" fontId="17" fillId="3" borderId="1" xfId="0" applyNumberFormat="1" applyFont="1" applyFill="1" applyBorder="1" applyAlignment="1"/>
    <xf numFmtId="0" fontId="16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3" fontId="16" fillId="3" borderId="10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vertical="center"/>
    </xf>
    <xf numFmtId="4" fontId="2" fillId="3" borderId="8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17" fillId="3" borderId="1" xfId="0" applyNumberFormat="1" applyFont="1" applyFill="1" applyBorder="1" applyAlignment="1">
      <alignment vertical="center"/>
    </xf>
    <xf numFmtId="4" fontId="17" fillId="3" borderId="8" xfId="0" applyNumberFormat="1" applyFont="1" applyFill="1" applyBorder="1" applyAlignment="1">
      <alignment vertical="center"/>
    </xf>
    <xf numFmtId="0" fontId="0" fillId="4" borderId="0" xfId="0" applyFill="1" applyAlignment="1">
      <alignment horizontal="right"/>
    </xf>
    <xf numFmtId="0" fontId="2" fillId="2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3" fontId="7" fillId="3" borderId="6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 wrapText="1"/>
    </xf>
    <xf numFmtId="3" fontId="1" fillId="3" borderId="7" xfId="0" applyNumberFormat="1" applyFont="1" applyFill="1" applyBorder="1" applyAlignment="1">
      <alignment vertical="center"/>
    </xf>
    <xf numFmtId="4" fontId="2" fillId="3" borderId="0" xfId="0" applyNumberFormat="1" applyFont="1" applyFill="1" applyBorder="1" applyAlignment="1">
      <alignment horizontal="right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8" fillId="3" borderId="11" xfId="0" applyFont="1" applyFill="1" applyBorder="1" applyAlignment="1">
      <alignment vertical="center"/>
    </xf>
    <xf numFmtId="4" fontId="16" fillId="3" borderId="8" xfId="0" applyNumberFormat="1" applyFont="1" applyFill="1" applyBorder="1" applyAlignment="1">
      <alignment vertical="center"/>
    </xf>
    <xf numFmtId="4" fontId="11" fillId="3" borderId="8" xfId="0" applyNumberFormat="1" applyFont="1" applyFill="1" applyBorder="1" applyAlignment="1">
      <alignment vertical="center"/>
    </xf>
    <xf numFmtId="4" fontId="7" fillId="2" borderId="8" xfId="0" applyNumberFormat="1" applyFont="1" applyFill="1" applyBorder="1" applyAlignment="1">
      <alignment horizontal="right" vertical="center" wrapText="1"/>
    </xf>
    <xf numFmtId="4" fontId="16" fillId="2" borderId="8" xfId="0" applyNumberFormat="1" applyFont="1" applyFill="1" applyBorder="1" applyAlignment="1">
      <alignment horizontal="right" vertical="center" wrapText="1"/>
    </xf>
    <xf numFmtId="4" fontId="11" fillId="2" borderId="8" xfId="0" applyNumberFormat="1" applyFont="1" applyFill="1" applyBorder="1" applyAlignment="1">
      <alignment horizontal="right" vertical="center" wrapText="1"/>
    </xf>
    <xf numFmtId="4" fontId="16" fillId="3" borderId="8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6" fillId="3" borderId="1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" fontId="18" fillId="3" borderId="8" xfId="0" applyNumberFormat="1" applyFont="1" applyFill="1" applyBorder="1" applyAlignment="1">
      <alignment horizontal="right" vertical="center"/>
    </xf>
    <xf numFmtId="4" fontId="16" fillId="3" borderId="8" xfId="0" applyNumberFormat="1" applyFont="1" applyFill="1" applyBorder="1" applyAlignment="1">
      <alignment horizontal="right" vertical="center" wrapText="1"/>
    </xf>
    <xf numFmtId="4" fontId="11" fillId="3" borderId="8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vertical="center"/>
    </xf>
    <xf numFmtId="4" fontId="12" fillId="3" borderId="8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right"/>
    </xf>
    <xf numFmtId="3" fontId="1" fillId="0" borderId="0" xfId="0" applyNumberFormat="1" applyFont="1" applyBorder="1" applyAlignment="1">
      <alignment horizontal="right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177800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117475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15875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1"/>
  <sheetViews>
    <sheetView tabSelected="1" view="pageBreakPreview" zoomScaleSheetLayoutView="100" workbookViewId="0">
      <selection activeCell="A9" sqref="A9:F9"/>
    </sheetView>
  </sheetViews>
  <sheetFormatPr defaultRowHeight="15.75"/>
  <cols>
    <col min="1" max="1" width="9.140625" style="32"/>
    <col min="2" max="2" width="63.5703125" style="12" customWidth="1"/>
    <col min="3" max="5" width="17.42578125" style="12" customWidth="1"/>
    <col min="6" max="6" width="10.140625" style="12" customWidth="1"/>
    <col min="7" max="16384" width="9.140625" style="1"/>
  </cols>
  <sheetData>
    <row r="1" spans="1:6" ht="14.25">
      <c r="A1" s="195" t="s">
        <v>236</v>
      </c>
      <c r="B1" s="195"/>
      <c r="C1" s="195"/>
      <c r="D1" s="195"/>
      <c r="E1" s="195"/>
      <c r="F1" s="195"/>
    </row>
    <row r="2" spans="1:6" ht="14.25">
      <c r="A2" s="113"/>
      <c r="B2" s="113"/>
      <c r="C2" s="113"/>
      <c r="D2" s="113"/>
      <c r="E2" s="113"/>
      <c r="F2" s="113"/>
    </row>
    <row r="3" spans="1:6" s="2" customFormat="1" ht="20.25" customHeight="1">
      <c r="A3" s="194" t="s">
        <v>206</v>
      </c>
      <c r="B3" s="194"/>
      <c r="C3" s="194"/>
      <c r="D3" s="194"/>
      <c r="E3" s="194"/>
      <c r="F3" s="194"/>
    </row>
    <row r="4" spans="1:6">
      <c r="B4" s="33"/>
      <c r="C4" s="34"/>
      <c r="D4" s="34"/>
      <c r="E4" s="34"/>
      <c r="F4" s="34"/>
    </row>
    <row r="5" spans="1:6" ht="14.25">
      <c r="A5" s="196" t="s">
        <v>205</v>
      </c>
      <c r="B5" s="196"/>
      <c r="C5" s="196"/>
      <c r="D5" s="196"/>
      <c r="E5" s="196"/>
      <c r="F5" s="196"/>
    </row>
    <row r="6" spans="1:6" ht="15.75" customHeight="1">
      <c r="A6" s="164" t="s">
        <v>149</v>
      </c>
      <c r="B6" s="166" t="s">
        <v>124</v>
      </c>
      <c r="C6" s="168" t="s">
        <v>7</v>
      </c>
      <c r="D6" s="157" t="s">
        <v>177</v>
      </c>
      <c r="E6" s="157" t="s">
        <v>203</v>
      </c>
      <c r="F6" s="157" t="s">
        <v>204</v>
      </c>
    </row>
    <row r="7" spans="1:6" ht="15.75" customHeight="1">
      <c r="A7" s="164"/>
      <c r="B7" s="166"/>
      <c r="C7" s="168"/>
      <c r="D7" s="158"/>
      <c r="E7" s="158"/>
      <c r="F7" s="158"/>
    </row>
    <row r="8" spans="1:6" ht="15.75" customHeight="1">
      <c r="A8" s="165"/>
      <c r="B8" s="167"/>
      <c r="C8" s="169"/>
      <c r="D8" s="158"/>
      <c r="E8" s="159"/>
      <c r="F8" s="158"/>
    </row>
    <row r="9" spans="1:6" ht="20.100000000000001" customHeight="1">
      <c r="A9" s="171" t="s">
        <v>27</v>
      </c>
      <c r="B9" s="172"/>
      <c r="C9" s="172"/>
      <c r="D9" s="172"/>
      <c r="E9" s="172"/>
      <c r="F9" s="173"/>
    </row>
    <row r="10" spans="1:6" ht="15.75" customHeight="1">
      <c r="A10" s="90" t="s">
        <v>44</v>
      </c>
      <c r="B10" s="91" t="s">
        <v>19</v>
      </c>
      <c r="C10" s="92">
        <v>365000</v>
      </c>
      <c r="D10" s="92">
        <v>365000</v>
      </c>
      <c r="E10" s="92">
        <v>94336</v>
      </c>
      <c r="F10" s="103">
        <f>E10/D10*100</f>
        <v>25.845479452054793</v>
      </c>
    </row>
    <row r="11" spans="1:6" ht="15.75" customHeight="1">
      <c r="A11" s="120" t="s">
        <v>119</v>
      </c>
      <c r="B11" s="121" t="s">
        <v>223</v>
      </c>
      <c r="C11" s="122"/>
      <c r="D11" s="122">
        <v>200000</v>
      </c>
      <c r="E11" s="122"/>
      <c r="F11" s="103"/>
    </row>
    <row r="12" spans="1:6" s="54" customFormat="1" ht="15.75" customHeight="1">
      <c r="A12" s="190" t="s">
        <v>80</v>
      </c>
      <c r="B12" s="190"/>
      <c r="C12" s="93">
        <f>C10</f>
        <v>365000</v>
      </c>
      <c r="D12" s="93">
        <f>SUM(D10:D11)</f>
        <v>565000</v>
      </c>
      <c r="E12" s="93">
        <f>SUM(E10)</f>
        <v>94336</v>
      </c>
      <c r="F12" s="141">
        <f>E12/D12*100</f>
        <v>16.696637168141592</v>
      </c>
    </row>
    <row r="13" spans="1:6" ht="20.100000000000001" customHeight="1">
      <c r="A13" s="171" t="s">
        <v>28</v>
      </c>
      <c r="B13" s="172"/>
      <c r="C13" s="172"/>
      <c r="D13" s="172"/>
      <c r="E13" s="172"/>
      <c r="F13" s="173"/>
    </row>
    <row r="14" spans="1:6" s="16" customFormat="1" ht="15.75" customHeight="1">
      <c r="A14" s="76" t="s">
        <v>45</v>
      </c>
      <c r="B14" s="77" t="s">
        <v>3</v>
      </c>
      <c r="C14" s="78">
        <v>9949809</v>
      </c>
      <c r="D14" s="78">
        <v>9409809</v>
      </c>
      <c r="E14" s="78">
        <v>9363095</v>
      </c>
      <c r="F14" s="104">
        <f>E14/D14*100</f>
        <v>99.503560592993963</v>
      </c>
    </row>
    <row r="15" spans="1:6" s="26" customFormat="1" ht="15.75" customHeight="1">
      <c r="A15" s="57" t="s">
        <v>55</v>
      </c>
      <c r="B15" s="37" t="s">
        <v>3</v>
      </c>
      <c r="C15" s="23">
        <f>C14</f>
        <v>9949809</v>
      </c>
      <c r="D15" s="23">
        <f>D14</f>
        <v>9409809</v>
      </c>
      <c r="E15" s="23">
        <f>SUM(E14:E14)</f>
        <v>9363095</v>
      </c>
      <c r="F15" s="140">
        <f t="shared" ref="F15:F31" si="0">E15/D15*100</f>
        <v>99.503560592993963</v>
      </c>
    </row>
    <row r="16" spans="1:6" s="26" customFormat="1" ht="15.75" customHeight="1">
      <c r="A16" s="57" t="s">
        <v>67</v>
      </c>
      <c r="B16" s="37" t="s">
        <v>4</v>
      </c>
      <c r="C16" s="23">
        <v>2048551</v>
      </c>
      <c r="D16" s="23">
        <v>2048551</v>
      </c>
      <c r="E16" s="23">
        <v>1894304</v>
      </c>
      <c r="F16" s="140">
        <f t="shared" si="0"/>
        <v>92.470433979920443</v>
      </c>
    </row>
    <row r="17" spans="1:6" s="16" customFormat="1" ht="15.75" customHeight="1">
      <c r="A17" s="38" t="s">
        <v>51</v>
      </c>
      <c r="B17" s="24" t="s">
        <v>59</v>
      </c>
      <c r="C17" s="19">
        <v>708374</v>
      </c>
      <c r="D17" s="19">
        <v>708374</v>
      </c>
      <c r="E17" s="19">
        <v>532064</v>
      </c>
      <c r="F17" s="104">
        <f t="shared" si="0"/>
        <v>75.110605414653847</v>
      </c>
    </row>
    <row r="18" spans="1:6" s="16" customFormat="1" ht="15.75" customHeight="1">
      <c r="A18" s="38" t="s">
        <v>50</v>
      </c>
      <c r="B18" s="24" t="s">
        <v>60</v>
      </c>
      <c r="C18" s="19">
        <v>1490974</v>
      </c>
      <c r="D18" s="19">
        <v>1490974</v>
      </c>
      <c r="E18" s="19">
        <v>1231760</v>
      </c>
      <c r="F18" s="104">
        <f t="shared" si="0"/>
        <v>82.614452029344577</v>
      </c>
    </row>
    <row r="19" spans="1:6" s="16" customFormat="1" ht="15.75" customHeight="1">
      <c r="A19" s="38" t="s">
        <v>61</v>
      </c>
      <c r="B19" s="24" t="s">
        <v>125</v>
      </c>
      <c r="C19" s="19">
        <v>5535076</v>
      </c>
      <c r="D19" s="19">
        <v>9774850</v>
      </c>
      <c r="E19" s="19">
        <v>9681550</v>
      </c>
      <c r="F19" s="104">
        <f t="shared" si="0"/>
        <v>99.045509649764455</v>
      </c>
    </row>
    <row r="20" spans="1:6" s="16" customFormat="1" ht="15.75" customHeight="1">
      <c r="A20" s="38" t="s">
        <v>63</v>
      </c>
      <c r="B20" s="24" t="s">
        <v>64</v>
      </c>
      <c r="C20" s="19">
        <v>229764</v>
      </c>
      <c r="D20" s="19">
        <v>229764</v>
      </c>
      <c r="E20" s="19">
        <v>76010</v>
      </c>
      <c r="F20" s="104">
        <f t="shared" si="0"/>
        <v>33.081770860535158</v>
      </c>
    </row>
    <row r="21" spans="1:6" s="16" customFormat="1" ht="15.75" customHeight="1">
      <c r="A21" s="38" t="s">
        <v>65</v>
      </c>
      <c r="B21" s="24" t="s">
        <v>122</v>
      </c>
      <c r="C21" s="19">
        <v>1674930</v>
      </c>
      <c r="D21" s="19">
        <v>2697169</v>
      </c>
      <c r="E21" s="19">
        <v>2391151</v>
      </c>
      <c r="F21" s="104">
        <f t="shared" si="0"/>
        <v>88.654103617533792</v>
      </c>
    </row>
    <row r="22" spans="1:6" s="26" customFormat="1" ht="15.75" customHeight="1">
      <c r="A22" s="57" t="s">
        <v>66</v>
      </c>
      <c r="B22" s="37" t="s">
        <v>0</v>
      </c>
      <c r="C22" s="23">
        <f>SUM(C17:C21)</f>
        <v>9639118</v>
      </c>
      <c r="D22" s="23">
        <f>SUM(D17:D21)</f>
        <v>14901131</v>
      </c>
      <c r="E22" s="23">
        <f>SUM(E17:E21)</f>
        <v>13912535</v>
      </c>
      <c r="F22" s="140">
        <f t="shared" si="0"/>
        <v>93.365631105450987</v>
      </c>
    </row>
    <row r="23" spans="1:6" s="16" customFormat="1" ht="15.75" customHeight="1">
      <c r="A23" s="38" t="s">
        <v>52</v>
      </c>
      <c r="B23" s="24" t="s">
        <v>175</v>
      </c>
      <c r="C23" s="19">
        <v>1800000</v>
      </c>
      <c r="D23" s="19">
        <v>1800000</v>
      </c>
      <c r="E23" s="19">
        <v>979230</v>
      </c>
      <c r="F23" s="104">
        <f t="shared" si="0"/>
        <v>54.401666666666671</v>
      </c>
    </row>
    <row r="24" spans="1:6" s="16" customFormat="1" ht="15.75" customHeight="1">
      <c r="A24" s="38" t="s">
        <v>52</v>
      </c>
      <c r="B24" s="24" t="s">
        <v>128</v>
      </c>
      <c r="C24" s="19">
        <v>125000</v>
      </c>
      <c r="D24" s="19">
        <v>125000</v>
      </c>
      <c r="E24" s="19">
        <v>48388</v>
      </c>
      <c r="F24" s="104">
        <f t="shared" si="0"/>
        <v>38.7104</v>
      </c>
    </row>
    <row r="25" spans="1:6" s="26" customFormat="1" ht="15.75" customHeight="1">
      <c r="A25" s="57" t="s">
        <v>52</v>
      </c>
      <c r="B25" s="37" t="s">
        <v>127</v>
      </c>
      <c r="C25" s="23">
        <f>C23+C24</f>
        <v>1925000</v>
      </c>
      <c r="D25" s="23">
        <f>D23+D24</f>
        <v>1925000</v>
      </c>
      <c r="E25" s="23">
        <f>SUM(E23:E24)</f>
        <v>1027618</v>
      </c>
      <c r="F25" s="140">
        <f t="shared" si="0"/>
        <v>53.382753246753246</v>
      </c>
    </row>
    <row r="26" spans="1:6" s="26" customFormat="1" ht="15.75" customHeight="1">
      <c r="A26" s="38" t="s">
        <v>193</v>
      </c>
      <c r="B26" s="24" t="s">
        <v>195</v>
      </c>
      <c r="C26" s="19">
        <v>51167850</v>
      </c>
      <c r="D26" s="19">
        <v>55502604</v>
      </c>
      <c r="E26" s="19">
        <v>14706687</v>
      </c>
      <c r="F26" s="104">
        <f t="shared" si="0"/>
        <v>26.4972919108444</v>
      </c>
    </row>
    <row r="27" spans="1:6" s="26" customFormat="1" ht="15.75" customHeight="1">
      <c r="A27" s="38" t="s">
        <v>194</v>
      </c>
      <c r="B27" s="24" t="s">
        <v>196</v>
      </c>
      <c r="C27" s="19">
        <v>13815284</v>
      </c>
      <c r="D27" s="19">
        <v>15066667</v>
      </c>
      <c r="E27" s="19">
        <v>3970805</v>
      </c>
      <c r="F27" s="104">
        <f t="shared" si="0"/>
        <v>26.354899859404867</v>
      </c>
    </row>
    <row r="28" spans="1:6" s="26" customFormat="1" ht="15.75" customHeight="1">
      <c r="A28" s="57" t="s">
        <v>54</v>
      </c>
      <c r="B28" s="37" t="s">
        <v>197</v>
      </c>
      <c r="C28" s="23">
        <f>SUM(C26:C27)</f>
        <v>64983134</v>
      </c>
      <c r="D28" s="23">
        <f>SUM(D26:D27)</f>
        <v>70569271</v>
      </c>
      <c r="E28" s="23">
        <f>SUM(E26:E27)</f>
        <v>18677492</v>
      </c>
      <c r="F28" s="140">
        <f t="shared" si="0"/>
        <v>26.46689095031179</v>
      </c>
    </row>
    <row r="29" spans="1:6" s="16" customFormat="1" ht="15.75" customHeight="1">
      <c r="A29" s="38" t="s">
        <v>114</v>
      </c>
      <c r="B29" s="24" t="s">
        <v>147</v>
      </c>
      <c r="C29" s="19">
        <v>4729897</v>
      </c>
      <c r="D29" s="19">
        <v>17864431</v>
      </c>
      <c r="E29" s="19">
        <v>0</v>
      </c>
      <c r="F29" s="104">
        <f t="shared" si="0"/>
        <v>0</v>
      </c>
    </row>
    <row r="30" spans="1:6" ht="15.75" customHeight="1">
      <c r="A30" s="57" t="s">
        <v>114</v>
      </c>
      <c r="B30" s="37" t="s">
        <v>148</v>
      </c>
      <c r="C30" s="23">
        <f>C29</f>
        <v>4729897</v>
      </c>
      <c r="D30" s="23">
        <f>SUM(D29)</f>
        <v>17864431</v>
      </c>
      <c r="E30" s="23">
        <v>0</v>
      </c>
      <c r="F30" s="140">
        <f t="shared" si="0"/>
        <v>0</v>
      </c>
    </row>
    <row r="31" spans="1:6" s="4" customFormat="1" ht="15.75" customHeight="1">
      <c r="A31" s="189" t="s">
        <v>73</v>
      </c>
      <c r="B31" s="189"/>
      <c r="C31" s="72">
        <f>SUM(C15+C16+C22+C30+C25+C28)</f>
        <v>93275509</v>
      </c>
      <c r="D31" s="72">
        <f>SUM(D15+D16+D22+D30+D25+D28)</f>
        <v>116718193</v>
      </c>
      <c r="E31" s="72">
        <f>E15+E16+E22+E30+E25+E28</f>
        <v>44875044</v>
      </c>
      <c r="F31" s="141">
        <f t="shared" si="0"/>
        <v>38.44734299476346</v>
      </c>
    </row>
    <row r="32" spans="1:6" s="4" customFormat="1" ht="15.75" customHeight="1">
      <c r="A32" s="64"/>
      <c r="B32" s="64"/>
      <c r="C32" s="65"/>
      <c r="D32" s="65"/>
      <c r="E32" s="65"/>
      <c r="F32" s="65"/>
    </row>
    <row r="33" spans="1:6" s="4" customFormat="1" ht="15.75" customHeight="1">
      <c r="A33" s="164" t="s">
        <v>149</v>
      </c>
      <c r="B33" s="166" t="s">
        <v>143</v>
      </c>
      <c r="C33" s="168" t="s">
        <v>7</v>
      </c>
      <c r="D33" s="157" t="s">
        <v>177</v>
      </c>
      <c r="E33" s="157" t="s">
        <v>203</v>
      </c>
      <c r="F33" s="157" t="s">
        <v>204</v>
      </c>
    </row>
    <row r="34" spans="1:6" s="4" customFormat="1" ht="15.75" customHeight="1">
      <c r="A34" s="164"/>
      <c r="B34" s="166"/>
      <c r="C34" s="168"/>
      <c r="D34" s="158"/>
      <c r="E34" s="158"/>
      <c r="F34" s="158"/>
    </row>
    <row r="35" spans="1:6" s="4" customFormat="1" ht="15.75" customHeight="1">
      <c r="A35" s="165"/>
      <c r="B35" s="167"/>
      <c r="C35" s="169"/>
      <c r="D35" s="158"/>
      <c r="E35" s="159"/>
      <c r="F35" s="158"/>
    </row>
    <row r="36" spans="1:6" s="4" customFormat="1" ht="20.100000000000001" customHeight="1">
      <c r="A36" s="170" t="s">
        <v>27</v>
      </c>
      <c r="B36" s="170"/>
      <c r="C36" s="170"/>
      <c r="D36" s="170"/>
      <c r="E36" s="170"/>
      <c r="F36" s="170"/>
    </row>
    <row r="37" spans="1:6" s="17" customFormat="1" ht="15.75" customHeight="1">
      <c r="A37" s="73" t="s">
        <v>44</v>
      </c>
      <c r="B37" s="73" t="s">
        <v>144</v>
      </c>
      <c r="C37" s="74">
        <v>5000420</v>
      </c>
      <c r="D37" s="74">
        <v>5000420</v>
      </c>
      <c r="E37" s="74">
        <v>5234112</v>
      </c>
      <c r="F37" s="105">
        <f>E37/D37*100</f>
        <v>104.67344743041585</v>
      </c>
    </row>
    <row r="38" spans="1:6" s="17" customFormat="1" ht="15.75" customHeight="1">
      <c r="A38" s="18" t="s">
        <v>44</v>
      </c>
      <c r="B38" s="18" t="s">
        <v>145</v>
      </c>
      <c r="C38" s="21">
        <v>1350113</v>
      </c>
      <c r="D38" s="21">
        <v>1350113</v>
      </c>
      <c r="E38" s="21">
        <v>1413210</v>
      </c>
      <c r="F38" s="105">
        <f t="shared" ref="F38:F40" si="1">E38/D38*100</f>
        <v>104.67346066588502</v>
      </c>
    </row>
    <row r="39" spans="1:6" ht="15.75" customHeight="1">
      <c r="A39" s="27" t="s">
        <v>44</v>
      </c>
      <c r="B39" s="27" t="s">
        <v>10</v>
      </c>
      <c r="C39" s="66">
        <f>C37+C38</f>
        <v>6350533</v>
      </c>
      <c r="D39" s="66">
        <f>D37+D38</f>
        <v>6350533</v>
      </c>
      <c r="E39" s="66">
        <f>SUM(E37:E38)</f>
        <v>6647322</v>
      </c>
      <c r="F39" s="142">
        <f t="shared" si="1"/>
        <v>104.67345024425509</v>
      </c>
    </row>
    <row r="40" spans="1:6" s="31" customFormat="1" ht="15.75" customHeight="1">
      <c r="A40" s="174" t="s">
        <v>80</v>
      </c>
      <c r="B40" s="175"/>
      <c r="C40" s="94">
        <f>C39</f>
        <v>6350533</v>
      </c>
      <c r="D40" s="94">
        <f>D39</f>
        <v>6350533</v>
      </c>
      <c r="E40" s="94">
        <f>SUM(E39)</f>
        <v>6647322</v>
      </c>
      <c r="F40" s="144">
        <f t="shared" si="1"/>
        <v>104.67345024425509</v>
      </c>
    </row>
    <row r="41" spans="1:6" s="4" customFormat="1" ht="20.100000000000001" customHeight="1">
      <c r="A41" s="170" t="s">
        <v>28</v>
      </c>
      <c r="B41" s="170"/>
      <c r="C41" s="170"/>
      <c r="D41" s="170"/>
      <c r="E41" s="170"/>
      <c r="F41" s="170"/>
    </row>
    <row r="42" spans="1:6" s="4" customFormat="1" ht="20.100000000000001" customHeight="1">
      <c r="A42" s="73" t="s">
        <v>66</v>
      </c>
      <c r="B42" s="73" t="s">
        <v>207</v>
      </c>
      <c r="C42" s="114"/>
      <c r="D42" s="74">
        <v>494000</v>
      </c>
      <c r="E42" s="74">
        <v>494000</v>
      </c>
      <c r="F42" s="114"/>
    </row>
    <row r="43" spans="1:6" s="4" customFormat="1" ht="15.75" customHeight="1">
      <c r="A43" s="73" t="s">
        <v>52</v>
      </c>
      <c r="B43" s="73" t="s">
        <v>202</v>
      </c>
      <c r="C43" s="74">
        <v>5000420</v>
      </c>
      <c r="D43" s="74">
        <v>4694829</v>
      </c>
      <c r="E43" s="74">
        <v>4694829</v>
      </c>
      <c r="F43" s="105">
        <f>E43/D43*100</f>
        <v>100</v>
      </c>
    </row>
    <row r="44" spans="1:6" s="4" customFormat="1" ht="15.75" customHeight="1">
      <c r="A44" s="18" t="s">
        <v>54</v>
      </c>
      <c r="B44" s="18" t="s">
        <v>234</v>
      </c>
      <c r="C44" s="21">
        <v>1350113</v>
      </c>
      <c r="D44" s="21">
        <v>1655704</v>
      </c>
      <c r="E44" s="21">
        <v>0</v>
      </c>
      <c r="F44" s="105">
        <f t="shared" ref="F44:F47" si="2">E44/D44*100</f>
        <v>0</v>
      </c>
    </row>
    <row r="45" spans="1:6" s="4" customFormat="1" ht="15.75" customHeight="1">
      <c r="A45" s="27" t="s">
        <v>52</v>
      </c>
      <c r="B45" s="27" t="s">
        <v>235</v>
      </c>
      <c r="C45" s="66">
        <f>C43+C44</f>
        <v>6350533</v>
      </c>
      <c r="D45" s="66">
        <f>D43+D44</f>
        <v>6350533</v>
      </c>
      <c r="E45" s="66">
        <f>SUM(E43:E44)</f>
        <v>4694829</v>
      </c>
      <c r="F45" s="142">
        <f t="shared" si="2"/>
        <v>73.928109656307583</v>
      </c>
    </row>
    <row r="46" spans="1:6" s="4" customFormat="1" ht="15.75" customHeight="1">
      <c r="A46" s="89" t="s">
        <v>112</v>
      </c>
      <c r="B46" s="27" t="s">
        <v>179</v>
      </c>
      <c r="C46" s="66"/>
      <c r="D46" s="66">
        <v>11927200</v>
      </c>
      <c r="E46" s="66">
        <v>11927200</v>
      </c>
      <c r="F46" s="142">
        <f t="shared" si="2"/>
        <v>100</v>
      </c>
    </row>
    <row r="47" spans="1:6" s="4" customFormat="1" ht="15.75" customHeight="1">
      <c r="A47" s="160" t="s">
        <v>73</v>
      </c>
      <c r="B47" s="161"/>
      <c r="C47" s="60">
        <f>C45</f>
        <v>6350533</v>
      </c>
      <c r="D47" s="60">
        <f>SUM(D45+D46+D42)</f>
        <v>18771733</v>
      </c>
      <c r="E47" s="60">
        <f>E42+E45+E46</f>
        <v>17116029</v>
      </c>
      <c r="F47" s="144">
        <f t="shared" si="2"/>
        <v>91.1798020992521</v>
      </c>
    </row>
    <row r="48" spans="1:6" s="4" customFormat="1" ht="15.75" customHeight="1">
      <c r="A48" s="64"/>
      <c r="B48" s="64"/>
      <c r="C48" s="65"/>
      <c r="D48" s="65"/>
      <c r="E48" s="65"/>
      <c r="F48" s="65"/>
    </row>
    <row r="49" spans="1:6" ht="15.75" customHeight="1">
      <c r="A49" s="164" t="s">
        <v>149</v>
      </c>
      <c r="B49" s="187" t="s">
        <v>123</v>
      </c>
      <c r="C49" s="168" t="s">
        <v>7</v>
      </c>
      <c r="D49" s="157" t="s">
        <v>177</v>
      </c>
      <c r="E49" s="157" t="s">
        <v>203</v>
      </c>
      <c r="F49" s="157" t="s">
        <v>204</v>
      </c>
    </row>
    <row r="50" spans="1:6" ht="15.75" customHeight="1">
      <c r="A50" s="164"/>
      <c r="B50" s="187"/>
      <c r="C50" s="168"/>
      <c r="D50" s="158"/>
      <c r="E50" s="158"/>
      <c r="F50" s="158"/>
    </row>
    <row r="51" spans="1:6" ht="15.75" customHeight="1">
      <c r="A51" s="165"/>
      <c r="B51" s="188"/>
      <c r="C51" s="169"/>
      <c r="D51" s="158"/>
      <c r="E51" s="159"/>
      <c r="F51" s="158"/>
    </row>
    <row r="52" spans="1:6" s="3" customFormat="1" ht="20.100000000000001" customHeight="1">
      <c r="A52" s="170" t="s">
        <v>28</v>
      </c>
      <c r="B52" s="170"/>
      <c r="C52" s="170"/>
      <c r="D52" s="170"/>
      <c r="E52" s="170"/>
      <c r="F52" s="170"/>
    </row>
    <row r="53" spans="1:6" s="16" customFormat="1" ht="15.75" customHeight="1">
      <c r="A53" s="76" t="s">
        <v>55</v>
      </c>
      <c r="B53" s="77" t="s">
        <v>1</v>
      </c>
      <c r="C53" s="78">
        <v>4556500</v>
      </c>
      <c r="D53" s="78">
        <v>4539518</v>
      </c>
      <c r="E53" s="78">
        <v>4260005</v>
      </c>
      <c r="F53" s="104">
        <f>E53/D53*100</f>
        <v>93.842672283709419</v>
      </c>
    </row>
    <row r="54" spans="1:6" s="16" customFormat="1" ht="15.75" customHeight="1">
      <c r="A54" s="38" t="s">
        <v>55</v>
      </c>
      <c r="B54" s="24" t="s">
        <v>2</v>
      </c>
      <c r="C54" s="19">
        <v>298018</v>
      </c>
      <c r="D54" s="19">
        <v>315000</v>
      </c>
      <c r="E54" s="19">
        <v>315000</v>
      </c>
      <c r="F54" s="104">
        <f t="shared" ref="F54:F67" si="3">E54/D54*100</f>
        <v>100</v>
      </c>
    </row>
    <row r="55" spans="1:6" s="26" customFormat="1" ht="15.75" customHeight="1">
      <c r="A55" s="57" t="s">
        <v>55</v>
      </c>
      <c r="B55" s="37" t="s">
        <v>3</v>
      </c>
      <c r="C55" s="23">
        <f>SUM(C53+C54)</f>
        <v>4854518</v>
      </c>
      <c r="D55" s="23">
        <f>SUM(D53+D54)</f>
        <v>4854518</v>
      </c>
      <c r="E55" s="23">
        <f>SUM(E53:E54)</f>
        <v>4575005</v>
      </c>
      <c r="F55" s="140">
        <f t="shared" si="3"/>
        <v>94.242209010245716</v>
      </c>
    </row>
    <row r="56" spans="1:6" s="26" customFormat="1" ht="15.75" customHeight="1">
      <c r="A56" s="57" t="s">
        <v>67</v>
      </c>
      <c r="B56" s="37" t="s">
        <v>5</v>
      </c>
      <c r="C56" s="23">
        <v>990502</v>
      </c>
      <c r="D56" s="23">
        <v>990502</v>
      </c>
      <c r="E56" s="23">
        <v>924648</v>
      </c>
      <c r="F56" s="140">
        <f t="shared" si="3"/>
        <v>93.35145209196952</v>
      </c>
    </row>
    <row r="57" spans="1:6" s="16" customFormat="1" ht="15.75" customHeight="1">
      <c r="A57" s="38" t="s">
        <v>51</v>
      </c>
      <c r="B57" s="24" t="s">
        <v>69</v>
      </c>
      <c r="C57" s="19">
        <v>952000</v>
      </c>
      <c r="D57" s="19">
        <v>952000</v>
      </c>
      <c r="E57" s="19">
        <v>843041</v>
      </c>
      <c r="F57" s="104">
        <f t="shared" si="3"/>
        <v>88.554726890756314</v>
      </c>
    </row>
    <row r="58" spans="1:6" s="16" customFormat="1" ht="15.75" customHeight="1">
      <c r="A58" s="38" t="s">
        <v>61</v>
      </c>
      <c r="B58" s="24" t="s">
        <v>72</v>
      </c>
      <c r="C58" s="19">
        <v>1582981</v>
      </c>
      <c r="D58" s="19">
        <v>2207981</v>
      </c>
      <c r="E58" s="19">
        <v>2100543</v>
      </c>
      <c r="F58" s="104">
        <f t="shared" si="3"/>
        <v>95.134106679360002</v>
      </c>
    </row>
    <row r="59" spans="1:6" s="16" customFormat="1" ht="15.75" customHeight="1">
      <c r="A59" s="38" t="s">
        <v>65</v>
      </c>
      <c r="B59" s="24" t="s">
        <v>126</v>
      </c>
      <c r="C59" s="19">
        <v>722545</v>
      </c>
      <c r="D59" s="19">
        <v>758995</v>
      </c>
      <c r="E59" s="19">
        <v>438850</v>
      </c>
      <c r="F59" s="104">
        <f t="shared" si="3"/>
        <v>57.819880236365194</v>
      </c>
    </row>
    <row r="60" spans="1:6" s="26" customFormat="1" ht="15.75" customHeight="1">
      <c r="A60" s="57" t="s">
        <v>66</v>
      </c>
      <c r="B60" s="37" t="s">
        <v>6</v>
      </c>
      <c r="C60" s="23">
        <f>SUM(C57:C59)</f>
        <v>3257526</v>
      </c>
      <c r="D60" s="23">
        <f>SUM(D57:D59)</f>
        <v>3918976</v>
      </c>
      <c r="E60" s="23">
        <f>SUM(E57:E59)</f>
        <v>3382434</v>
      </c>
      <c r="F60" s="140">
        <f t="shared" si="3"/>
        <v>86.309127690498741</v>
      </c>
    </row>
    <row r="61" spans="1:6" s="26" customFormat="1" ht="15.75" customHeight="1">
      <c r="A61" s="38" t="s">
        <v>52</v>
      </c>
      <c r="B61" s="135" t="s">
        <v>202</v>
      </c>
      <c r="C61" s="19">
        <v>1500000</v>
      </c>
      <c r="D61" s="19">
        <v>1500000</v>
      </c>
      <c r="E61" s="19"/>
      <c r="F61" s="104">
        <f t="shared" si="3"/>
        <v>0</v>
      </c>
    </row>
    <row r="62" spans="1:6" s="26" customFormat="1" ht="15.75" customHeight="1">
      <c r="A62" s="38" t="s">
        <v>52</v>
      </c>
      <c r="B62" s="135" t="s">
        <v>208</v>
      </c>
      <c r="C62" s="19">
        <v>405000</v>
      </c>
      <c r="D62" s="19">
        <v>405000</v>
      </c>
      <c r="E62" s="19"/>
      <c r="F62" s="104">
        <f t="shared" si="3"/>
        <v>0</v>
      </c>
    </row>
    <row r="63" spans="1:6" s="26" customFormat="1" ht="15.75" customHeight="1">
      <c r="A63" s="57" t="s">
        <v>52</v>
      </c>
      <c r="B63" s="137" t="s">
        <v>127</v>
      </c>
      <c r="C63" s="23">
        <f>SUM(C61:C62)</f>
        <v>1905000</v>
      </c>
      <c r="D63" s="23">
        <f>SUM(D61:D62)</f>
        <v>1905000</v>
      </c>
      <c r="E63" s="23">
        <f>SUM(E61:E62)</f>
        <v>0</v>
      </c>
      <c r="F63" s="104">
        <f t="shared" si="3"/>
        <v>0</v>
      </c>
    </row>
    <row r="64" spans="1:6" s="26" customFormat="1" ht="15.75" customHeight="1">
      <c r="A64" s="136" t="s">
        <v>54</v>
      </c>
      <c r="B64" s="135" t="s">
        <v>197</v>
      </c>
      <c r="C64" s="19"/>
      <c r="D64" s="19">
        <v>621000</v>
      </c>
      <c r="E64" s="19">
        <v>621000</v>
      </c>
      <c r="F64" s="104"/>
    </row>
    <row r="65" spans="1:6" s="26" customFormat="1" ht="15.75" customHeight="1">
      <c r="A65" s="38" t="s">
        <v>54</v>
      </c>
      <c r="B65" s="135" t="s">
        <v>53</v>
      </c>
      <c r="C65" s="19"/>
      <c r="D65" s="19">
        <v>167670</v>
      </c>
      <c r="E65" s="19">
        <v>167670</v>
      </c>
      <c r="F65" s="104"/>
    </row>
    <row r="66" spans="1:6" s="26" customFormat="1" ht="15.75" customHeight="1">
      <c r="A66" s="57" t="s">
        <v>54</v>
      </c>
      <c r="B66" s="137" t="s">
        <v>20</v>
      </c>
      <c r="C66" s="23"/>
      <c r="D66" s="23">
        <f>SUM(D64:D65)</f>
        <v>788670</v>
      </c>
      <c r="E66" s="23">
        <f>SUM(E64:E65)</f>
        <v>788670</v>
      </c>
      <c r="F66" s="140"/>
    </row>
    <row r="67" spans="1:6" s="31" customFormat="1" ht="15.75" customHeight="1">
      <c r="A67" s="189" t="s">
        <v>73</v>
      </c>
      <c r="B67" s="189"/>
      <c r="C67" s="53">
        <f>C56+C55+C60+C63</f>
        <v>11007546</v>
      </c>
      <c r="D67" s="53">
        <f>D56+D55+D60+D63+D66</f>
        <v>12457666</v>
      </c>
      <c r="E67" s="53">
        <f>E55+E56+E60+E63+E66</f>
        <v>9670757</v>
      </c>
      <c r="F67" s="141">
        <f t="shared" si="3"/>
        <v>77.628963563479701</v>
      </c>
    </row>
    <row r="68" spans="1:6" s="14" customFormat="1" ht="15.75" customHeight="1">
      <c r="A68" s="32"/>
      <c r="B68" s="7"/>
      <c r="C68" s="11"/>
      <c r="D68" s="11"/>
      <c r="E68" s="11"/>
      <c r="F68" s="11"/>
    </row>
    <row r="69" spans="1:6" s="14" customFormat="1" ht="15.75" customHeight="1">
      <c r="A69" s="164" t="s">
        <v>149</v>
      </c>
      <c r="B69" s="166" t="s">
        <v>129</v>
      </c>
      <c r="C69" s="168" t="s">
        <v>7</v>
      </c>
      <c r="D69" s="157" t="s">
        <v>177</v>
      </c>
      <c r="E69" s="157" t="s">
        <v>203</v>
      </c>
      <c r="F69" s="157" t="s">
        <v>204</v>
      </c>
    </row>
    <row r="70" spans="1:6" s="14" customFormat="1" ht="15.75" customHeight="1">
      <c r="A70" s="164"/>
      <c r="B70" s="166"/>
      <c r="C70" s="168"/>
      <c r="D70" s="158"/>
      <c r="E70" s="158"/>
      <c r="F70" s="158"/>
    </row>
    <row r="71" spans="1:6" s="14" customFormat="1" ht="15.75" customHeight="1">
      <c r="A71" s="165"/>
      <c r="B71" s="167"/>
      <c r="C71" s="169"/>
      <c r="D71" s="158"/>
      <c r="E71" s="159"/>
      <c r="F71" s="158"/>
    </row>
    <row r="72" spans="1:6" s="14" customFormat="1" ht="20.100000000000001" customHeight="1">
      <c r="A72" s="170" t="s">
        <v>28</v>
      </c>
      <c r="B72" s="170"/>
      <c r="C72" s="170"/>
      <c r="D72" s="170"/>
      <c r="E72" s="170"/>
      <c r="F72" s="170"/>
    </row>
    <row r="73" spans="1:6" s="17" customFormat="1" ht="15.75" customHeight="1">
      <c r="A73" s="76" t="s">
        <v>51</v>
      </c>
      <c r="B73" s="77" t="s">
        <v>69</v>
      </c>
      <c r="C73" s="86">
        <v>120000</v>
      </c>
      <c r="D73" s="86">
        <v>120000</v>
      </c>
      <c r="E73" s="86">
        <v>19901</v>
      </c>
      <c r="F73" s="106">
        <f>E73/D73*100</f>
        <v>16.584166666666668</v>
      </c>
    </row>
    <row r="74" spans="1:6" s="17" customFormat="1" ht="15.75" customHeight="1">
      <c r="A74" s="38" t="s">
        <v>61</v>
      </c>
      <c r="B74" s="24" t="s">
        <v>72</v>
      </c>
      <c r="C74" s="20">
        <v>1550000</v>
      </c>
      <c r="D74" s="20">
        <v>1550000</v>
      </c>
      <c r="E74" s="20">
        <v>764750</v>
      </c>
      <c r="F74" s="106">
        <f t="shared" ref="F74:F80" si="4">E74/D74*100</f>
        <v>49.338709677419359</v>
      </c>
    </row>
    <row r="75" spans="1:6" s="17" customFormat="1" ht="15.75" customHeight="1">
      <c r="A75" s="38" t="s">
        <v>65</v>
      </c>
      <c r="B75" s="24" t="s">
        <v>135</v>
      </c>
      <c r="C75" s="20">
        <v>450900</v>
      </c>
      <c r="D75" s="20">
        <v>450900</v>
      </c>
      <c r="E75" s="20">
        <v>209156</v>
      </c>
      <c r="F75" s="106">
        <f t="shared" si="4"/>
        <v>46.386338434242624</v>
      </c>
    </row>
    <row r="76" spans="1:6" s="29" customFormat="1" ht="15.75" customHeight="1">
      <c r="A76" s="57" t="s">
        <v>66</v>
      </c>
      <c r="B76" s="37" t="s">
        <v>0</v>
      </c>
      <c r="C76" s="39">
        <f>SUM(C73+C74+C75)</f>
        <v>2120900</v>
      </c>
      <c r="D76" s="39">
        <f>SUM(D73+D74+D75)</f>
        <v>2120900</v>
      </c>
      <c r="E76" s="39">
        <f>SUM(E73:E75)</f>
        <v>993807</v>
      </c>
      <c r="F76" s="145">
        <f t="shared" si="4"/>
        <v>46.857796218586451</v>
      </c>
    </row>
    <row r="77" spans="1:6" s="29" customFormat="1" ht="15.75" customHeight="1">
      <c r="A77" s="136" t="s">
        <v>54</v>
      </c>
      <c r="B77" s="135" t="s">
        <v>197</v>
      </c>
      <c r="C77" s="20"/>
      <c r="D77" s="20">
        <v>3688976</v>
      </c>
      <c r="E77" s="20"/>
      <c r="F77" s="106"/>
    </row>
    <row r="78" spans="1:6" s="29" customFormat="1" ht="15.75" customHeight="1">
      <c r="A78" s="38" t="s">
        <v>54</v>
      </c>
      <c r="B78" s="135" t="s">
        <v>53</v>
      </c>
      <c r="C78" s="20"/>
      <c r="D78" s="20">
        <v>996024</v>
      </c>
      <c r="E78" s="20"/>
      <c r="F78" s="106"/>
    </row>
    <row r="79" spans="1:6" s="29" customFormat="1" ht="15.75" customHeight="1">
      <c r="A79" s="57" t="s">
        <v>54</v>
      </c>
      <c r="B79" s="137" t="s">
        <v>20</v>
      </c>
      <c r="C79" s="39"/>
      <c r="D79" s="39">
        <f>SUM(D77:D78)</f>
        <v>4685000</v>
      </c>
      <c r="E79" s="39"/>
      <c r="F79" s="106"/>
    </row>
    <row r="80" spans="1:6" s="32" customFormat="1" ht="15.75" customHeight="1">
      <c r="A80" s="160" t="s">
        <v>73</v>
      </c>
      <c r="B80" s="161"/>
      <c r="C80" s="56">
        <f>SUM(C76)</f>
        <v>2120900</v>
      </c>
      <c r="D80" s="56">
        <f>SUM(D76+D79)</f>
        <v>6805900</v>
      </c>
      <c r="E80" s="56">
        <f>SUM(E76+E79)</f>
        <v>993807</v>
      </c>
      <c r="F80" s="146">
        <f t="shared" si="4"/>
        <v>14.602139320295626</v>
      </c>
    </row>
    <row r="81" spans="1:6" s="8" customFormat="1" ht="15.75" customHeight="1">
      <c r="A81" s="32"/>
      <c r="B81" s="7"/>
      <c r="C81" s="9"/>
      <c r="D81" s="9"/>
      <c r="E81" s="9"/>
      <c r="F81" s="9"/>
    </row>
    <row r="82" spans="1:6" s="5" customFormat="1" ht="15.75" customHeight="1">
      <c r="A82" s="164" t="s">
        <v>149</v>
      </c>
      <c r="B82" s="166" t="s">
        <v>130</v>
      </c>
      <c r="C82" s="168" t="s">
        <v>7</v>
      </c>
      <c r="D82" s="157" t="s">
        <v>177</v>
      </c>
      <c r="E82" s="157" t="s">
        <v>203</v>
      </c>
      <c r="F82" s="168" t="s">
        <v>204</v>
      </c>
    </row>
    <row r="83" spans="1:6" s="5" customFormat="1" ht="15.75" customHeight="1">
      <c r="A83" s="164"/>
      <c r="B83" s="166"/>
      <c r="C83" s="168"/>
      <c r="D83" s="158"/>
      <c r="E83" s="158"/>
      <c r="F83" s="168"/>
    </row>
    <row r="84" spans="1:6" s="5" customFormat="1" ht="15.75" customHeight="1">
      <c r="A84" s="165"/>
      <c r="B84" s="167"/>
      <c r="C84" s="169"/>
      <c r="D84" s="158"/>
      <c r="E84" s="159"/>
      <c r="F84" s="157"/>
    </row>
    <row r="85" spans="1:6" s="5" customFormat="1" ht="20.100000000000001" customHeight="1">
      <c r="A85" s="171" t="s">
        <v>28</v>
      </c>
      <c r="B85" s="172"/>
      <c r="C85" s="172"/>
      <c r="D85" s="172"/>
      <c r="E85" s="172"/>
      <c r="F85" s="173"/>
    </row>
    <row r="86" spans="1:6" s="5" customFormat="1" ht="15.75" customHeight="1">
      <c r="A86" s="18" t="s">
        <v>51</v>
      </c>
      <c r="B86" s="18" t="s">
        <v>68</v>
      </c>
      <c r="C86" s="126"/>
      <c r="D86" s="21">
        <v>630000</v>
      </c>
      <c r="E86" s="128">
        <v>630000</v>
      </c>
      <c r="F86" s="125"/>
    </row>
    <row r="87" spans="1:6" s="5" customFormat="1" ht="15.75" customHeight="1">
      <c r="A87" s="18" t="s">
        <v>65</v>
      </c>
      <c r="B87" s="18" t="s">
        <v>68</v>
      </c>
      <c r="C87" s="126"/>
      <c r="D87" s="21">
        <v>170100</v>
      </c>
      <c r="E87" s="128">
        <v>170100</v>
      </c>
      <c r="F87" s="125"/>
    </row>
    <row r="88" spans="1:6" s="5" customFormat="1" ht="15.75" customHeight="1">
      <c r="A88" s="27" t="s">
        <v>66</v>
      </c>
      <c r="B88" s="27" t="s">
        <v>230</v>
      </c>
      <c r="C88" s="129"/>
      <c r="D88" s="66">
        <f>SUM(D86:D87)</f>
        <v>800100</v>
      </c>
      <c r="E88" s="130">
        <f>SUM(E86:E87)</f>
        <v>800100</v>
      </c>
      <c r="F88" s="127"/>
    </row>
    <row r="89" spans="1:6" s="16" customFormat="1" ht="15.75" customHeight="1">
      <c r="A89" s="38" t="s">
        <v>76</v>
      </c>
      <c r="B89" s="24" t="s">
        <v>56</v>
      </c>
      <c r="C89" s="20">
        <v>50000</v>
      </c>
      <c r="D89" s="20">
        <v>50000</v>
      </c>
      <c r="E89" s="20">
        <v>50000</v>
      </c>
      <c r="F89" s="107">
        <f>E89/D89*100</f>
        <v>100</v>
      </c>
    </row>
    <row r="90" spans="1:6" s="16" customFormat="1" ht="15.75" customHeight="1">
      <c r="A90" s="38" t="s">
        <v>77</v>
      </c>
      <c r="B90" s="24" t="s">
        <v>131</v>
      </c>
      <c r="C90" s="20">
        <v>2304000</v>
      </c>
      <c r="D90" s="20">
        <v>2504000</v>
      </c>
      <c r="E90" s="20">
        <v>2509600</v>
      </c>
      <c r="F90" s="107">
        <f t="shared" ref="F90:F97" si="5">E90/D90*100</f>
        <v>100.22364217252395</v>
      </c>
    </row>
    <row r="91" spans="1:6" s="16" customFormat="1" ht="15.75" customHeight="1">
      <c r="A91" s="38" t="s">
        <v>78</v>
      </c>
      <c r="B91" s="24" t="s">
        <v>79</v>
      </c>
      <c r="C91" s="20">
        <v>250000</v>
      </c>
      <c r="D91" s="20">
        <v>250000</v>
      </c>
      <c r="E91" s="20">
        <v>0</v>
      </c>
      <c r="F91" s="107">
        <f t="shared" si="5"/>
        <v>0</v>
      </c>
    </row>
    <row r="92" spans="1:6" s="16" customFormat="1" ht="15.75" customHeight="1">
      <c r="A92" s="38" t="s">
        <v>74</v>
      </c>
      <c r="B92" s="24" t="s">
        <v>209</v>
      </c>
      <c r="C92" s="20"/>
      <c r="D92" s="20">
        <v>70500</v>
      </c>
      <c r="E92" s="20">
        <v>64500</v>
      </c>
      <c r="F92" s="107"/>
    </row>
    <row r="93" spans="1:6" s="26" customFormat="1" ht="15.75" customHeight="1">
      <c r="A93" s="57" t="s">
        <v>74</v>
      </c>
      <c r="B93" s="24" t="s">
        <v>75</v>
      </c>
      <c r="C93" s="39">
        <f>SUM(C89:C91)</f>
        <v>2604000</v>
      </c>
      <c r="D93" s="39">
        <f>SUM(D89:D92)</f>
        <v>2874500</v>
      </c>
      <c r="E93" s="39">
        <f>SUM(E89:E92)</f>
        <v>2624100</v>
      </c>
      <c r="F93" s="147">
        <f t="shared" si="5"/>
        <v>91.288919812141245</v>
      </c>
    </row>
    <row r="94" spans="1:6" s="26" customFormat="1" ht="15.75" customHeight="1">
      <c r="A94" s="115" t="s">
        <v>114</v>
      </c>
      <c r="B94" s="24" t="s">
        <v>233</v>
      </c>
      <c r="C94" s="39"/>
      <c r="D94" s="20">
        <v>150000</v>
      </c>
      <c r="E94" s="20">
        <v>150000</v>
      </c>
      <c r="F94" s="107"/>
    </row>
    <row r="95" spans="1:6" s="26" customFormat="1" ht="15.75" customHeight="1">
      <c r="A95" s="98" t="s">
        <v>210</v>
      </c>
      <c r="B95" s="24" t="s">
        <v>211</v>
      </c>
      <c r="C95" s="39"/>
      <c r="D95" s="20">
        <v>200000</v>
      </c>
      <c r="E95" s="20">
        <v>200000</v>
      </c>
      <c r="F95" s="107"/>
    </row>
    <row r="96" spans="1:6" s="26" customFormat="1" ht="15.75" customHeight="1">
      <c r="A96" s="97" t="s">
        <v>112</v>
      </c>
      <c r="B96" s="37" t="s">
        <v>212</v>
      </c>
      <c r="C96" s="39"/>
      <c r="D96" s="39">
        <f>SUM(D94:D95)</f>
        <v>350000</v>
      </c>
      <c r="E96" s="39">
        <f>SUM(E94:E95)</f>
        <v>350000</v>
      </c>
      <c r="F96" s="107"/>
    </row>
    <row r="97" spans="1:6" s="4" customFormat="1" ht="15.75" customHeight="1">
      <c r="A97" s="160" t="s">
        <v>73</v>
      </c>
      <c r="B97" s="161"/>
      <c r="C97" s="56">
        <f>SUM(C93)</f>
        <v>2604000</v>
      </c>
      <c r="D97" s="56">
        <f>SUM(D93+D96)</f>
        <v>3224500</v>
      </c>
      <c r="E97" s="56">
        <f>E88+E93+E96</f>
        <v>3774200</v>
      </c>
      <c r="F97" s="148">
        <f t="shared" si="5"/>
        <v>117.04760427973329</v>
      </c>
    </row>
    <row r="98" spans="1:6" s="5" customFormat="1" ht="15.75" customHeight="1">
      <c r="A98" s="32"/>
      <c r="B98" s="7"/>
      <c r="C98" s="9"/>
      <c r="D98" s="9"/>
      <c r="E98" s="9"/>
      <c r="F98" s="9"/>
    </row>
    <row r="99" spans="1:6" s="5" customFormat="1" ht="15.75" customHeight="1">
      <c r="A99" s="164" t="s">
        <v>149</v>
      </c>
      <c r="B99" s="166" t="s">
        <v>132</v>
      </c>
      <c r="C99" s="168" t="s">
        <v>7</v>
      </c>
      <c r="D99" s="157" t="s">
        <v>177</v>
      </c>
      <c r="E99" s="157" t="s">
        <v>203</v>
      </c>
      <c r="F99" s="157" t="s">
        <v>204</v>
      </c>
    </row>
    <row r="100" spans="1:6" s="5" customFormat="1" ht="15.75" customHeight="1">
      <c r="A100" s="164"/>
      <c r="B100" s="166"/>
      <c r="C100" s="168"/>
      <c r="D100" s="158"/>
      <c r="E100" s="158"/>
      <c r="F100" s="158"/>
    </row>
    <row r="101" spans="1:6" s="5" customFormat="1" ht="15.75" customHeight="1">
      <c r="A101" s="165"/>
      <c r="B101" s="167"/>
      <c r="C101" s="157"/>
      <c r="D101" s="158"/>
      <c r="E101" s="159"/>
      <c r="F101" s="158"/>
    </row>
    <row r="102" spans="1:6" s="5" customFormat="1" ht="20.100000000000001" customHeight="1">
      <c r="A102" s="170" t="s">
        <v>27</v>
      </c>
      <c r="B102" s="170"/>
      <c r="C102" s="170"/>
      <c r="D102" s="170"/>
      <c r="E102" s="170"/>
      <c r="F102" s="170"/>
    </row>
    <row r="103" spans="1:6" s="17" customFormat="1" ht="15.75" customHeight="1">
      <c r="A103" s="76" t="s">
        <v>81</v>
      </c>
      <c r="B103" s="77" t="s">
        <v>24</v>
      </c>
      <c r="C103" s="86">
        <v>802258</v>
      </c>
      <c r="D103" s="86">
        <v>802258</v>
      </c>
      <c r="E103" s="86">
        <v>567095</v>
      </c>
      <c r="F103" s="106">
        <f>E103/D103*100</f>
        <v>70.687359926607158</v>
      </c>
    </row>
    <row r="104" spans="1:6" s="17" customFormat="1" ht="15.75" customHeight="1">
      <c r="A104" s="38" t="s">
        <v>82</v>
      </c>
      <c r="B104" s="18" t="s">
        <v>29</v>
      </c>
      <c r="C104" s="21">
        <v>2712928</v>
      </c>
      <c r="D104" s="21">
        <v>2712928</v>
      </c>
      <c r="E104" s="21">
        <v>2053084</v>
      </c>
      <c r="F104" s="106">
        <f t="shared" ref="F104:F109" si="6">E104/D104*100</f>
        <v>75.677791670106984</v>
      </c>
    </row>
    <row r="105" spans="1:6" s="16" customFormat="1" ht="15.75" customHeight="1">
      <c r="A105" s="38" t="s">
        <v>83</v>
      </c>
      <c r="B105" s="18" t="s">
        <v>146</v>
      </c>
      <c r="C105" s="19">
        <v>4500000</v>
      </c>
      <c r="D105" s="19">
        <v>4750000</v>
      </c>
      <c r="E105" s="19">
        <v>4470124</v>
      </c>
      <c r="F105" s="106">
        <f t="shared" si="6"/>
        <v>94.107873684210531</v>
      </c>
    </row>
    <row r="106" spans="1:6" s="26" customFormat="1" ht="15.75" customHeight="1">
      <c r="A106" s="57" t="s">
        <v>44</v>
      </c>
      <c r="B106" s="27" t="s">
        <v>84</v>
      </c>
      <c r="C106" s="23">
        <f>SUM(C103:C105)</f>
        <v>8015186</v>
      </c>
      <c r="D106" s="23">
        <f>SUM(D103:D105)</f>
        <v>8265186</v>
      </c>
      <c r="E106" s="23">
        <f>SUM(E103:E105)</f>
        <v>7090303</v>
      </c>
      <c r="F106" s="145">
        <f t="shared" si="6"/>
        <v>85.785159583825461</v>
      </c>
    </row>
    <row r="107" spans="1:6" s="16" customFormat="1" ht="15.75" customHeight="1">
      <c r="A107" s="38" t="s">
        <v>85</v>
      </c>
      <c r="B107" s="18" t="s">
        <v>133</v>
      </c>
      <c r="C107" s="19">
        <v>98420</v>
      </c>
      <c r="D107" s="19">
        <v>98420</v>
      </c>
      <c r="E107" s="19">
        <v>77454</v>
      </c>
      <c r="F107" s="106">
        <f t="shared" si="6"/>
        <v>78.697419223735011</v>
      </c>
    </row>
    <row r="108" spans="1:6" s="26" customFormat="1" ht="15.75" customHeight="1">
      <c r="A108" s="35" t="s">
        <v>86</v>
      </c>
      <c r="B108" s="27" t="s">
        <v>87</v>
      </c>
      <c r="C108" s="23">
        <f>SUM(C107)</f>
        <v>98420</v>
      </c>
      <c r="D108" s="23">
        <f>SUM(D107)</f>
        <v>98420</v>
      </c>
      <c r="E108" s="23">
        <f>SUM(E107)</f>
        <v>77454</v>
      </c>
      <c r="F108" s="145">
        <f t="shared" si="6"/>
        <v>78.697419223735011</v>
      </c>
    </row>
    <row r="109" spans="1:6" s="4" customFormat="1" ht="15.75" customHeight="1">
      <c r="A109" s="174" t="s">
        <v>80</v>
      </c>
      <c r="B109" s="175"/>
      <c r="C109" s="95">
        <f>SUM(C106+C108)</f>
        <v>8113606</v>
      </c>
      <c r="D109" s="95">
        <f>SUM(D106+D108)</f>
        <v>8363606</v>
      </c>
      <c r="E109" s="95">
        <f>E106+E108</f>
        <v>7167757</v>
      </c>
      <c r="F109" s="146">
        <f t="shared" si="6"/>
        <v>85.701753525931281</v>
      </c>
    </row>
    <row r="110" spans="1:6" s="5" customFormat="1" ht="20.100000000000001" customHeight="1">
      <c r="A110" s="170" t="s">
        <v>28</v>
      </c>
      <c r="B110" s="170"/>
      <c r="C110" s="170"/>
      <c r="D110" s="170"/>
      <c r="E110" s="170"/>
      <c r="F110" s="170"/>
    </row>
    <row r="111" spans="1:6" s="16" customFormat="1" ht="15.75" customHeight="1">
      <c r="A111" s="76" t="s">
        <v>88</v>
      </c>
      <c r="B111" s="77" t="s">
        <v>25</v>
      </c>
      <c r="C111" s="86">
        <v>2712928</v>
      </c>
      <c r="D111" s="86">
        <v>2782928</v>
      </c>
      <c r="E111" s="86">
        <v>2005704</v>
      </c>
      <c r="F111" s="106">
        <f>E111/D111*100</f>
        <v>72.071717270443216</v>
      </c>
    </row>
    <row r="112" spans="1:6" s="16" customFormat="1" ht="15.75" customHeight="1">
      <c r="A112" s="38" t="s">
        <v>49</v>
      </c>
      <c r="B112" s="24" t="s">
        <v>26</v>
      </c>
      <c r="C112" s="20">
        <v>802258</v>
      </c>
      <c r="D112" s="20">
        <v>821158</v>
      </c>
      <c r="E112" s="20">
        <v>523372</v>
      </c>
      <c r="F112" s="106">
        <f t="shared" ref="F112:F116" si="7">E112/D112*100</f>
        <v>63.735846207429027</v>
      </c>
    </row>
    <row r="113" spans="1:6" s="16" customFormat="1" ht="15.75" customHeight="1">
      <c r="A113" s="38" t="s">
        <v>71</v>
      </c>
      <c r="B113" s="24" t="s">
        <v>57</v>
      </c>
      <c r="C113" s="20">
        <v>488000</v>
      </c>
      <c r="D113" s="20">
        <v>488000</v>
      </c>
      <c r="E113" s="20">
        <v>288000</v>
      </c>
      <c r="F113" s="106">
        <f t="shared" si="7"/>
        <v>59.016393442622949</v>
      </c>
    </row>
    <row r="114" spans="1:6" s="16" customFormat="1" ht="15.75" customHeight="1">
      <c r="A114" s="38" t="s">
        <v>48</v>
      </c>
      <c r="B114" s="24" t="s">
        <v>58</v>
      </c>
      <c r="C114" s="20">
        <v>258400</v>
      </c>
      <c r="D114" s="20">
        <v>258400</v>
      </c>
      <c r="E114" s="20">
        <v>137000</v>
      </c>
      <c r="F114" s="106">
        <f t="shared" si="7"/>
        <v>53.018575851393187</v>
      </c>
    </row>
    <row r="115" spans="1:6" s="26" customFormat="1" ht="15.75" customHeight="1">
      <c r="A115" s="57" t="s">
        <v>66</v>
      </c>
      <c r="B115" s="37" t="s">
        <v>0</v>
      </c>
      <c r="C115" s="39">
        <f>SUM(C111:C114)</f>
        <v>4261586</v>
      </c>
      <c r="D115" s="39">
        <f>SUM(D111:D114)</f>
        <v>4350486</v>
      </c>
      <c r="E115" s="39">
        <f>SUM(E111:E114)</f>
        <v>2954076</v>
      </c>
      <c r="F115" s="145">
        <f t="shared" si="7"/>
        <v>67.902206787931277</v>
      </c>
    </row>
    <row r="116" spans="1:6" s="4" customFormat="1" ht="15.75" customHeight="1">
      <c r="A116" s="160" t="s">
        <v>73</v>
      </c>
      <c r="B116" s="161"/>
      <c r="C116" s="56">
        <f>SUM(C115)</f>
        <v>4261586</v>
      </c>
      <c r="D116" s="56">
        <f>SUM(D115)</f>
        <v>4350486</v>
      </c>
      <c r="E116" s="56">
        <f>SUM(E115)</f>
        <v>2954076</v>
      </c>
      <c r="F116" s="149">
        <f t="shared" si="7"/>
        <v>67.902206787931277</v>
      </c>
    </row>
    <row r="117" spans="1:6" ht="15.75" customHeight="1">
      <c r="B117" s="183"/>
      <c r="C117" s="183"/>
      <c r="D117" s="71"/>
      <c r="E117" s="71"/>
      <c r="F117" s="71"/>
    </row>
    <row r="118" spans="1:6" ht="15.75" customHeight="1">
      <c r="A118" s="164" t="s">
        <v>149</v>
      </c>
      <c r="B118" s="166" t="s">
        <v>134</v>
      </c>
      <c r="C118" s="168" t="s">
        <v>7</v>
      </c>
      <c r="D118" s="157" t="s">
        <v>177</v>
      </c>
      <c r="E118" s="157" t="s">
        <v>203</v>
      </c>
      <c r="F118" s="157" t="s">
        <v>204</v>
      </c>
    </row>
    <row r="119" spans="1:6" ht="15.75" customHeight="1">
      <c r="A119" s="164"/>
      <c r="B119" s="166"/>
      <c r="C119" s="168"/>
      <c r="D119" s="158"/>
      <c r="E119" s="158"/>
      <c r="F119" s="158"/>
    </row>
    <row r="120" spans="1:6" ht="15.75" customHeight="1">
      <c r="A120" s="165"/>
      <c r="B120" s="167"/>
      <c r="C120" s="169"/>
      <c r="D120" s="158"/>
      <c r="E120" s="159"/>
      <c r="F120" s="158"/>
    </row>
    <row r="121" spans="1:6" s="6" customFormat="1" ht="20.100000000000001" customHeight="1">
      <c r="A121" s="170" t="s">
        <v>28</v>
      </c>
      <c r="B121" s="170"/>
      <c r="C121" s="170"/>
      <c r="D121" s="170"/>
      <c r="E121" s="170"/>
      <c r="F121" s="170"/>
    </row>
    <row r="122" spans="1:6" s="16" customFormat="1" ht="15.75" customHeight="1">
      <c r="A122" s="76" t="s">
        <v>61</v>
      </c>
      <c r="B122" s="77" t="s">
        <v>62</v>
      </c>
      <c r="C122" s="78">
        <v>2758629</v>
      </c>
      <c r="D122" s="78">
        <v>2758629</v>
      </c>
      <c r="E122" s="78">
        <v>2727045</v>
      </c>
      <c r="F122" s="104">
        <f>E122/D122*100</f>
        <v>98.855083449061112</v>
      </c>
    </row>
    <row r="123" spans="1:6" s="16" customFormat="1" ht="15.75" customHeight="1">
      <c r="A123" s="38" t="s">
        <v>65</v>
      </c>
      <c r="B123" s="24" t="s">
        <v>135</v>
      </c>
      <c r="C123" s="19">
        <v>711830</v>
      </c>
      <c r="D123" s="19">
        <v>711830</v>
      </c>
      <c r="E123" s="19">
        <v>690321</v>
      </c>
      <c r="F123" s="104">
        <f t="shared" ref="F123:F125" si="8">E123/D123*100</f>
        <v>96.97835157270697</v>
      </c>
    </row>
    <row r="124" spans="1:6" s="26" customFormat="1" ht="15.75" customHeight="1">
      <c r="A124" s="55" t="s">
        <v>66</v>
      </c>
      <c r="B124" s="37" t="s">
        <v>0</v>
      </c>
      <c r="C124" s="23">
        <f>SUM(C122+C123)</f>
        <v>3470459</v>
      </c>
      <c r="D124" s="23">
        <f>SUM(D122+D123)</f>
        <v>3470459</v>
      </c>
      <c r="E124" s="23">
        <f>SUM(E122:E123)</f>
        <v>3417366</v>
      </c>
      <c r="F124" s="140">
        <f t="shared" si="8"/>
        <v>98.470144727253654</v>
      </c>
    </row>
    <row r="125" spans="1:6" s="4" customFormat="1" ht="15.75" customHeight="1">
      <c r="A125" s="160" t="s">
        <v>73</v>
      </c>
      <c r="B125" s="161"/>
      <c r="C125" s="53">
        <f>SUM(C124)</f>
        <v>3470459</v>
      </c>
      <c r="D125" s="53">
        <f>SUM(D124)</f>
        <v>3470459</v>
      </c>
      <c r="E125" s="53">
        <f>E124</f>
        <v>3417366</v>
      </c>
      <c r="F125" s="141">
        <f t="shared" si="8"/>
        <v>98.470144727253654</v>
      </c>
    </row>
    <row r="126" spans="1:6" ht="15.75" customHeight="1">
      <c r="B126" s="40"/>
      <c r="C126" s="41"/>
      <c r="D126" s="41"/>
      <c r="E126" s="41"/>
      <c r="F126" s="41"/>
    </row>
    <row r="127" spans="1:6" s="3" customFormat="1" ht="15.75" customHeight="1">
      <c r="A127" s="164" t="s">
        <v>149</v>
      </c>
      <c r="B127" s="166" t="s">
        <v>136</v>
      </c>
      <c r="C127" s="168" t="s">
        <v>7</v>
      </c>
      <c r="D127" s="157" t="s">
        <v>177</v>
      </c>
      <c r="E127" s="157" t="s">
        <v>203</v>
      </c>
      <c r="F127" s="157" t="s">
        <v>204</v>
      </c>
    </row>
    <row r="128" spans="1:6" s="3" customFormat="1" ht="15.75" customHeight="1">
      <c r="A128" s="164"/>
      <c r="B128" s="166"/>
      <c r="C128" s="168"/>
      <c r="D128" s="158"/>
      <c r="E128" s="158"/>
      <c r="F128" s="158"/>
    </row>
    <row r="129" spans="1:6" s="4" customFormat="1" ht="15.75" customHeight="1">
      <c r="A129" s="165"/>
      <c r="B129" s="167"/>
      <c r="C129" s="169"/>
      <c r="D129" s="158"/>
      <c r="E129" s="159"/>
      <c r="F129" s="158"/>
    </row>
    <row r="130" spans="1:6" s="5" customFormat="1" ht="20.100000000000001" customHeight="1">
      <c r="A130" s="170" t="s">
        <v>27</v>
      </c>
      <c r="B130" s="170"/>
      <c r="C130" s="170"/>
      <c r="D130" s="170"/>
      <c r="E130" s="170"/>
      <c r="F130" s="170"/>
    </row>
    <row r="131" spans="1:6" s="16" customFormat="1" ht="15.75" customHeight="1">
      <c r="A131" s="76" t="s">
        <v>89</v>
      </c>
      <c r="B131" s="77" t="s">
        <v>91</v>
      </c>
      <c r="C131" s="78">
        <v>168163204</v>
      </c>
      <c r="D131" s="78">
        <v>169129034</v>
      </c>
      <c r="E131" s="78">
        <v>169129034</v>
      </c>
      <c r="F131" s="104">
        <f>E131/D131*100</f>
        <v>100</v>
      </c>
    </row>
    <row r="132" spans="1:6" s="26" customFormat="1" ht="15.75" customHeight="1">
      <c r="A132" s="57" t="s">
        <v>90</v>
      </c>
      <c r="B132" s="37" t="s">
        <v>92</v>
      </c>
      <c r="C132" s="23">
        <f>C131</f>
        <v>168163204</v>
      </c>
      <c r="D132" s="23">
        <f>D131</f>
        <v>169129034</v>
      </c>
      <c r="E132" s="23">
        <f>SUM(E131)</f>
        <v>169129034</v>
      </c>
      <c r="F132" s="140">
        <f t="shared" ref="F132:F133" si="9">E132/D132*100</f>
        <v>100</v>
      </c>
    </row>
    <row r="133" spans="1:6" s="30" customFormat="1" ht="15.75" customHeight="1">
      <c r="A133" s="160" t="s">
        <v>80</v>
      </c>
      <c r="B133" s="161"/>
      <c r="C133" s="58">
        <f>C132</f>
        <v>168163204</v>
      </c>
      <c r="D133" s="58">
        <f>D132</f>
        <v>169129034</v>
      </c>
      <c r="E133" s="58">
        <f>SUM(E132)</f>
        <v>169129034</v>
      </c>
      <c r="F133" s="141">
        <f t="shared" si="9"/>
        <v>100</v>
      </c>
    </row>
    <row r="134" spans="1:6" s="4" customFormat="1" ht="15.75" customHeight="1">
      <c r="A134" s="139"/>
      <c r="B134" s="40"/>
      <c r="C134" s="41"/>
      <c r="D134" s="41"/>
      <c r="E134" s="41"/>
      <c r="F134" s="41"/>
    </row>
    <row r="135" spans="1:6" s="4" customFormat="1" ht="15.75" customHeight="1">
      <c r="A135" s="164" t="s">
        <v>149</v>
      </c>
      <c r="B135" s="166" t="s">
        <v>153</v>
      </c>
      <c r="C135" s="168" t="s">
        <v>7</v>
      </c>
      <c r="D135" s="157" t="s">
        <v>177</v>
      </c>
      <c r="E135" s="157" t="s">
        <v>203</v>
      </c>
      <c r="F135" s="157" t="s">
        <v>204</v>
      </c>
    </row>
    <row r="136" spans="1:6" s="4" customFormat="1" ht="15.75" customHeight="1">
      <c r="A136" s="164"/>
      <c r="B136" s="166"/>
      <c r="C136" s="168"/>
      <c r="D136" s="158"/>
      <c r="E136" s="158"/>
      <c r="F136" s="158"/>
    </row>
    <row r="137" spans="1:6" s="4" customFormat="1" ht="15.75" customHeight="1">
      <c r="A137" s="165"/>
      <c r="B137" s="167"/>
      <c r="C137" s="169"/>
      <c r="D137" s="158"/>
      <c r="E137" s="159"/>
      <c r="F137" s="159"/>
    </row>
    <row r="138" spans="1:6" s="5" customFormat="1" ht="20.100000000000001" customHeight="1">
      <c r="A138" s="170" t="s">
        <v>27</v>
      </c>
      <c r="B138" s="170"/>
      <c r="C138" s="170"/>
      <c r="D138" s="170"/>
      <c r="E138" s="170"/>
      <c r="F138" s="170"/>
    </row>
    <row r="139" spans="1:6" s="16" customFormat="1" ht="15.75" customHeight="1">
      <c r="A139" s="76" t="s">
        <v>94</v>
      </c>
      <c r="B139" s="77" t="s">
        <v>35</v>
      </c>
      <c r="C139" s="78">
        <v>3300000</v>
      </c>
      <c r="D139" s="78">
        <v>3300000</v>
      </c>
      <c r="E139" s="78">
        <v>3175359</v>
      </c>
      <c r="F139" s="104">
        <f>E139/D139*100</f>
        <v>96.222999999999999</v>
      </c>
    </row>
    <row r="140" spans="1:6" s="16" customFormat="1" ht="15.75" customHeight="1">
      <c r="A140" s="38" t="s">
        <v>95</v>
      </c>
      <c r="B140" s="24" t="s">
        <v>16</v>
      </c>
      <c r="C140" s="19">
        <v>47000000</v>
      </c>
      <c r="D140" s="19">
        <v>72726800</v>
      </c>
      <c r="E140" s="19">
        <v>68573270</v>
      </c>
      <c r="F140" s="104">
        <f t="shared" ref="F140:F153" si="10">E140/D140*100</f>
        <v>94.288859127584331</v>
      </c>
    </row>
    <row r="141" spans="1:6" s="16" customFormat="1" ht="15.75" customHeight="1">
      <c r="A141" s="98" t="s">
        <v>185</v>
      </c>
      <c r="B141" s="68" t="s">
        <v>186</v>
      </c>
      <c r="C141" s="19">
        <v>278600</v>
      </c>
      <c r="D141" s="19">
        <v>278600</v>
      </c>
      <c r="E141" s="19">
        <v>1378271</v>
      </c>
      <c r="F141" s="104"/>
    </row>
    <row r="142" spans="1:6" s="26" customFormat="1" ht="15.75" customHeight="1">
      <c r="A142" s="184" t="s">
        <v>184</v>
      </c>
      <c r="B142" s="185"/>
      <c r="C142" s="39">
        <f>SUM(C139:C140:C141)</f>
        <v>50578600</v>
      </c>
      <c r="D142" s="39">
        <f>SUM(D139+D140+D141)</f>
        <v>76305400</v>
      </c>
      <c r="E142" s="39">
        <f>E139+E140+E141</f>
        <v>73126900</v>
      </c>
      <c r="F142" s="140">
        <f t="shared" si="10"/>
        <v>95.83450188322189</v>
      </c>
    </row>
    <row r="143" spans="1:6" s="26" customFormat="1" ht="15.75" customHeight="1">
      <c r="A143" s="57" t="s">
        <v>96</v>
      </c>
      <c r="B143" s="37" t="s">
        <v>17</v>
      </c>
      <c r="C143" s="23">
        <v>3767000</v>
      </c>
      <c r="D143" s="23">
        <v>3767000</v>
      </c>
      <c r="E143" s="23">
        <v>3473971</v>
      </c>
      <c r="F143" s="140">
        <f t="shared" si="10"/>
        <v>92.221157419697377</v>
      </c>
    </row>
    <row r="144" spans="1:6" s="16" customFormat="1" ht="15.75" customHeight="1">
      <c r="A144" s="38" t="s">
        <v>97</v>
      </c>
      <c r="B144" s="24" t="s">
        <v>39</v>
      </c>
      <c r="C144" s="19">
        <v>40537020</v>
      </c>
      <c r="D144" s="19">
        <v>40588504</v>
      </c>
      <c r="E144" s="19">
        <v>40588504</v>
      </c>
      <c r="F144" s="104">
        <f t="shared" si="10"/>
        <v>100</v>
      </c>
    </row>
    <row r="145" spans="1:6" s="16" customFormat="1" ht="15.75" customHeight="1">
      <c r="A145" s="38" t="s">
        <v>97</v>
      </c>
      <c r="B145" s="24" t="s">
        <v>213</v>
      </c>
      <c r="C145" s="19">
        <v>16385082</v>
      </c>
      <c r="D145" s="19">
        <v>16711422</v>
      </c>
      <c r="E145" s="19">
        <v>16711422</v>
      </c>
      <c r="F145" s="104">
        <f t="shared" si="10"/>
        <v>100</v>
      </c>
    </row>
    <row r="146" spans="1:6" s="16" customFormat="1" ht="15.75" customHeight="1">
      <c r="A146" s="38" t="s">
        <v>97</v>
      </c>
      <c r="B146" s="24" t="s">
        <v>43</v>
      </c>
      <c r="C146" s="44">
        <v>1863400</v>
      </c>
      <c r="D146" s="44">
        <v>2173686</v>
      </c>
      <c r="E146" s="44">
        <v>2173686</v>
      </c>
      <c r="F146" s="104">
        <f t="shared" si="10"/>
        <v>100</v>
      </c>
    </row>
    <row r="147" spans="1:6" s="16" customFormat="1" ht="15.75" customHeight="1">
      <c r="A147" s="38" t="s">
        <v>97</v>
      </c>
      <c r="B147" s="24" t="s">
        <v>167</v>
      </c>
      <c r="C147" s="44">
        <v>93120</v>
      </c>
      <c r="D147" s="44">
        <v>46075</v>
      </c>
      <c r="E147" s="44">
        <v>46075</v>
      </c>
      <c r="F147" s="104">
        <f t="shared" si="10"/>
        <v>100</v>
      </c>
    </row>
    <row r="148" spans="1:6" s="16" customFormat="1" ht="15.75" customHeight="1">
      <c r="A148" s="38" t="s">
        <v>97</v>
      </c>
      <c r="B148" s="68" t="s">
        <v>225</v>
      </c>
      <c r="C148" s="44">
        <v>0</v>
      </c>
      <c r="D148" s="44">
        <v>14321520</v>
      </c>
      <c r="E148" s="44">
        <v>14321520</v>
      </c>
      <c r="F148" s="104">
        <f t="shared" si="10"/>
        <v>100</v>
      </c>
    </row>
    <row r="149" spans="1:6" s="16" customFormat="1" ht="15.75" customHeight="1">
      <c r="A149" s="38" t="s">
        <v>99</v>
      </c>
      <c r="B149" s="68" t="s">
        <v>209</v>
      </c>
      <c r="C149" s="44"/>
      <c r="D149" s="44">
        <v>70500</v>
      </c>
      <c r="E149" s="44">
        <v>64500</v>
      </c>
      <c r="F149" s="104">
        <f t="shared" si="10"/>
        <v>91.489361702127653</v>
      </c>
    </row>
    <row r="150" spans="1:6" ht="15.75" customHeight="1">
      <c r="A150" s="162" t="s">
        <v>18</v>
      </c>
      <c r="B150" s="163"/>
      <c r="C150" s="45">
        <f>SUM(C144:C147)</f>
        <v>58878622</v>
      </c>
      <c r="D150" s="45">
        <f>SUM(D144:D148)</f>
        <v>73841207</v>
      </c>
      <c r="E150" s="45">
        <f>SUM(E144:E148)</f>
        <v>73841207</v>
      </c>
      <c r="F150" s="140">
        <f t="shared" si="10"/>
        <v>100</v>
      </c>
    </row>
    <row r="151" spans="1:6" ht="15.75" customHeight="1">
      <c r="A151" s="162" t="s">
        <v>224</v>
      </c>
      <c r="B151" s="163"/>
      <c r="C151" s="45"/>
      <c r="D151" s="45"/>
      <c r="E151" s="108">
        <v>2486506</v>
      </c>
      <c r="F151" s="104"/>
    </row>
    <row r="152" spans="1:6" ht="15.75" customHeight="1">
      <c r="A152" s="162" t="s">
        <v>214</v>
      </c>
      <c r="B152" s="163"/>
      <c r="C152" s="45"/>
      <c r="D152" s="108">
        <v>4685000</v>
      </c>
      <c r="E152" s="108">
        <v>4685000</v>
      </c>
      <c r="F152" s="140">
        <f t="shared" si="10"/>
        <v>100</v>
      </c>
    </row>
    <row r="153" spans="1:6" s="4" customFormat="1" ht="15.75" customHeight="1">
      <c r="A153" s="160" t="s">
        <v>80</v>
      </c>
      <c r="B153" s="161"/>
      <c r="C153" s="53">
        <f>SUM(C142+C143+C150)</f>
        <v>113224222</v>
      </c>
      <c r="D153" s="53">
        <f>SUM(D142+D143+D150+D152+D149)</f>
        <v>158669107</v>
      </c>
      <c r="E153" s="53">
        <f>E150+E152+E151</f>
        <v>81012713</v>
      </c>
      <c r="F153" s="141">
        <f t="shared" si="10"/>
        <v>51.057647283538309</v>
      </c>
    </row>
    <row r="154" spans="1:6" s="8" customFormat="1" ht="15.75" customHeight="1">
      <c r="A154" s="32"/>
      <c r="B154" s="7"/>
      <c r="C154" s="15"/>
      <c r="D154" s="15"/>
      <c r="E154" s="15"/>
      <c r="F154" s="15"/>
    </row>
    <row r="155" spans="1:6" s="4" customFormat="1" ht="15.75" customHeight="1">
      <c r="A155" s="164" t="s">
        <v>149</v>
      </c>
      <c r="B155" s="166" t="s">
        <v>137</v>
      </c>
      <c r="C155" s="166" t="s">
        <v>7</v>
      </c>
      <c r="D155" s="157" t="s">
        <v>177</v>
      </c>
      <c r="E155" s="157" t="s">
        <v>203</v>
      </c>
      <c r="F155" s="157" t="s">
        <v>204</v>
      </c>
    </row>
    <row r="156" spans="1:6" s="4" customFormat="1" ht="15.75" customHeight="1">
      <c r="A156" s="164"/>
      <c r="B156" s="166"/>
      <c r="C156" s="166"/>
      <c r="D156" s="158"/>
      <c r="E156" s="158"/>
      <c r="F156" s="158"/>
    </row>
    <row r="157" spans="1:6" s="4" customFormat="1" ht="15.75" customHeight="1">
      <c r="A157" s="165"/>
      <c r="B157" s="167"/>
      <c r="C157" s="169"/>
      <c r="D157" s="158"/>
      <c r="E157" s="159"/>
      <c r="F157" s="158"/>
    </row>
    <row r="158" spans="1:6" s="5" customFormat="1" ht="20.100000000000001" customHeight="1">
      <c r="A158" s="170" t="s">
        <v>27</v>
      </c>
      <c r="B158" s="170"/>
      <c r="C158" s="170"/>
      <c r="D158" s="170"/>
      <c r="E158" s="170"/>
      <c r="F158" s="170"/>
    </row>
    <row r="159" spans="1:6" s="26" customFormat="1" ht="15.75" customHeight="1">
      <c r="A159" s="79" t="s">
        <v>99</v>
      </c>
      <c r="B159" s="80" t="s">
        <v>100</v>
      </c>
      <c r="C159" s="81">
        <v>5089200</v>
      </c>
      <c r="D159" s="81">
        <v>5089200</v>
      </c>
      <c r="E159" s="81">
        <v>5047600</v>
      </c>
      <c r="F159" s="150">
        <f>E159/D159*100</f>
        <v>99.182582724200259</v>
      </c>
    </row>
    <row r="160" spans="1:6" s="31" customFormat="1" ht="15.75" customHeight="1">
      <c r="A160" s="174" t="s">
        <v>80</v>
      </c>
      <c r="B160" s="175"/>
      <c r="C160" s="94">
        <f>C159</f>
        <v>5089200</v>
      </c>
      <c r="D160" s="94">
        <f>D159</f>
        <v>5089200</v>
      </c>
      <c r="E160" s="94">
        <f>SUM(E159)</f>
        <v>5047600</v>
      </c>
      <c r="F160" s="151">
        <f>E160/D160*100</f>
        <v>99.182582724200259</v>
      </c>
    </row>
    <row r="161" spans="1:6" s="5" customFormat="1" ht="20.100000000000001" customHeight="1">
      <c r="A161" s="170" t="s">
        <v>28</v>
      </c>
      <c r="B161" s="170"/>
      <c r="C161" s="170"/>
      <c r="D161" s="170"/>
      <c r="E161" s="170"/>
      <c r="F161" s="170"/>
    </row>
    <row r="162" spans="1:6" s="26" customFormat="1" ht="15.75" customHeight="1">
      <c r="A162" s="79" t="s">
        <v>55</v>
      </c>
      <c r="B162" s="80" t="s">
        <v>3</v>
      </c>
      <c r="C162" s="82">
        <v>3989204</v>
      </c>
      <c r="D162" s="82">
        <v>4111604</v>
      </c>
      <c r="E162" s="82">
        <v>3744351</v>
      </c>
      <c r="F162" s="140">
        <f>E162/D162*100</f>
        <v>91.067889806508603</v>
      </c>
    </row>
    <row r="163" spans="1:6" s="26" customFormat="1" ht="15.75" customHeight="1">
      <c r="A163" s="57" t="s">
        <v>67</v>
      </c>
      <c r="B163" s="37" t="s">
        <v>5</v>
      </c>
      <c r="C163" s="23">
        <v>799829</v>
      </c>
      <c r="D163" s="23">
        <v>823697</v>
      </c>
      <c r="E163" s="23">
        <v>828673</v>
      </c>
      <c r="F163" s="140">
        <f t="shared" ref="F163:F182" si="11">E163/D163*100</f>
        <v>100.60410563593165</v>
      </c>
    </row>
    <row r="164" spans="1:6" s="16" customFormat="1" ht="15.75" customHeight="1">
      <c r="A164" s="38" t="s">
        <v>51</v>
      </c>
      <c r="B164" s="24" t="s">
        <v>69</v>
      </c>
      <c r="C164" s="19">
        <v>53800</v>
      </c>
      <c r="D164" s="19">
        <v>64800</v>
      </c>
      <c r="E164" s="19">
        <v>64453</v>
      </c>
      <c r="F164" s="104">
        <f t="shared" si="11"/>
        <v>99.464506172839506</v>
      </c>
    </row>
    <row r="165" spans="1:6" s="16" customFormat="1" ht="15.75" customHeight="1">
      <c r="A165" s="38" t="s">
        <v>50</v>
      </c>
      <c r="B165" s="24" t="s">
        <v>93</v>
      </c>
      <c r="C165" s="19">
        <v>88240</v>
      </c>
      <c r="D165" s="19">
        <v>88240</v>
      </c>
      <c r="E165" s="19">
        <v>82060</v>
      </c>
      <c r="F165" s="104">
        <f t="shared" si="11"/>
        <v>92.996373526745231</v>
      </c>
    </row>
    <row r="166" spans="1:6" s="16" customFormat="1" ht="15.75" customHeight="1">
      <c r="A166" s="38" t="s">
        <v>61</v>
      </c>
      <c r="B166" s="24" t="s">
        <v>72</v>
      </c>
      <c r="C166" s="19">
        <v>71090</v>
      </c>
      <c r="D166" s="19">
        <v>60090</v>
      </c>
      <c r="E166" s="19">
        <v>45519</v>
      </c>
      <c r="F166" s="104">
        <f t="shared" si="11"/>
        <v>75.751372940589107</v>
      </c>
    </row>
    <row r="167" spans="1:6" s="16" customFormat="1" ht="15.75" customHeight="1">
      <c r="A167" s="38" t="s">
        <v>65</v>
      </c>
      <c r="B167" s="24" t="s">
        <v>135</v>
      </c>
      <c r="C167" s="19">
        <v>38351</v>
      </c>
      <c r="D167" s="19">
        <v>38351</v>
      </c>
      <c r="E167" s="19">
        <v>39627</v>
      </c>
      <c r="F167" s="104">
        <f t="shared" si="11"/>
        <v>103.32716226434772</v>
      </c>
    </row>
    <row r="168" spans="1:6" s="16" customFormat="1" ht="15.75" customHeight="1">
      <c r="A168" s="38" t="s">
        <v>63</v>
      </c>
      <c r="B168" s="24" t="s">
        <v>101</v>
      </c>
      <c r="C168" s="19">
        <v>48686</v>
      </c>
      <c r="D168" s="19">
        <v>48686</v>
      </c>
      <c r="E168" s="19">
        <v>20920</v>
      </c>
      <c r="F168" s="104">
        <f t="shared" si="11"/>
        <v>42.969231401224171</v>
      </c>
    </row>
    <row r="169" spans="1:6" s="26" customFormat="1" ht="15.75" customHeight="1">
      <c r="A169" s="57" t="s">
        <v>66</v>
      </c>
      <c r="B169" s="37" t="s">
        <v>0</v>
      </c>
      <c r="C169" s="23">
        <f>SUM(C164:C168)</f>
        <v>300167</v>
      </c>
      <c r="D169" s="23">
        <f>SUM(D164:D168)</f>
        <v>300167</v>
      </c>
      <c r="E169" s="23">
        <f>SUM(E164:E168)</f>
        <v>252579</v>
      </c>
      <c r="F169" s="140">
        <f t="shared" si="11"/>
        <v>84.146158638357988</v>
      </c>
    </row>
    <row r="170" spans="1:6" s="16" customFormat="1" ht="15.75" customHeight="1">
      <c r="A170" s="38" t="s">
        <v>109</v>
      </c>
      <c r="B170" s="24" t="s">
        <v>154</v>
      </c>
      <c r="C170" s="19"/>
      <c r="D170" s="19"/>
      <c r="E170" s="19">
        <v>155617</v>
      </c>
      <c r="F170" s="104"/>
    </row>
    <row r="171" spans="1:6" s="16" customFormat="1" ht="15.75" customHeight="1">
      <c r="A171" s="180" t="s">
        <v>150</v>
      </c>
      <c r="B171" s="181"/>
      <c r="C171" s="182"/>
      <c r="D171" s="42"/>
      <c r="E171" s="135"/>
      <c r="F171" s="104"/>
    </row>
    <row r="172" spans="1:6" s="26" customFormat="1" ht="15.75" customHeight="1">
      <c r="A172" s="57" t="s">
        <v>104</v>
      </c>
      <c r="B172" s="37" t="s">
        <v>110</v>
      </c>
      <c r="C172" s="23">
        <f>SUM(C170:C171)</f>
        <v>0</v>
      </c>
      <c r="D172" s="23"/>
      <c r="E172" s="23">
        <f>SUM(E170:E171)</f>
        <v>155617</v>
      </c>
      <c r="F172" s="104"/>
    </row>
    <row r="173" spans="1:6" s="26" customFormat="1" ht="15.75" customHeight="1">
      <c r="A173" s="162" t="s">
        <v>22</v>
      </c>
      <c r="B173" s="163"/>
      <c r="C173" s="36">
        <f>C162+C163+C169+C172</f>
        <v>5089200</v>
      </c>
      <c r="D173" s="36">
        <f>D162+D163+D169+D172</f>
        <v>5235468</v>
      </c>
      <c r="E173" s="36">
        <f>E162+E163+E170+E172</f>
        <v>4884258</v>
      </c>
      <c r="F173" s="141">
        <f t="shared" si="11"/>
        <v>93.291717187460605</v>
      </c>
    </row>
    <row r="174" spans="1:6" s="17" customFormat="1" ht="15.75" customHeight="1">
      <c r="A174" s="38" t="s">
        <v>46</v>
      </c>
      <c r="B174" s="24" t="s">
        <v>30</v>
      </c>
      <c r="C174" s="19">
        <v>15000</v>
      </c>
      <c r="D174" s="19">
        <v>15000</v>
      </c>
      <c r="E174" s="19">
        <v>11136</v>
      </c>
      <c r="F174" s="104">
        <f t="shared" si="11"/>
        <v>74.239999999999995</v>
      </c>
    </row>
    <row r="175" spans="1:6" s="17" customFormat="1" ht="15.75" customHeight="1">
      <c r="A175" s="38" t="s">
        <v>47</v>
      </c>
      <c r="B175" s="24" t="s">
        <v>8</v>
      </c>
      <c r="C175" s="19">
        <v>10000</v>
      </c>
      <c r="D175" s="19">
        <v>10000</v>
      </c>
      <c r="E175" s="19">
        <v>0</v>
      </c>
      <c r="F175" s="104">
        <f t="shared" si="11"/>
        <v>0</v>
      </c>
    </row>
    <row r="176" spans="1:6" s="17" customFormat="1" ht="15.75" customHeight="1">
      <c r="A176" s="38" t="s">
        <v>48</v>
      </c>
      <c r="B176" s="24" t="s">
        <v>70</v>
      </c>
      <c r="C176" s="19">
        <v>96000</v>
      </c>
      <c r="D176" s="19">
        <v>96000</v>
      </c>
      <c r="E176" s="19">
        <v>65278</v>
      </c>
      <c r="F176" s="104">
        <f t="shared" si="11"/>
        <v>67.997916666666669</v>
      </c>
    </row>
    <row r="177" spans="1:6" s="17" customFormat="1" ht="15.75" customHeight="1">
      <c r="A177" s="38" t="s">
        <v>49</v>
      </c>
      <c r="B177" s="24" t="s">
        <v>15</v>
      </c>
      <c r="C177" s="19">
        <v>32670</v>
      </c>
      <c r="D177" s="19">
        <v>32670</v>
      </c>
      <c r="E177" s="19">
        <v>19594</v>
      </c>
      <c r="F177" s="104">
        <f t="shared" si="11"/>
        <v>59.97551270278543</v>
      </c>
    </row>
    <row r="178" spans="1:6" s="26" customFormat="1" ht="15.75" customHeight="1">
      <c r="A178" s="57" t="s">
        <v>66</v>
      </c>
      <c r="B178" s="37" t="s">
        <v>23</v>
      </c>
      <c r="C178" s="23">
        <f>SUM(C174:C177)</f>
        <v>153670</v>
      </c>
      <c r="D178" s="23">
        <f>SUM(D174:D177)</f>
        <v>153670</v>
      </c>
      <c r="E178" s="23">
        <f>SUM(E174:E177)</f>
        <v>96008</v>
      </c>
      <c r="F178" s="140">
        <f t="shared" si="11"/>
        <v>62.476735862562634</v>
      </c>
    </row>
    <row r="179" spans="1:6" s="26" customFormat="1" ht="15.75" customHeight="1">
      <c r="A179" s="38" t="s">
        <v>52</v>
      </c>
      <c r="B179" s="68" t="s">
        <v>155</v>
      </c>
      <c r="C179" s="19">
        <v>0</v>
      </c>
      <c r="D179" s="19">
        <v>45330</v>
      </c>
      <c r="E179" s="19">
        <v>45330</v>
      </c>
      <c r="F179" s="104">
        <f t="shared" si="11"/>
        <v>100</v>
      </c>
    </row>
    <row r="180" spans="1:6" s="26" customFormat="1" ht="15.75" customHeight="1">
      <c r="A180" s="38" t="s">
        <v>52</v>
      </c>
      <c r="B180" s="68" t="s">
        <v>156</v>
      </c>
      <c r="C180" s="19">
        <v>0</v>
      </c>
      <c r="D180" s="19">
        <v>12239</v>
      </c>
      <c r="E180" s="19">
        <v>12239</v>
      </c>
      <c r="F180" s="104">
        <f t="shared" si="11"/>
        <v>100</v>
      </c>
    </row>
    <row r="181" spans="1:6" s="26" customFormat="1" ht="15.75" customHeight="1">
      <c r="A181" s="57" t="s">
        <v>52</v>
      </c>
      <c r="B181" s="67" t="s">
        <v>157</v>
      </c>
      <c r="C181" s="23">
        <f>SUM(C179:C180)</f>
        <v>0</v>
      </c>
      <c r="D181" s="23">
        <f>SUM(D179:D180)</f>
        <v>57569</v>
      </c>
      <c r="E181" s="23">
        <f>SUM(E179:E180)</f>
        <v>57569</v>
      </c>
      <c r="F181" s="140">
        <f t="shared" si="11"/>
        <v>100</v>
      </c>
    </row>
    <row r="182" spans="1:6" s="31" customFormat="1" ht="15.75" customHeight="1">
      <c r="A182" s="160" t="s">
        <v>73</v>
      </c>
      <c r="B182" s="161"/>
      <c r="C182" s="53">
        <f>C162+C169+C178+C181+C163</f>
        <v>5242870</v>
      </c>
      <c r="D182" s="53">
        <f>D162+D163+D169+D178+D181</f>
        <v>5446707</v>
      </c>
      <c r="E182" s="138">
        <f>E162+E163+E172+E181+E169+E178</f>
        <v>5134797</v>
      </c>
      <c r="F182" s="141">
        <f t="shared" si="11"/>
        <v>94.273420619100676</v>
      </c>
    </row>
    <row r="183" spans="1:6" s="14" customFormat="1" ht="15.75" customHeight="1">
      <c r="A183" s="32"/>
      <c r="B183" s="7"/>
      <c r="C183" s="11"/>
      <c r="D183" s="11"/>
      <c r="E183" s="11"/>
      <c r="F183" s="11"/>
    </row>
    <row r="184" spans="1:6" ht="15.75" customHeight="1">
      <c r="A184" s="164" t="s">
        <v>149</v>
      </c>
      <c r="B184" s="166" t="s">
        <v>138</v>
      </c>
      <c r="C184" s="168" t="s">
        <v>7</v>
      </c>
      <c r="D184" s="157" t="s">
        <v>177</v>
      </c>
      <c r="E184" s="157" t="s">
        <v>203</v>
      </c>
      <c r="F184" s="157" t="s">
        <v>204</v>
      </c>
    </row>
    <row r="185" spans="1:6" ht="15.75" customHeight="1">
      <c r="A185" s="164"/>
      <c r="B185" s="166"/>
      <c r="C185" s="168"/>
      <c r="D185" s="158"/>
      <c r="E185" s="158"/>
      <c r="F185" s="158"/>
    </row>
    <row r="186" spans="1:6" ht="15.75" customHeight="1">
      <c r="A186" s="165"/>
      <c r="B186" s="167"/>
      <c r="C186" s="169"/>
      <c r="D186" s="158"/>
      <c r="E186" s="159"/>
      <c r="F186" s="158"/>
    </row>
    <row r="187" spans="1:6" s="3" customFormat="1" ht="20.100000000000001" customHeight="1">
      <c r="A187" s="191" t="s">
        <v>27</v>
      </c>
      <c r="B187" s="192"/>
      <c r="C187" s="192"/>
      <c r="D187" s="192"/>
      <c r="E187" s="192"/>
      <c r="F187" s="193"/>
    </row>
    <row r="188" spans="1:6" s="26" customFormat="1" ht="15.75" customHeight="1">
      <c r="A188" s="79" t="s">
        <v>99</v>
      </c>
      <c r="B188" s="80" t="s">
        <v>100</v>
      </c>
      <c r="C188" s="81">
        <v>117600</v>
      </c>
      <c r="D188" s="81">
        <v>117600</v>
      </c>
      <c r="E188" s="81">
        <v>117600</v>
      </c>
      <c r="F188" s="150">
        <f>E188/D188*100</f>
        <v>100</v>
      </c>
    </row>
    <row r="189" spans="1:6" s="31" customFormat="1" ht="15.75" customHeight="1">
      <c r="A189" s="174" t="s">
        <v>80</v>
      </c>
      <c r="B189" s="175"/>
      <c r="C189" s="96">
        <f>C188</f>
        <v>117600</v>
      </c>
      <c r="D189" s="96">
        <f>D188</f>
        <v>117600</v>
      </c>
      <c r="E189" s="96">
        <f>SUM(E188)</f>
        <v>117600</v>
      </c>
      <c r="F189" s="151">
        <f>E189/D189*100</f>
        <v>100</v>
      </c>
    </row>
    <row r="190" spans="1:6" s="5" customFormat="1" ht="20.100000000000001" customHeight="1">
      <c r="A190" s="176" t="s">
        <v>28</v>
      </c>
      <c r="B190" s="176"/>
      <c r="C190" s="176"/>
      <c r="D190" s="176"/>
      <c r="E190" s="176"/>
      <c r="F190" s="176"/>
    </row>
    <row r="191" spans="1:6" s="16" customFormat="1" ht="15.75" customHeight="1">
      <c r="A191" s="76" t="s">
        <v>102</v>
      </c>
      <c r="B191" s="83" t="s">
        <v>21</v>
      </c>
      <c r="C191" s="78">
        <v>58800</v>
      </c>
      <c r="D191" s="78">
        <v>58800</v>
      </c>
      <c r="E191" s="78">
        <v>58800</v>
      </c>
      <c r="F191" s="104">
        <f>E191/D191*100</f>
        <v>100</v>
      </c>
    </row>
    <row r="192" spans="1:6" s="16" customFormat="1" ht="15.75" customHeight="1">
      <c r="A192" s="38" t="s">
        <v>47</v>
      </c>
      <c r="B192" s="42" t="s">
        <v>68</v>
      </c>
      <c r="C192" s="19">
        <v>46300</v>
      </c>
      <c r="D192" s="19">
        <v>16877</v>
      </c>
      <c r="E192" s="19">
        <v>1320</v>
      </c>
      <c r="F192" s="104">
        <f t="shared" ref="F192:F198" si="12">E192/D192*100</f>
        <v>7.8212952538958351</v>
      </c>
    </row>
    <row r="193" spans="1:6" s="16" customFormat="1" ht="15.75" customHeight="1">
      <c r="A193" s="38" t="s">
        <v>49</v>
      </c>
      <c r="B193" s="42" t="s">
        <v>14</v>
      </c>
      <c r="C193" s="19">
        <v>12500</v>
      </c>
      <c r="D193" s="19">
        <v>4556</v>
      </c>
      <c r="E193" s="19">
        <v>356</v>
      </c>
      <c r="F193" s="104">
        <f t="shared" si="12"/>
        <v>7.8138718173836708</v>
      </c>
    </row>
    <row r="194" spans="1:6" s="26" customFormat="1" ht="15.75" customHeight="1">
      <c r="A194" s="57" t="s">
        <v>66</v>
      </c>
      <c r="B194" s="43" t="s">
        <v>0</v>
      </c>
      <c r="C194" s="23">
        <f>SUM(C191:C193)</f>
        <v>117600</v>
      </c>
      <c r="D194" s="23">
        <f>SUM(D191:D193)</f>
        <v>80233</v>
      </c>
      <c r="E194" s="23">
        <f>SUM(E191:E193)</f>
        <v>60476</v>
      </c>
      <c r="F194" s="140">
        <f t="shared" si="12"/>
        <v>75.375468946692763</v>
      </c>
    </row>
    <row r="195" spans="1:6" s="26" customFormat="1" ht="15.75" customHeight="1">
      <c r="A195" s="98" t="s">
        <v>52</v>
      </c>
      <c r="B195" s="42" t="s">
        <v>215</v>
      </c>
      <c r="C195" s="19"/>
      <c r="D195" s="19">
        <v>29423</v>
      </c>
      <c r="E195" s="19">
        <v>29423</v>
      </c>
      <c r="F195" s="104"/>
    </row>
    <row r="196" spans="1:6" s="26" customFormat="1" ht="15.75" customHeight="1">
      <c r="A196" s="98" t="s">
        <v>52</v>
      </c>
      <c r="B196" s="42" t="s">
        <v>216</v>
      </c>
      <c r="C196" s="19"/>
      <c r="D196" s="19">
        <v>7944</v>
      </c>
      <c r="E196" s="19">
        <v>7944</v>
      </c>
      <c r="F196" s="104"/>
    </row>
    <row r="197" spans="1:6" s="26" customFormat="1" ht="15.75" customHeight="1">
      <c r="A197" s="97" t="s">
        <v>52</v>
      </c>
      <c r="B197" s="43" t="s">
        <v>217</v>
      </c>
      <c r="C197" s="23"/>
      <c r="D197" s="23">
        <f>SUM(D195:D196)</f>
        <v>37367</v>
      </c>
      <c r="E197" s="23">
        <f>SUM(E195:E196)</f>
        <v>37367</v>
      </c>
      <c r="F197" s="104"/>
    </row>
    <row r="198" spans="1:6" s="10" customFormat="1" ht="15.75" customHeight="1">
      <c r="A198" s="160" t="s">
        <v>73</v>
      </c>
      <c r="B198" s="161"/>
      <c r="C198" s="58">
        <f>SUM(C194)</f>
        <v>117600</v>
      </c>
      <c r="D198" s="58">
        <f>SUM(D194+D197)</f>
        <v>117600</v>
      </c>
      <c r="E198" s="58">
        <f>SUM(E194+E197)</f>
        <v>97843</v>
      </c>
      <c r="F198" s="141">
        <f t="shared" si="12"/>
        <v>83.199829931972786</v>
      </c>
    </row>
    <row r="199" spans="1:6" s="10" customFormat="1" ht="15.75" customHeight="1">
      <c r="A199" s="32"/>
      <c r="B199" s="46"/>
      <c r="C199" s="47"/>
      <c r="D199" s="47"/>
      <c r="E199" s="47"/>
      <c r="F199" s="47"/>
    </row>
    <row r="200" spans="1:6" s="10" customFormat="1" ht="15.75" customHeight="1">
      <c r="A200" s="164" t="s">
        <v>149</v>
      </c>
      <c r="B200" s="166" t="s">
        <v>152</v>
      </c>
      <c r="C200" s="168" t="s">
        <v>7</v>
      </c>
      <c r="D200" s="157" t="s">
        <v>177</v>
      </c>
      <c r="E200" s="157" t="s">
        <v>203</v>
      </c>
      <c r="F200" s="157" t="s">
        <v>204</v>
      </c>
    </row>
    <row r="201" spans="1:6" s="10" customFormat="1" ht="15.75" customHeight="1">
      <c r="A201" s="164"/>
      <c r="B201" s="166"/>
      <c r="C201" s="168"/>
      <c r="D201" s="158"/>
      <c r="E201" s="158"/>
      <c r="F201" s="158"/>
    </row>
    <row r="202" spans="1:6" s="10" customFormat="1" ht="15.75" customHeight="1">
      <c r="A202" s="165"/>
      <c r="B202" s="167"/>
      <c r="C202" s="169"/>
      <c r="D202" s="158"/>
      <c r="E202" s="159"/>
      <c r="F202" s="158"/>
    </row>
    <row r="203" spans="1:6" s="10" customFormat="1" ht="20.100000000000001" customHeight="1">
      <c r="A203" s="176" t="s">
        <v>168</v>
      </c>
      <c r="B203" s="176"/>
      <c r="C203" s="176"/>
      <c r="D203" s="176"/>
      <c r="E203" s="176"/>
      <c r="F203" s="176"/>
    </row>
    <row r="204" spans="1:6" s="10" customFormat="1" ht="15.75" customHeight="1">
      <c r="A204" s="83" t="s">
        <v>99</v>
      </c>
      <c r="B204" s="83" t="s">
        <v>172</v>
      </c>
      <c r="C204" s="84">
        <v>2054881</v>
      </c>
      <c r="D204" s="84">
        <v>2054881</v>
      </c>
      <c r="E204" s="84">
        <v>2054881</v>
      </c>
      <c r="F204" s="109">
        <f>E204/D204*100</f>
        <v>100</v>
      </c>
    </row>
    <row r="205" spans="1:6" s="10" customFormat="1" ht="15.75" customHeight="1">
      <c r="A205" s="83" t="s">
        <v>99</v>
      </c>
      <c r="B205" s="83" t="s">
        <v>187</v>
      </c>
      <c r="C205" s="84"/>
      <c r="D205" s="84">
        <v>712000</v>
      </c>
      <c r="E205" s="84">
        <v>712000</v>
      </c>
      <c r="F205" s="109">
        <f t="shared" ref="F205:F208" si="13">E205/D205*100</f>
        <v>100</v>
      </c>
    </row>
    <row r="206" spans="1:6" s="10" customFormat="1" ht="15.75" customHeight="1">
      <c r="A206" s="69" t="s">
        <v>99</v>
      </c>
      <c r="B206" s="43" t="s">
        <v>173</v>
      </c>
      <c r="C206" s="28">
        <f>SUM(C204)</f>
        <v>2054881</v>
      </c>
      <c r="D206" s="28">
        <f>SUM(D204:D205)</f>
        <v>2766881</v>
      </c>
      <c r="E206" s="28">
        <f>SUM(E204:E205)</f>
        <v>2766881</v>
      </c>
      <c r="F206" s="150">
        <f t="shared" si="13"/>
        <v>100</v>
      </c>
    </row>
    <row r="207" spans="1:6" s="10" customFormat="1" ht="15.75" customHeight="1">
      <c r="A207" s="100" t="s">
        <v>119</v>
      </c>
      <c r="B207" s="101" t="s">
        <v>190</v>
      </c>
      <c r="C207" s="102"/>
      <c r="D207" s="102">
        <v>50000</v>
      </c>
      <c r="E207" s="102">
        <v>50000</v>
      </c>
      <c r="F207" s="150">
        <f t="shared" si="13"/>
        <v>100</v>
      </c>
    </row>
    <row r="208" spans="1:6" s="10" customFormat="1" ht="15.75" customHeight="1">
      <c r="A208" s="174" t="s">
        <v>80</v>
      </c>
      <c r="B208" s="175"/>
      <c r="C208" s="85">
        <f>SUM(C206)</f>
        <v>2054881</v>
      </c>
      <c r="D208" s="85">
        <f>SUM(D206+D207)</f>
        <v>2816881</v>
      </c>
      <c r="E208" s="85">
        <f>SUM(E207+E206)</f>
        <v>2816881</v>
      </c>
      <c r="F208" s="151">
        <f t="shared" si="13"/>
        <v>100</v>
      </c>
    </row>
    <row r="209" spans="1:6" s="8" customFormat="1" ht="20.100000000000001" customHeight="1">
      <c r="A209" s="170" t="s">
        <v>28</v>
      </c>
      <c r="B209" s="170"/>
      <c r="C209" s="170"/>
      <c r="D209" s="170"/>
      <c r="E209" s="170"/>
      <c r="F209" s="170"/>
    </row>
    <row r="210" spans="1:6" s="17" customFormat="1" ht="15.75" customHeight="1">
      <c r="A210" s="76" t="s">
        <v>103</v>
      </c>
      <c r="B210" s="83" t="s">
        <v>40</v>
      </c>
      <c r="C210" s="86">
        <v>41497983</v>
      </c>
      <c r="D210" s="86">
        <v>41497983</v>
      </c>
      <c r="E210" s="86">
        <v>41497983</v>
      </c>
      <c r="F210" s="106">
        <f>E210/D210*100</f>
        <v>100</v>
      </c>
    </row>
    <row r="211" spans="1:6" s="17" customFormat="1" ht="15.75" customHeight="1">
      <c r="A211" s="38" t="s">
        <v>103</v>
      </c>
      <c r="B211" s="42" t="s">
        <v>158</v>
      </c>
      <c r="C211" s="20">
        <v>18881033</v>
      </c>
      <c r="D211" s="20">
        <v>18881033</v>
      </c>
      <c r="E211" s="20">
        <v>18881033</v>
      </c>
      <c r="F211" s="106">
        <f t="shared" ref="F211:F221" si="14">E211/D211*100</f>
        <v>100</v>
      </c>
    </row>
    <row r="212" spans="1:6" s="17" customFormat="1" ht="15.75" customHeight="1">
      <c r="A212" s="38" t="s">
        <v>170</v>
      </c>
      <c r="B212" s="42" t="s">
        <v>171</v>
      </c>
      <c r="C212" s="20">
        <v>2355145</v>
      </c>
      <c r="D212" s="20">
        <v>2355145</v>
      </c>
      <c r="E212" s="20">
        <v>2355145</v>
      </c>
      <c r="F212" s="106">
        <f t="shared" si="14"/>
        <v>100</v>
      </c>
    </row>
    <row r="213" spans="1:6" s="17" customFormat="1" ht="15.75" customHeight="1">
      <c r="A213" s="57" t="s">
        <v>113</v>
      </c>
      <c r="B213" s="43" t="s">
        <v>98</v>
      </c>
      <c r="C213" s="39">
        <f>SUM(C210:C212)</f>
        <v>62734161</v>
      </c>
      <c r="D213" s="39">
        <f>SUM(D210:D212)</f>
        <v>62734161</v>
      </c>
      <c r="E213" s="39">
        <f>SUM(E210:E212)</f>
        <v>62734161</v>
      </c>
      <c r="F213" s="145">
        <f t="shared" si="14"/>
        <v>100</v>
      </c>
    </row>
    <row r="214" spans="1:6" s="17" customFormat="1" ht="15.75" customHeight="1">
      <c r="A214" s="38" t="s">
        <v>112</v>
      </c>
      <c r="B214" s="42" t="s">
        <v>182</v>
      </c>
      <c r="C214" s="20">
        <v>5722000</v>
      </c>
      <c r="D214" s="20">
        <v>5722000</v>
      </c>
      <c r="E214" s="20">
        <v>5722000</v>
      </c>
      <c r="F214" s="106">
        <f t="shared" si="14"/>
        <v>100</v>
      </c>
    </row>
    <row r="215" spans="1:6" s="17" customFormat="1" ht="15.75" customHeight="1">
      <c r="A215" s="38"/>
      <c r="B215" s="42" t="s">
        <v>159</v>
      </c>
      <c r="C215" s="20">
        <v>8840000</v>
      </c>
      <c r="D215" s="20">
        <v>8840000</v>
      </c>
      <c r="E215" s="20">
        <v>7840000</v>
      </c>
      <c r="F215" s="106">
        <f t="shared" si="14"/>
        <v>88.687782805429862</v>
      </c>
    </row>
    <row r="216" spans="1:6" s="17" customFormat="1" ht="15.75" customHeight="1">
      <c r="A216" s="38"/>
      <c r="B216" s="42" t="s">
        <v>160</v>
      </c>
      <c r="C216" s="20">
        <v>50000</v>
      </c>
      <c r="D216" s="20">
        <v>50000</v>
      </c>
      <c r="E216" s="20">
        <v>46200</v>
      </c>
      <c r="F216" s="106">
        <f t="shared" si="14"/>
        <v>92.4</v>
      </c>
    </row>
    <row r="217" spans="1:6" s="17" customFormat="1" ht="15.75" customHeight="1">
      <c r="A217" s="38"/>
      <c r="B217" s="42" t="s">
        <v>174</v>
      </c>
      <c r="C217" s="20">
        <v>155500</v>
      </c>
      <c r="D217" s="20">
        <v>155500</v>
      </c>
      <c r="E217" s="20">
        <v>154000</v>
      </c>
      <c r="F217" s="106">
        <f t="shared" si="14"/>
        <v>99.035369774919616</v>
      </c>
    </row>
    <row r="218" spans="1:6" s="17" customFormat="1" ht="15.75" customHeight="1">
      <c r="A218" s="38"/>
      <c r="B218" s="42" t="s">
        <v>183</v>
      </c>
      <c r="C218" s="20">
        <v>484000</v>
      </c>
      <c r="D218" s="20">
        <v>484000</v>
      </c>
      <c r="E218" s="20">
        <v>484000</v>
      </c>
      <c r="F218" s="106">
        <f t="shared" si="14"/>
        <v>100</v>
      </c>
    </row>
    <row r="219" spans="1:6" s="17" customFormat="1" ht="15.75" customHeight="1">
      <c r="A219" s="38"/>
      <c r="B219" s="42" t="s">
        <v>218</v>
      </c>
      <c r="C219" s="20"/>
      <c r="D219" s="20">
        <v>259524</v>
      </c>
      <c r="E219" s="20">
        <v>259524</v>
      </c>
      <c r="F219" s="106"/>
    </row>
    <row r="220" spans="1:6" s="29" customFormat="1" ht="15.75" customHeight="1">
      <c r="A220" s="57" t="s">
        <v>112</v>
      </c>
      <c r="B220" s="43" t="s">
        <v>169</v>
      </c>
      <c r="C220" s="39">
        <f>SUM(C214:C218)</f>
        <v>15251500</v>
      </c>
      <c r="D220" s="39">
        <f>SUM(D214:D219)</f>
        <v>15511024</v>
      </c>
      <c r="E220" s="39">
        <f>SUM(E214:E219)</f>
        <v>14505724</v>
      </c>
      <c r="F220" s="145">
        <f t="shared" si="14"/>
        <v>93.518803142848597</v>
      </c>
    </row>
    <row r="221" spans="1:6" s="4" customFormat="1" ht="15.75" customHeight="1">
      <c r="A221" s="160" t="s">
        <v>73</v>
      </c>
      <c r="B221" s="161"/>
      <c r="C221" s="53">
        <f>C213+C220</f>
        <v>77985661</v>
      </c>
      <c r="D221" s="53">
        <f>D213+D220</f>
        <v>78245185</v>
      </c>
      <c r="E221" s="53">
        <f>E213+E220</f>
        <v>77239885</v>
      </c>
      <c r="F221" s="146">
        <f t="shared" si="14"/>
        <v>98.7151925067338</v>
      </c>
    </row>
    <row r="222" spans="1:6" ht="15.75" customHeight="1">
      <c r="B222" s="7"/>
      <c r="C222" s="9"/>
      <c r="D222" s="9"/>
      <c r="E222" s="9"/>
      <c r="F222" s="9"/>
    </row>
    <row r="223" spans="1:6" s="12" customFormat="1" ht="15.75" customHeight="1">
      <c r="A223" s="164" t="s">
        <v>149</v>
      </c>
      <c r="B223" s="166" t="s">
        <v>139</v>
      </c>
      <c r="C223" s="166" t="s">
        <v>7</v>
      </c>
      <c r="D223" s="157" t="s">
        <v>177</v>
      </c>
      <c r="E223" s="157" t="s">
        <v>203</v>
      </c>
      <c r="F223" s="157" t="s">
        <v>204</v>
      </c>
    </row>
    <row r="224" spans="1:6" s="12" customFormat="1" ht="15.75" customHeight="1">
      <c r="A224" s="164"/>
      <c r="B224" s="166"/>
      <c r="C224" s="166"/>
      <c r="D224" s="158"/>
      <c r="E224" s="158"/>
      <c r="F224" s="158"/>
    </row>
    <row r="225" spans="1:6" s="12" customFormat="1" ht="15.75" customHeight="1">
      <c r="A225" s="164"/>
      <c r="B225" s="166"/>
      <c r="C225" s="186"/>
      <c r="D225" s="159"/>
      <c r="E225" s="159"/>
      <c r="F225" s="159"/>
    </row>
    <row r="226" spans="1:6" s="12" customFormat="1" ht="20.100000000000001" customHeight="1">
      <c r="A226" s="177" t="s">
        <v>27</v>
      </c>
      <c r="B226" s="178"/>
      <c r="C226" s="178"/>
      <c r="D226" s="178"/>
      <c r="E226" s="178"/>
      <c r="F226" s="179"/>
    </row>
    <row r="227" spans="1:6" s="17" customFormat="1" ht="15.75" customHeight="1">
      <c r="A227" s="38" t="s">
        <v>99</v>
      </c>
      <c r="B227" s="42" t="s">
        <v>31</v>
      </c>
      <c r="C227" s="22">
        <v>4724544</v>
      </c>
      <c r="D227" s="22">
        <v>4724544</v>
      </c>
      <c r="E227" s="22">
        <v>3805102</v>
      </c>
      <c r="F227" s="110">
        <f>E227/D227*100</f>
        <v>80.539031915037725</v>
      </c>
    </row>
    <row r="228" spans="1:6" s="29" customFormat="1" ht="15.75" customHeight="1">
      <c r="A228" s="57" t="s">
        <v>99</v>
      </c>
      <c r="B228" s="37" t="s">
        <v>32</v>
      </c>
      <c r="C228" s="25">
        <f>SUM(C227:C227)</f>
        <v>4724544</v>
      </c>
      <c r="D228" s="25">
        <f>SUM(D227:D227)</f>
        <v>4724544</v>
      </c>
      <c r="E228" s="25">
        <f>SUM(E227)</f>
        <v>3805102</v>
      </c>
      <c r="F228" s="152">
        <f t="shared" ref="F228:F229" si="15">E228/D228*100</f>
        <v>80.539031915037725</v>
      </c>
    </row>
    <row r="229" spans="1:6" s="10" customFormat="1" ht="15.75" customHeight="1">
      <c r="A229" s="174" t="s">
        <v>80</v>
      </c>
      <c r="B229" s="175"/>
      <c r="C229" s="94">
        <f>C228</f>
        <v>4724544</v>
      </c>
      <c r="D229" s="94">
        <f>D228</f>
        <v>4724544</v>
      </c>
      <c r="E229" s="94">
        <f>SUM(E228)</f>
        <v>3805102</v>
      </c>
      <c r="F229" s="153">
        <f t="shared" si="15"/>
        <v>80.539031915037725</v>
      </c>
    </row>
    <row r="230" spans="1:6" s="12" customFormat="1" ht="20.100000000000001" customHeight="1">
      <c r="A230" s="170" t="s">
        <v>28</v>
      </c>
      <c r="B230" s="170"/>
      <c r="C230" s="170"/>
      <c r="D230" s="170"/>
      <c r="E230" s="170"/>
      <c r="F230" s="170"/>
    </row>
    <row r="231" spans="1:6" s="29" customFormat="1" ht="15.75" customHeight="1">
      <c r="A231" s="79" t="s">
        <v>55</v>
      </c>
      <c r="B231" s="87" t="s">
        <v>3</v>
      </c>
      <c r="C231" s="81">
        <v>3994970</v>
      </c>
      <c r="D231" s="81">
        <v>3994970</v>
      </c>
      <c r="E231" s="81">
        <v>2785000</v>
      </c>
      <c r="F231" s="150">
        <f>E231/D231*100</f>
        <v>69.712663674570777</v>
      </c>
    </row>
    <row r="232" spans="1:6" s="29" customFormat="1" ht="15.75" customHeight="1">
      <c r="A232" s="57" t="s">
        <v>67</v>
      </c>
      <c r="B232" s="43" t="s">
        <v>4</v>
      </c>
      <c r="C232" s="25">
        <v>389550</v>
      </c>
      <c r="D232" s="25">
        <v>389550</v>
      </c>
      <c r="E232" s="25">
        <v>310618</v>
      </c>
      <c r="F232" s="150">
        <f t="shared" ref="F232:F239" si="16">E232/D232*100</f>
        <v>79.737646001796946</v>
      </c>
    </row>
    <row r="233" spans="1:6" s="29" customFormat="1" ht="15.75" customHeight="1">
      <c r="A233" s="38" t="s">
        <v>66</v>
      </c>
      <c r="B233" s="135" t="s">
        <v>161</v>
      </c>
      <c r="C233" s="22">
        <v>88192</v>
      </c>
      <c r="D233" s="22">
        <v>88192</v>
      </c>
      <c r="E233" s="22">
        <v>66447</v>
      </c>
      <c r="F233" s="109">
        <f t="shared" si="16"/>
        <v>75.343568577648767</v>
      </c>
    </row>
    <row r="234" spans="1:6" s="29" customFormat="1" ht="15.75" customHeight="1">
      <c r="A234" s="38" t="s">
        <v>49</v>
      </c>
      <c r="B234" s="42" t="s">
        <v>135</v>
      </c>
      <c r="C234" s="22">
        <v>23812</v>
      </c>
      <c r="D234" s="22">
        <v>23812</v>
      </c>
      <c r="E234" s="22">
        <v>17941</v>
      </c>
      <c r="F234" s="109">
        <f t="shared" si="16"/>
        <v>75.34436418612465</v>
      </c>
    </row>
    <row r="235" spans="1:6" s="29" customFormat="1" ht="15.75" customHeight="1">
      <c r="A235" s="57" t="s">
        <v>66</v>
      </c>
      <c r="B235" s="43" t="s">
        <v>0</v>
      </c>
      <c r="C235" s="25">
        <f>SUM(C233:C234)</f>
        <v>112004</v>
      </c>
      <c r="D235" s="25">
        <f>SUM(D233:D234)</f>
        <v>112004</v>
      </c>
      <c r="E235" s="25">
        <f>SUM(E233:E234)</f>
        <v>84388</v>
      </c>
      <c r="F235" s="150">
        <f t="shared" si="16"/>
        <v>75.343737723652723</v>
      </c>
    </row>
    <row r="236" spans="1:6" s="29" customFormat="1" ht="15.75" customHeight="1">
      <c r="A236" s="38" t="s">
        <v>52</v>
      </c>
      <c r="B236" s="135" t="s">
        <v>162</v>
      </c>
      <c r="C236" s="22">
        <v>250000</v>
      </c>
      <c r="D236" s="22">
        <v>250000</v>
      </c>
      <c r="E236" s="22">
        <v>174703</v>
      </c>
      <c r="F236" s="109">
        <f t="shared" si="16"/>
        <v>69.881199999999993</v>
      </c>
    </row>
    <row r="237" spans="1:6" s="29" customFormat="1" ht="15.75" customHeight="1">
      <c r="A237" s="38" t="s">
        <v>52</v>
      </c>
      <c r="B237" s="135" t="s">
        <v>163</v>
      </c>
      <c r="C237" s="22">
        <v>67500</v>
      </c>
      <c r="D237" s="22">
        <v>67500</v>
      </c>
      <c r="E237" s="22">
        <v>47169</v>
      </c>
      <c r="F237" s="109">
        <f t="shared" si="16"/>
        <v>69.88</v>
      </c>
    </row>
    <row r="238" spans="1:6" s="29" customFormat="1" ht="15.75" customHeight="1">
      <c r="A238" s="57" t="s">
        <v>52</v>
      </c>
      <c r="B238" s="137" t="s">
        <v>164</v>
      </c>
      <c r="C238" s="25">
        <f>SUM(C236:C237)</f>
        <v>317500</v>
      </c>
      <c r="D238" s="25">
        <f>SUM(D236:D237)</f>
        <v>317500</v>
      </c>
      <c r="E238" s="25">
        <f>SUM(E236:E237)</f>
        <v>221872</v>
      </c>
      <c r="F238" s="150">
        <f t="shared" si="16"/>
        <v>69.880944881889761</v>
      </c>
    </row>
    <row r="239" spans="1:6" s="10" customFormat="1" ht="15.75" customHeight="1">
      <c r="A239" s="160" t="s">
        <v>73</v>
      </c>
      <c r="B239" s="161"/>
      <c r="C239" s="60">
        <f>C231+C232+C235+C238</f>
        <v>4814024</v>
      </c>
      <c r="D239" s="60">
        <f>D231+D232+D235+D238</f>
        <v>4814024</v>
      </c>
      <c r="E239" s="60">
        <f>E232+E231+E235+E238</f>
        <v>3401878</v>
      </c>
      <c r="F239" s="151">
        <f t="shared" si="16"/>
        <v>70.665995848795106</v>
      </c>
    </row>
    <row r="240" spans="1:6" s="12" customFormat="1" ht="15.75" customHeight="1">
      <c r="A240" s="32"/>
      <c r="B240" s="7"/>
      <c r="C240" s="11"/>
      <c r="D240" s="11"/>
      <c r="E240" s="11"/>
      <c r="F240" s="11"/>
    </row>
    <row r="241" spans="1:6" s="12" customFormat="1" ht="15.75" customHeight="1">
      <c r="A241" s="164" t="s">
        <v>149</v>
      </c>
      <c r="B241" s="166" t="s">
        <v>219</v>
      </c>
      <c r="C241" s="166" t="s">
        <v>7</v>
      </c>
      <c r="D241" s="157" t="s">
        <v>177</v>
      </c>
      <c r="E241" s="157" t="s">
        <v>203</v>
      </c>
      <c r="F241" s="157" t="s">
        <v>204</v>
      </c>
    </row>
    <row r="242" spans="1:6" s="12" customFormat="1" ht="15.75" customHeight="1">
      <c r="A242" s="164"/>
      <c r="B242" s="166"/>
      <c r="C242" s="166"/>
      <c r="D242" s="158"/>
      <c r="E242" s="158"/>
      <c r="F242" s="158"/>
    </row>
    <row r="243" spans="1:6" s="12" customFormat="1" ht="15.75" customHeight="1">
      <c r="A243" s="165"/>
      <c r="B243" s="167"/>
      <c r="C243" s="169"/>
      <c r="D243" s="158"/>
      <c r="E243" s="159"/>
      <c r="F243" s="158"/>
    </row>
    <row r="244" spans="1:6" s="12" customFormat="1" ht="20.100000000000001" customHeight="1">
      <c r="A244" s="170" t="s">
        <v>28</v>
      </c>
      <c r="B244" s="170"/>
      <c r="C244" s="170"/>
      <c r="D244" s="170"/>
      <c r="E244" s="170"/>
      <c r="F244" s="170"/>
    </row>
    <row r="245" spans="1:6" s="17" customFormat="1" ht="15.75" customHeight="1">
      <c r="A245" s="76" t="s">
        <v>105</v>
      </c>
      <c r="B245" s="83" t="s">
        <v>41</v>
      </c>
      <c r="C245" s="78">
        <v>500000</v>
      </c>
      <c r="D245" s="78">
        <v>1040000</v>
      </c>
      <c r="E245" s="78">
        <v>1004500</v>
      </c>
      <c r="F245" s="104">
        <f>E245/D245*100</f>
        <v>96.586538461538467</v>
      </c>
    </row>
    <row r="246" spans="1:6" s="17" customFormat="1" ht="15.75" customHeight="1">
      <c r="A246" s="38" t="s">
        <v>105</v>
      </c>
      <c r="B246" s="42" t="s">
        <v>36</v>
      </c>
      <c r="C246" s="19">
        <v>31100</v>
      </c>
      <c r="D246" s="19">
        <v>31100</v>
      </c>
      <c r="E246" s="19">
        <v>16929</v>
      </c>
      <c r="F246" s="104">
        <f t="shared" ref="F246:F251" si="17">E246/D246*100</f>
        <v>54.434083601286176</v>
      </c>
    </row>
    <row r="247" spans="1:6" s="17" customFormat="1" ht="15.75" customHeight="1">
      <c r="A247" s="38" t="s">
        <v>105</v>
      </c>
      <c r="B247" s="42" t="s">
        <v>37</v>
      </c>
      <c r="C247" s="19">
        <v>32000</v>
      </c>
      <c r="D247" s="19">
        <v>32000</v>
      </c>
      <c r="E247" s="19">
        <v>38500</v>
      </c>
      <c r="F247" s="104">
        <f t="shared" si="17"/>
        <v>120.3125</v>
      </c>
    </row>
    <row r="248" spans="1:6" s="17" customFormat="1" ht="15.75" customHeight="1">
      <c r="A248" s="38" t="s">
        <v>105</v>
      </c>
      <c r="B248" s="42" t="s">
        <v>38</v>
      </c>
      <c r="C248" s="19">
        <v>30000</v>
      </c>
      <c r="D248" s="19">
        <v>30000</v>
      </c>
      <c r="E248" s="19">
        <v>30000</v>
      </c>
      <c r="F248" s="104">
        <f t="shared" si="17"/>
        <v>100</v>
      </c>
    </row>
    <row r="249" spans="1:6" s="17" customFormat="1" ht="15.75" customHeight="1">
      <c r="A249" s="38" t="s">
        <v>105</v>
      </c>
      <c r="B249" s="42" t="s">
        <v>42</v>
      </c>
      <c r="C249" s="19">
        <v>3000</v>
      </c>
      <c r="D249" s="19">
        <v>3000</v>
      </c>
      <c r="E249" s="19">
        <v>0</v>
      </c>
      <c r="F249" s="104">
        <f t="shared" si="17"/>
        <v>0</v>
      </c>
    </row>
    <row r="250" spans="1:6" s="29" customFormat="1" ht="15.75" customHeight="1">
      <c r="A250" s="57" t="s">
        <v>105</v>
      </c>
      <c r="B250" s="37" t="s">
        <v>106</v>
      </c>
      <c r="C250" s="23">
        <f>SUM(C245:C249)</f>
        <v>596100</v>
      </c>
      <c r="D250" s="23">
        <f>SUM(D245:D249)</f>
        <v>1136100</v>
      </c>
      <c r="E250" s="23">
        <f>SUM(E245:E249)</f>
        <v>1089929</v>
      </c>
      <c r="F250" s="140">
        <f t="shared" si="17"/>
        <v>95.936009154123752</v>
      </c>
    </row>
    <row r="251" spans="1:6" s="10" customFormat="1" ht="15.75" customHeight="1">
      <c r="A251" s="160" t="s">
        <v>73</v>
      </c>
      <c r="B251" s="161"/>
      <c r="C251" s="53">
        <f>C250</f>
        <v>596100</v>
      </c>
      <c r="D251" s="53">
        <f>D250</f>
        <v>1136100</v>
      </c>
      <c r="E251" s="53">
        <f>SUM(E250)</f>
        <v>1089929</v>
      </c>
      <c r="F251" s="141">
        <f t="shared" si="17"/>
        <v>95.936009154123752</v>
      </c>
    </row>
    <row r="252" spans="1:6" s="12" customFormat="1" ht="15.75" customHeight="1">
      <c r="A252" s="32"/>
      <c r="B252" s="7"/>
      <c r="C252" s="11"/>
      <c r="D252" s="11"/>
      <c r="E252" s="11"/>
      <c r="F252" s="11"/>
    </row>
    <row r="253" spans="1:6" ht="15.75" customHeight="1">
      <c r="A253" s="164" t="s">
        <v>149</v>
      </c>
      <c r="B253" s="166" t="s">
        <v>151</v>
      </c>
      <c r="C253" s="168" t="s">
        <v>7</v>
      </c>
      <c r="D253" s="157" t="s">
        <v>177</v>
      </c>
      <c r="E253" s="157" t="s">
        <v>203</v>
      </c>
      <c r="F253" s="157" t="s">
        <v>204</v>
      </c>
    </row>
    <row r="254" spans="1:6" ht="15.75" customHeight="1">
      <c r="A254" s="164"/>
      <c r="B254" s="166"/>
      <c r="C254" s="168"/>
      <c r="D254" s="158"/>
      <c r="E254" s="158"/>
      <c r="F254" s="158"/>
    </row>
    <row r="255" spans="1:6" ht="15.75" customHeight="1">
      <c r="A255" s="164"/>
      <c r="B255" s="166"/>
      <c r="C255" s="168"/>
      <c r="D255" s="159"/>
      <c r="E255" s="159"/>
      <c r="F255" s="159"/>
    </row>
    <row r="256" spans="1:6" ht="18.75" customHeight="1">
      <c r="A256" s="206" t="s">
        <v>27</v>
      </c>
      <c r="B256" s="207"/>
      <c r="C256" s="207"/>
      <c r="D256" s="207"/>
      <c r="E256" s="207"/>
      <c r="F256" s="208"/>
    </row>
    <row r="257" spans="1:6" ht="15.75" customHeight="1">
      <c r="A257" s="134" t="s">
        <v>99</v>
      </c>
      <c r="B257" s="116" t="s">
        <v>220</v>
      </c>
      <c r="C257" s="131"/>
      <c r="D257" s="118">
        <v>247366</v>
      </c>
      <c r="E257" s="118">
        <v>247366</v>
      </c>
      <c r="F257" s="124"/>
    </row>
    <row r="258" spans="1:6" ht="15.75" customHeight="1">
      <c r="A258" s="209" t="s">
        <v>80</v>
      </c>
      <c r="B258" s="210"/>
      <c r="C258" s="117"/>
      <c r="D258" s="119">
        <f>SUM(D257)</f>
        <v>247366</v>
      </c>
      <c r="E258" s="119">
        <f>SUM(E257)</f>
        <v>247366</v>
      </c>
      <c r="F258" s="117"/>
    </row>
    <row r="259" spans="1:6" s="8" customFormat="1" ht="20.100000000000001" customHeight="1">
      <c r="A259" s="170" t="s">
        <v>28</v>
      </c>
      <c r="B259" s="170"/>
      <c r="C259" s="170"/>
      <c r="D259" s="170"/>
      <c r="E259" s="170"/>
      <c r="F259" s="170"/>
    </row>
    <row r="260" spans="1:6" s="26" customFormat="1" ht="15.75" customHeight="1">
      <c r="A260" s="79" t="s">
        <v>55</v>
      </c>
      <c r="B260" s="87" t="s">
        <v>3</v>
      </c>
      <c r="C260" s="88">
        <v>5095518</v>
      </c>
      <c r="D260" s="88">
        <v>5326518</v>
      </c>
      <c r="E260" s="88">
        <v>4993105</v>
      </c>
      <c r="F260" s="145">
        <f>E260/D260*100</f>
        <v>93.740507400894927</v>
      </c>
    </row>
    <row r="261" spans="1:6" s="26" customFormat="1" ht="15.75" customHeight="1">
      <c r="A261" s="57" t="s">
        <v>67</v>
      </c>
      <c r="B261" s="43" t="s">
        <v>9</v>
      </c>
      <c r="C261" s="39">
        <v>1037494</v>
      </c>
      <c r="D261" s="39">
        <v>1082489</v>
      </c>
      <c r="E261" s="39">
        <v>932073</v>
      </c>
      <c r="F261" s="145">
        <f t="shared" ref="F261:F268" si="18">E261/D261*100</f>
        <v>86.104616305569849</v>
      </c>
    </row>
    <row r="262" spans="1:6" s="16" customFormat="1" ht="15.75" customHeight="1">
      <c r="A262" s="38" t="s">
        <v>51</v>
      </c>
      <c r="B262" s="42" t="s">
        <v>69</v>
      </c>
      <c r="C262" s="20">
        <v>200000</v>
      </c>
      <c r="D262" s="20">
        <v>200000</v>
      </c>
      <c r="E262" s="20">
        <v>208111</v>
      </c>
      <c r="F262" s="106">
        <f t="shared" si="18"/>
        <v>104.05549999999999</v>
      </c>
    </row>
    <row r="263" spans="1:6" s="16" customFormat="1" ht="15.75" customHeight="1">
      <c r="A263" s="38" t="s">
        <v>50</v>
      </c>
      <c r="B263" s="42" t="s">
        <v>60</v>
      </c>
      <c r="C263" s="20">
        <v>128450</v>
      </c>
      <c r="D263" s="20">
        <v>128450</v>
      </c>
      <c r="E263" s="20">
        <v>80080</v>
      </c>
      <c r="F263" s="106">
        <f t="shared" si="18"/>
        <v>62.343324250681199</v>
      </c>
    </row>
    <row r="264" spans="1:6" s="16" customFormat="1" ht="15.75" customHeight="1">
      <c r="A264" s="38" t="s">
        <v>61</v>
      </c>
      <c r="B264" s="42" t="s">
        <v>72</v>
      </c>
      <c r="C264" s="20">
        <v>1417360</v>
      </c>
      <c r="D264" s="20">
        <v>1417360</v>
      </c>
      <c r="E264" s="20">
        <v>638233</v>
      </c>
      <c r="F264" s="106">
        <f t="shared" si="18"/>
        <v>45.029703110007333</v>
      </c>
    </row>
    <row r="265" spans="1:6" s="16" customFormat="1" ht="15.75" customHeight="1">
      <c r="A265" s="38" t="s">
        <v>65</v>
      </c>
      <c r="B265" s="42" t="s">
        <v>135</v>
      </c>
      <c r="C265" s="20">
        <v>471368</v>
      </c>
      <c r="D265" s="20">
        <v>471368</v>
      </c>
      <c r="E265" s="20">
        <v>205378</v>
      </c>
      <c r="F265" s="106">
        <f t="shared" si="18"/>
        <v>43.57062846862749</v>
      </c>
    </row>
    <row r="266" spans="1:6" s="16" customFormat="1" ht="15.75" customHeight="1">
      <c r="A266" s="38" t="s">
        <v>63</v>
      </c>
      <c r="B266" s="42" t="s">
        <v>107</v>
      </c>
      <c r="C266" s="20">
        <v>25000</v>
      </c>
      <c r="D266" s="20">
        <v>25000</v>
      </c>
      <c r="E266" s="20">
        <v>0</v>
      </c>
      <c r="F266" s="106">
        <f t="shared" si="18"/>
        <v>0</v>
      </c>
    </row>
    <row r="267" spans="1:6" s="26" customFormat="1" ht="15.75" customHeight="1">
      <c r="A267" s="57" t="s">
        <v>66</v>
      </c>
      <c r="B267" s="43" t="s">
        <v>0</v>
      </c>
      <c r="C267" s="39">
        <f>SUM(C262:C266)</f>
        <v>2242178</v>
      </c>
      <c r="D267" s="39">
        <f>SUM(D262:D266)</f>
        <v>2242178</v>
      </c>
      <c r="E267" s="39">
        <f>SUM(E262:E266)</f>
        <v>1131802</v>
      </c>
      <c r="F267" s="145">
        <f t="shared" si="18"/>
        <v>50.477794358877837</v>
      </c>
    </row>
    <row r="268" spans="1:6" s="4" customFormat="1" ht="15.75" customHeight="1">
      <c r="A268" s="160" t="s">
        <v>73</v>
      </c>
      <c r="B268" s="161"/>
      <c r="C268" s="53">
        <f>SUM(C260,C261,C267)</f>
        <v>8375190</v>
      </c>
      <c r="D268" s="53">
        <f>SUM(D260,D261,D267,)</f>
        <v>8651185</v>
      </c>
      <c r="E268" s="53">
        <f>E260+E261+H269+E267</f>
        <v>7056980</v>
      </c>
      <c r="F268" s="146">
        <f t="shared" si="18"/>
        <v>81.572408866530992</v>
      </c>
    </row>
    <row r="269" spans="1:6" s="8" customFormat="1" ht="15.75" customHeight="1">
      <c r="A269" s="32"/>
      <c r="B269" s="7"/>
      <c r="C269" s="11"/>
      <c r="D269" s="11"/>
      <c r="E269" s="11"/>
      <c r="F269" s="11"/>
    </row>
    <row r="270" spans="1:6" s="8" customFormat="1" ht="15.75" customHeight="1">
      <c r="A270" s="164" t="s">
        <v>149</v>
      </c>
      <c r="B270" s="166" t="s">
        <v>181</v>
      </c>
      <c r="C270" s="168" t="s">
        <v>7</v>
      </c>
      <c r="D270" s="157" t="s">
        <v>177</v>
      </c>
      <c r="E270" s="157" t="s">
        <v>203</v>
      </c>
      <c r="F270" s="157" t="s">
        <v>204</v>
      </c>
    </row>
    <row r="271" spans="1:6" s="8" customFormat="1" ht="15.75" customHeight="1">
      <c r="A271" s="164"/>
      <c r="B271" s="166"/>
      <c r="C271" s="168"/>
      <c r="D271" s="158"/>
      <c r="E271" s="158"/>
      <c r="F271" s="158"/>
    </row>
    <row r="272" spans="1:6" s="8" customFormat="1" ht="15.75" customHeight="1">
      <c r="A272" s="165"/>
      <c r="B272" s="167"/>
      <c r="C272" s="169"/>
      <c r="D272" s="158"/>
      <c r="E272" s="159"/>
      <c r="F272" s="158"/>
    </row>
    <row r="273" spans="1:6" s="8" customFormat="1" ht="20.100000000000001" customHeight="1">
      <c r="A273" s="176" t="s">
        <v>28</v>
      </c>
      <c r="B273" s="176"/>
      <c r="C273" s="176"/>
      <c r="D273" s="176"/>
      <c r="E273" s="176"/>
      <c r="F273" s="176"/>
    </row>
    <row r="274" spans="1:6" s="29" customFormat="1" ht="15.75" customHeight="1">
      <c r="A274" s="79" t="s">
        <v>55</v>
      </c>
      <c r="B274" s="87" t="s">
        <v>3</v>
      </c>
      <c r="C274" s="88">
        <v>2495509</v>
      </c>
      <c r="D274" s="88">
        <v>2495509</v>
      </c>
      <c r="E274" s="88">
        <v>2098849</v>
      </c>
      <c r="F274" s="145">
        <f>E274/D274*100</f>
        <v>84.105046305182626</v>
      </c>
    </row>
    <row r="275" spans="1:6" s="29" customFormat="1" ht="15.75" customHeight="1">
      <c r="A275" s="57" t="s">
        <v>67</v>
      </c>
      <c r="B275" s="43" t="s">
        <v>5</v>
      </c>
      <c r="C275" s="39">
        <v>508559</v>
      </c>
      <c r="D275" s="39">
        <v>508559</v>
      </c>
      <c r="E275" s="39">
        <v>446610</v>
      </c>
      <c r="F275" s="145">
        <f t="shared" ref="F275:F282" si="19">E275/D275*100</f>
        <v>87.81871916532792</v>
      </c>
    </row>
    <row r="276" spans="1:6" s="17" customFormat="1" ht="15.75" customHeight="1">
      <c r="A276" s="38" t="s">
        <v>51</v>
      </c>
      <c r="B276" s="42" t="s">
        <v>69</v>
      </c>
      <c r="C276" s="20">
        <v>300000</v>
      </c>
      <c r="D276" s="20">
        <v>300000</v>
      </c>
      <c r="E276" s="20">
        <v>83851</v>
      </c>
      <c r="F276" s="106">
        <f t="shared" si="19"/>
        <v>27.950333333333333</v>
      </c>
    </row>
    <row r="277" spans="1:6" s="17" customFormat="1" ht="15.75" customHeight="1">
      <c r="A277" s="38" t="s">
        <v>50</v>
      </c>
      <c r="B277" s="42" t="s">
        <v>60</v>
      </c>
      <c r="C277" s="20">
        <v>31176</v>
      </c>
      <c r="D277" s="20">
        <v>31176</v>
      </c>
      <c r="E277" s="20">
        <v>31176</v>
      </c>
      <c r="F277" s="106">
        <f t="shared" si="19"/>
        <v>100</v>
      </c>
    </row>
    <row r="278" spans="1:6" s="17" customFormat="1" ht="15.75" customHeight="1">
      <c r="A278" s="38" t="s">
        <v>61</v>
      </c>
      <c r="B278" s="42" t="s">
        <v>72</v>
      </c>
      <c r="C278" s="20">
        <v>897366</v>
      </c>
      <c r="D278" s="20">
        <v>897366</v>
      </c>
      <c r="E278" s="20">
        <v>838218</v>
      </c>
      <c r="F278" s="106">
        <f t="shared" si="19"/>
        <v>93.4087094897734</v>
      </c>
    </row>
    <row r="279" spans="1:6" s="17" customFormat="1" ht="15.75" customHeight="1">
      <c r="A279" s="38" t="s">
        <v>65</v>
      </c>
      <c r="B279" s="42" t="s">
        <v>135</v>
      </c>
      <c r="C279" s="20">
        <v>331706</v>
      </c>
      <c r="D279" s="20">
        <v>331706</v>
      </c>
      <c r="E279" s="20">
        <v>190579</v>
      </c>
      <c r="F279" s="106">
        <f t="shared" si="19"/>
        <v>57.454191362230411</v>
      </c>
    </row>
    <row r="280" spans="1:6" s="17" customFormat="1" ht="15.75" customHeight="1">
      <c r="A280" s="38" t="s">
        <v>63</v>
      </c>
      <c r="B280" s="42" t="s">
        <v>108</v>
      </c>
      <c r="C280" s="20">
        <v>15000</v>
      </c>
      <c r="D280" s="20">
        <v>15000</v>
      </c>
      <c r="E280" s="20"/>
      <c r="F280" s="106">
        <f t="shared" si="19"/>
        <v>0</v>
      </c>
    </row>
    <row r="281" spans="1:6" s="17" customFormat="1" ht="15.75" customHeight="1">
      <c r="A281" s="57" t="s">
        <v>66</v>
      </c>
      <c r="B281" s="43" t="s">
        <v>33</v>
      </c>
      <c r="C281" s="39">
        <f>SUM(C276:C280)</f>
        <v>1575248</v>
      </c>
      <c r="D281" s="39">
        <f>SUM(D276:D280)</f>
        <v>1575248</v>
      </c>
      <c r="E281" s="39">
        <f>SUM(E276:E280)</f>
        <v>1143824</v>
      </c>
      <c r="F281" s="145">
        <f t="shared" si="19"/>
        <v>72.612312473972352</v>
      </c>
    </row>
    <row r="282" spans="1:6" s="10" customFormat="1" ht="15.75" customHeight="1">
      <c r="A282" s="160" t="s">
        <v>73</v>
      </c>
      <c r="B282" s="161"/>
      <c r="C282" s="53">
        <f>C274+C275+C281</f>
        <v>4579316</v>
      </c>
      <c r="D282" s="53">
        <f>D274+D275+D281</f>
        <v>4579316</v>
      </c>
      <c r="E282" s="53">
        <f>E274+E275+E281</f>
        <v>3689283</v>
      </c>
      <c r="F282" s="146">
        <f t="shared" si="19"/>
        <v>80.564062405826547</v>
      </c>
    </row>
    <row r="283" spans="1:6" ht="15.75" customHeight="1">
      <c r="B283" s="46"/>
      <c r="C283" s="47"/>
      <c r="D283" s="47"/>
      <c r="E283" s="47"/>
      <c r="F283" s="47"/>
    </row>
    <row r="284" spans="1:6" ht="15.75" customHeight="1">
      <c r="A284" s="164" t="s">
        <v>149</v>
      </c>
      <c r="B284" s="166" t="s">
        <v>180</v>
      </c>
      <c r="C284" s="168" t="s">
        <v>7</v>
      </c>
      <c r="D284" s="157" t="s">
        <v>177</v>
      </c>
      <c r="E284" s="157" t="s">
        <v>203</v>
      </c>
      <c r="F284" s="157" t="s">
        <v>204</v>
      </c>
    </row>
    <row r="285" spans="1:6" ht="15.75" customHeight="1">
      <c r="A285" s="164"/>
      <c r="B285" s="166"/>
      <c r="C285" s="168"/>
      <c r="D285" s="158"/>
      <c r="E285" s="158"/>
      <c r="F285" s="158"/>
    </row>
    <row r="286" spans="1:6" ht="15.75" customHeight="1">
      <c r="A286" s="165"/>
      <c r="B286" s="167"/>
      <c r="C286" s="169"/>
      <c r="D286" s="158"/>
      <c r="E286" s="159"/>
      <c r="F286" s="158"/>
    </row>
    <row r="287" spans="1:6" s="5" customFormat="1" ht="20.100000000000001" customHeight="1">
      <c r="A287" s="170" t="s">
        <v>28</v>
      </c>
      <c r="B287" s="170"/>
      <c r="C287" s="170"/>
      <c r="D287" s="170"/>
      <c r="E287" s="170"/>
      <c r="F287" s="170"/>
    </row>
    <row r="288" spans="1:6" s="26" customFormat="1" ht="15.75" customHeight="1">
      <c r="A288" s="79" t="s">
        <v>55</v>
      </c>
      <c r="B288" s="87" t="s">
        <v>3</v>
      </c>
      <c r="C288" s="88">
        <v>300000</v>
      </c>
      <c r="D288" s="88">
        <v>300000</v>
      </c>
      <c r="E288" s="88">
        <v>300000</v>
      </c>
      <c r="F288" s="145">
        <f>E288/D288*100</f>
        <v>100</v>
      </c>
    </row>
    <row r="289" spans="1:6" s="26" customFormat="1" ht="15.75" customHeight="1">
      <c r="A289" s="57" t="s">
        <v>67</v>
      </c>
      <c r="B289" s="43" t="s">
        <v>4</v>
      </c>
      <c r="C289" s="39">
        <v>58500</v>
      </c>
      <c r="D289" s="39">
        <v>58500</v>
      </c>
      <c r="E289" s="39">
        <v>53218</v>
      </c>
      <c r="F289" s="145">
        <f t="shared" ref="F289:F293" si="20">E289/D289*100</f>
        <v>90.970940170940167</v>
      </c>
    </row>
    <row r="290" spans="1:6" s="16" customFormat="1" ht="15.75" customHeight="1">
      <c r="A290" s="38" t="s">
        <v>46</v>
      </c>
      <c r="B290" s="24" t="s">
        <v>69</v>
      </c>
      <c r="C290" s="19">
        <v>365500</v>
      </c>
      <c r="D290" s="19">
        <v>365500</v>
      </c>
      <c r="E290" s="19">
        <v>259031</v>
      </c>
      <c r="F290" s="106">
        <f t="shared" si="20"/>
        <v>70.870314637482906</v>
      </c>
    </row>
    <row r="291" spans="1:6" s="16" customFormat="1" ht="15.75" customHeight="1">
      <c r="A291" s="38" t="s">
        <v>65</v>
      </c>
      <c r="B291" s="24" t="s">
        <v>135</v>
      </c>
      <c r="C291" s="19">
        <v>18275</v>
      </c>
      <c r="D291" s="19">
        <v>18275</v>
      </c>
      <c r="E291" s="19">
        <v>12952</v>
      </c>
      <c r="F291" s="106">
        <f t="shared" si="20"/>
        <v>70.872777017783861</v>
      </c>
    </row>
    <row r="292" spans="1:6" s="26" customFormat="1" ht="15.75" customHeight="1">
      <c r="A292" s="57" t="s">
        <v>66</v>
      </c>
      <c r="B292" s="37" t="s">
        <v>6</v>
      </c>
      <c r="C292" s="23">
        <f>SUM(C290+C291)</f>
        <v>383775</v>
      </c>
      <c r="D292" s="23">
        <f>SUM(D290+D291)</f>
        <v>383775</v>
      </c>
      <c r="E292" s="23">
        <f>SUM(E290:E291)</f>
        <v>271983</v>
      </c>
      <c r="F292" s="145">
        <f t="shared" si="20"/>
        <v>70.870431893687709</v>
      </c>
    </row>
    <row r="293" spans="1:6" s="4" customFormat="1" ht="15.75" customHeight="1">
      <c r="A293" s="160" t="s">
        <v>73</v>
      </c>
      <c r="B293" s="161"/>
      <c r="C293" s="53">
        <f>SUM(C288,C289,C292)</f>
        <v>742275</v>
      </c>
      <c r="D293" s="53">
        <f>SUM(D288,D289,D292)</f>
        <v>742275</v>
      </c>
      <c r="E293" s="53">
        <f>E288+E289+E292</f>
        <v>625201</v>
      </c>
      <c r="F293" s="146">
        <f t="shared" si="20"/>
        <v>84.227678421070365</v>
      </c>
    </row>
    <row r="294" spans="1:6" s="8" customFormat="1" ht="15.75" customHeight="1">
      <c r="A294" s="32"/>
      <c r="B294" s="7"/>
      <c r="C294" s="11"/>
      <c r="D294" s="11"/>
      <c r="E294" s="11"/>
      <c r="F294" s="11"/>
    </row>
    <row r="295" spans="1:6" s="5" customFormat="1" ht="15.75" customHeight="1">
      <c r="A295" s="164" t="s">
        <v>149</v>
      </c>
      <c r="B295" s="166" t="s">
        <v>140</v>
      </c>
      <c r="C295" s="168" t="s">
        <v>7</v>
      </c>
      <c r="D295" s="157" t="s">
        <v>177</v>
      </c>
      <c r="E295" s="157" t="s">
        <v>203</v>
      </c>
      <c r="F295" s="157" t="s">
        <v>204</v>
      </c>
    </row>
    <row r="296" spans="1:6" s="5" customFormat="1" ht="15.75" customHeight="1">
      <c r="A296" s="164"/>
      <c r="B296" s="166"/>
      <c r="C296" s="168"/>
      <c r="D296" s="158"/>
      <c r="E296" s="158"/>
      <c r="F296" s="158"/>
    </row>
    <row r="297" spans="1:6" s="5" customFormat="1" ht="15.75" customHeight="1">
      <c r="A297" s="165"/>
      <c r="B297" s="167"/>
      <c r="C297" s="169"/>
      <c r="D297" s="158"/>
      <c r="E297" s="159"/>
      <c r="F297" s="158"/>
    </row>
    <row r="298" spans="1:6" s="5" customFormat="1" ht="20.100000000000001" customHeight="1">
      <c r="A298" s="170" t="s">
        <v>28</v>
      </c>
      <c r="B298" s="170"/>
      <c r="C298" s="170"/>
      <c r="D298" s="170"/>
      <c r="E298" s="170"/>
      <c r="F298" s="170"/>
    </row>
    <row r="299" spans="1:6" s="5" customFormat="1" ht="15.75" customHeight="1">
      <c r="A299" s="73" t="s">
        <v>51</v>
      </c>
      <c r="B299" s="73" t="s">
        <v>69</v>
      </c>
      <c r="C299" s="74">
        <v>250000</v>
      </c>
      <c r="D299" s="74">
        <v>250000</v>
      </c>
      <c r="E299" s="74">
        <v>143264</v>
      </c>
      <c r="F299" s="105">
        <f>E299/D299*100</f>
        <v>57.305599999999998</v>
      </c>
    </row>
    <row r="300" spans="1:6" s="16" customFormat="1" ht="15.75" customHeight="1">
      <c r="A300" s="38" t="s">
        <v>61</v>
      </c>
      <c r="B300" s="24" t="s">
        <v>72</v>
      </c>
      <c r="C300" s="19">
        <v>1245700</v>
      </c>
      <c r="D300" s="19">
        <v>1245700</v>
      </c>
      <c r="E300" s="19">
        <v>1034962</v>
      </c>
      <c r="F300" s="105">
        <f t="shared" ref="F300:F307" si="21">E300/D300*100</f>
        <v>83.082764710604479</v>
      </c>
    </row>
    <row r="301" spans="1:6" s="16" customFormat="1" ht="15.75" customHeight="1">
      <c r="A301" s="38" t="s">
        <v>50</v>
      </c>
      <c r="B301" s="24" t="s">
        <v>60</v>
      </c>
      <c r="C301" s="19">
        <v>64000</v>
      </c>
      <c r="D301" s="19">
        <v>64000</v>
      </c>
      <c r="E301" s="19">
        <v>77521</v>
      </c>
      <c r="F301" s="105">
        <f t="shared" si="21"/>
        <v>121.12656250000001</v>
      </c>
    </row>
    <row r="302" spans="1:6" s="16" customFormat="1" ht="15.75" customHeight="1">
      <c r="A302" s="38" t="s">
        <v>65</v>
      </c>
      <c r="B302" s="24" t="s">
        <v>135</v>
      </c>
      <c r="C302" s="19">
        <v>421119</v>
      </c>
      <c r="D302" s="19">
        <v>421119</v>
      </c>
      <c r="E302" s="19">
        <v>332012</v>
      </c>
      <c r="F302" s="105">
        <f t="shared" si="21"/>
        <v>78.840422778359567</v>
      </c>
    </row>
    <row r="303" spans="1:6" s="26" customFormat="1" ht="15.75" customHeight="1">
      <c r="A303" s="57" t="s">
        <v>66</v>
      </c>
      <c r="B303" s="37" t="s">
        <v>0</v>
      </c>
      <c r="C303" s="23">
        <f>SUM(C299:C302)</f>
        <v>1980819</v>
      </c>
      <c r="D303" s="23">
        <f>SUM(D299:D302)</f>
        <v>1980819</v>
      </c>
      <c r="E303" s="23">
        <f>SUM(E299:E302)</f>
        <v>1587759</v>
      </c>
      <c r="F303" s="143">
        <f t="shared" si="21"/>
        <v>80.156692761933328</v>
      </c>
    </row>
    <row r="304" spans="1:6" s="26" customFormat="1" ht="15.75" customHeight="1">
      <c r="A304" s="38" t="s">
        <v>52</v>
      </c>
      <c r="B304" s="68" t="s">
        <v>231</v>
      </c>
      <c r="C304" s="19"/>
      <c r="D304" s="19"/>
      <c r="E304" s="19">
        <v>42516</v>
      </c>
      <c r="F304" s="105"/>
    </row>
    <row r="305" spans="1:6" s="26" customFormat="1" ht="15.75" customHeight="1">
      <c r="A305" s="38" t="s">
        <v>52</v>
      </c>
      <c r="B305" s="68" t="s">
        <v>232</v>
      </c>
      <c r="C305" s="19"/>
      <c r="D305" s="19"/>
      <c r="E305" s="19">
        <v>11479</v>
      </c>
      <c r="F305" s="105"/>
    </row>
    <row r="306" spans="1:6" s="26" customFormat="1" ht="15.75" customHeight="1">
      <c r="A306" s="57" t="s">
        <v>52</v>
      </c>
      <c r="B306" s="67" t="s">
        <v>127</v>
      </c>
      <c r="C306" s="23"/>
      <c r="D306" s="23"/>
      <c r="E306" s="23">
        <f>SUM(E304:E305)</f>
        <v>53995</v>
      </c>
      <c r="F306" s="105"/>
    </row>
    <row r="307" spans="1:6" s="30" customFormat="1" ht="15.75" customHeight="1">
      <c r="A307" s="160" t="s">
        <v>73</v>
      </c>
      <c r="B307" s="161"/>
      <c r="C307" s="53">
        <f>SUM(C303)</f>
        <v>1980819</v>
      </c>
      <c r="D307" s="53">
        <f>SUM(D303:D303)</f>
        <v>1980819</v>
      </c>
      <c r="E307" s="53">
        <f>E303+E306</f>
        <v>1641754</v>
      </c>
      <c r="F307" s="144">
        <f t="shared" si="21"/>
        <v>82.882585435620314</v>
      </c>
    </row>
    <row r="308" spans="1:6" s="8" customFormat="1" ht="15.75" customHeight="1">
      <c r="A308" s="32"/>
      <c r="B308" s="7"/>
      <c r="C308" s="11"/>
      <c r="D308" s="11"/>
      <c r="E308" s="11"/>
      <c r="F308" s="11"/>
    </row>
    <row r="309" spans="1:6" s="5" customFormat="1" ht="15.75" customHeight="1">
      <c r="A309" s="164" t="s">
        <v>149</v>
      </c>
      <c r="B309" s="166" t="s">
        <v>165</v>
      </c>
      <c r="C309" s="168" t="s">
        <v>7</v>
      </c>
      <c r="D309" s="157" t="s">
        <v>177</v>
      </c>
      <c r="E309" s="157" t="s">
        <v>203</v>
      </c>
      <c r="F309" s="157" t="s">
        <v>204</v>
      </c>
    </row>
    <row r="310" spans="1:6" s="5" customFormat="1" ht="15.75" customHeight="1">
      <c r="A310" s="164"/>
      <c r="B310" s="166"/>
      <c r="C310" s="168"/>
      <c r="D310" s="158"/>
      <c r="E310" s="158"/>
      <c r="F310" s="158"/>
    </row>
    <row r="311" spans="1:6" s="5" customFormat="1" ht="15.75" customHeight="1">
      <c r="A311" s="165"/>
      <c r="B311" s="167"/>
      <c r="C311" s="169"/>
      <c r="D311" s="158"/>
      <c r="E311" s="159"/>
      <c r="F311" s="158"/>
    </row>
    <row r="312" spans="1:6" s="5" customFormat="1" ht="20.100000000000001" customHeight="1">
      <c r="A312" s="170" t="s">
        <v>28</v>
      </c>
      <c r="B312" s="170"/>
      <c r="C312" s="170"/>
      <c r="D312" s="170"/>
      <c r="E312" s="170"/>
      <c r="F312" s="170"/>
    </row>
    <row r="313" spans="1:6" s="16" customFormat="1" ht="15.75" customHeight="1">
      <c r="A313" s="76" t="s">
        <v>51</v>
      </c>
      <c r="B313" s="83" t="s">
        <v>69</v>
      </c>
      <c r="C313" s="86">
        <v>50000</v>
      </c>
      <c r="D313" s="86">
        <v>450000</v>
      </c>
      <c r="E313" s="86">
        <v>378283</v>
      </c>
      <c r="F313" s="106">
        <f>E313/D313*100</f>
        <v>84.062888888888892</v>
      </c>
    </row>
    <row r="314" spans="1:6" s="16" customFormat="1" ht="15.75" customHeight="1">
      <c r="A314" s="38" t="s">
        <v>61</v>
      </c>
      <c r="B314" s="42" t="s">
        <v>72</v>
      </c>
      <c r="C314" s="20">
        <v>1000000</v>
      </c>
      <c r="D314" s="20">
        <v>2760683</v>
      </c>
      <c r="E314" s="20">
        <v>2742315</v>
      </c>
      <c r="F314" s="106">
        <f t="shared" ref="F314:F317" si="22">E314/D314*100</f>
        <v>99.334657401809622</v>
      </c>
    </row>
    <row r="315" spans="1:6" s="16" customFormat="1" ht="15.75" customHeight="1">
      <c r="A315" s="38" t="s">
        <v>65</v>
      </c>
      <c r="B315" s="42" t="s">
        <v>141</v>
      </c>
      <c r="C315" s="20">
        <v>200000</v>
      </c>
      <c r="D315" s="20">
        <v>667533</v>
      </c>
      <c r="E315" s="20">
        <v>637634</v>
      </c>
      <c r="F315" s="106">
        <f t="shared" si="22"/>
        <v>95.52097049883676</v>
      </c>
    </row>
    <row r="316" spans="1:6" s="26" customFormat="1" ht="15.75" customHeight="1">
      <c r="A316" s="57" t="s">
        <v>66</v>
      </c>
      <c r="B316" s="43" t="s">
        <v>0</v>
      </c>
      <c r="C316" s="39">
        <f>C313+C314+C315</f>
        <v>1250000</v>
      </c>
      <c r="D316" s="39">
        <f>D313+D314+D315</f>
        <v>3878216</v>
      </c>
      <c r="E316" s="39">
        <f>SUM(E313:E315)</f>
        <v>3758232</v>
      </c>
      <c r="F316" s="145">
        <f t="shared" si="22"/>
        <v>96.906206358800034</v>
      </c>
    </row>
    <row r="317" spans="1:6" s="4" customFormat="1" ht="15.75" customHeight="1">
      <c r="A317" s="160" t="s">
        <v>73</v>
      </c>
      <c r="B317" s="161"/>
      <c r="C317" s="53">
        <f>SUM(C316)</f>
        <v>1250000</v>
      </c>
      <c r="D317" s="53">
        <f>SUM(D316)</f>
        <v>3878216</v>
      </c>
      <c r="E317" s="53">
        <f>SUM(E316)</f>
        <v>3758232</v>
      </c>
      <c r="F317" s="146">
        <f t="shared" si="22"/>
        <v>96.906206358800034</v>
      </c>
    </row>
    <row r="318" spans="1:6" s="8" customFormat="1" ht="15.75" customHeight="1">
      <c r="A318" s="32"/>
      <c r="B318" s="7"/>
      <c r="C318" s="11"/>
      <c r="D318" s="11"/>
      <c r="E318" s="11"/>
      <c r="F318" s="11"/>
    </row>
    <row r="319" spans="1:6" s="13" customFormat="1" ht="15.75" customHeight="1">
      <c r="A319" s="164" t="s">
        <v>149</v>
      </c>
      <c r="B319" s="166" t="s">
        <v>166</v>
      </c>
      <c r="C319" s="168" t="s">
        <v>7</v>
      </c>
      <c r="D319" s="157" t="s">
        <v>177</v>
      </c>
      <c r="E319" s="157" t="s">
        <v>203</v>
      </c>
      <c r="F319" s="157" t="s">
        <v>204</v>
      </c>
    </row>
    <row r="320" spans="1:6" s="13" customFormat="1" ht="15.75" customHeight="1">
      <c r="A320" s="164"/>
      <c r="B320" s="166"/>
      <c r="C320" s="168"/>
      <c r="D320" s="158"/>
      <c r="E320" s="158"/>
      <c r="F320" s="158"/>
    </row>
    <row r="321" spans="1:6" s="13" customFormat="1" ht="15.75" customHeight="1">
      <c r="A321" s="165"/>
      <c r="B321" s="167"/>
      <c r="C321" s="169"/>
      <c r="D321" s="158"/>
      <c r="E321" s="159"/>
      <c r="F321" s="158"/>
    </row>
    <row r="322" spans="1:6" s="5" customFormat="1" ht="20.100000000000001" customHeight="1">
      <c r="A322" s="170" t="s">
        <v>28</v>
      </c>
      <c r="B322" s="170"/>
      <c r="C322" s="170"/>
      <c r="D322" s="170"/>
      <c r="E322" s="170"/>
      <c r="F322" s="170"/>
    </row>
    <row r="323" spans="1:6" s="26" customFormat="1" ht="15.75" customHeight="1">
      <c r="A323" s="79" t="s">
        <v>55</v>
      </c>
      <c r="B323" s="80" t="s">
        <v>3</v>
      </c>
      <c r="C323" s="82">
        <v>1943009</v>
      </c>
      <c r="D323" s="82">
        <v>1943009</v>
      </c>
      <c r="E323" s="82">
        <v>1819626</v>
      </c>
      <c r="F323" s="140">
        <f>E323/D323*100</f>
        <v>93.649900746728392</v>
      </c>
    </row>
    <row r="324" spans="1:6" s="26" customFormat="1" ht="15.75" customHeight="1">
      <c r="A324" s="57" t="s">
        <v>67</v>
      </c>
      <c r="B324" s="37" t="s">
        <v>5</v>
      </c>
      <c r="C324" s="23">
        <v>400821</v>
      </c>
      <c r="D324" s="23">
        <v>400821</v>
      </c>
      <c r="E324" s="23">
        <v>348140</v>
      </c>
      <c r="F324" s="140">
        <f t="shared" ref="F324:F329" si="23">E324/D324*100</f>
        <v>86.856726568717704</v>
      </c>
    </row>
    <row r="325" spans="1:6" s="16" customFormat="1" ht="15.75" customHeight="1">
      <c r="A325" s="38" t="s">
        <v>51</v>
      </c>
      <c r="B325" s="24" t="s">
        <v>69</v>
      </c>
      <c r="C325" s="19">
        <v>210000</v>
      </c>
      <c r="D325" s="19">
        <v>241175</v>
      </c>
      <c r="E325" s="19">
        <v>241175</v>
      </c>
      <c r="F325" s="104">
        <f t="shared" si="23"/>
        <v>100</v>
      </c>
    </row>
    <row r="326" spans="1:6" s="16" customFormat="1" ht="15.75" customHeight="1">
      <c r="A326" s="38" t="s">
        <v>111</v>
      </c>
      <c r="B326" s="24" t="s">
        <v>72</v>
      </c>
      <c r="C326" s="19">
        <v>135000</v>
      </c>
      <c r="D326" s="19">
        <v>73780</v>
      </c>
      <c r="E326" s="19">
        <v>73780</v>
      </c>
      <c r="F326" s="104">
        <f t="shared" si="23"/>
        <v>100</v>
      </c>
    </row>
    <row r="327" spans="1:6" s="16" customFormat="1" ht="15.75" customHeight="1">
      <c r="A327" s="38" t="s">
        <v>65</v>
      </c>
      <c r="B327" s="24" t="s">
        <v>135</v>
      </c>
      <c r="C327" s="19">
        <v>194750</v>
      </c>
      <c r="D327" s="19">
        <v>107300</v>
      </c>
      <c r="E327" s="19">
        <v>101225</v>
      </c>
      <c r="F327" s="104">
        <f t="shared" si="23"/>
        <v>94.338303821062439</v>
      </c>
    </row>
    <row r="328" spans="1:6" s="26" customFormat="1" ht="15.75" customHeight="1">
      <c r="A328" s="57" t="s">
        <v>66</v>
      </c>
      <c r="B328" s="37" t="s">
        <v>6</v>
      </c>
      <c r="C328" s="23">
        <f>SUM(C325+C326+C327)</f>
        <v>539750</v>
      </c>
      <c r="D328" s="23">
        <f>SUM(D325+D326+D327)</f>
        <v>422255</v>
      </c>
      <c r="E328" s="23">
        <f>SUM(E325:E327)</f>
        <v>416180</v>
      </c>
      <c r="F328" s="140">
        <f t="shared" si="23"/>
        <v>98.56129589939728</v>
      </c>
    </row>
    <row r="329" spans="1:6" s="4" customFormat="1" ht="15.75" customHeight="1">
      <c r="A329" s="160" t="s">
        <v>73</v>
      </c>
      <c r="B329" s="161"/>
      <c r="C329" s="53">
        <f>C328+C324+C323</f>
        <v>2883580</v>
      </c>
      <c r="D329" s="53">
        <f>D328+D324+D323</f>
        <v>2766085</v>
      </c>
      <c r="E329" s="53">
        <f>E323+E324+E328</f>
        <v>2583946</v>
      </c>
      <c r="F329" s="141">
        <f t="shared" si="23"/>
        <v>93.415278272359672</v>
      </c>
    </row>
    <row r="330" spans="1:6" s="4" customFormat="1" ht="15.75" customHeight="1">
      <c r="A330" s="64"/>
      <c r="B330" s="64"/>
      <c r="C330" s="65"/>
      <c r="D330" s="65"/>
      <c r="E330" s="65"/>
      <c r="F330" s="65"/>
    </row>
    <row r="331" spans="1:6" s="4" customFormat="1" ht="15.75" customHeight="1">
      <c r="A331" s="165" t="s">
        <v>149</v>
      </c>
      <c r="B331" s="167" t="s">
        <v>198</v>
      </c>
      <c r="C331" s="157" t="s">
        <v>7</v>
      </c>
      <c r="D331" s="157" t="s">
        <v>177</v>
      </c>
      <c r="E331" s="131" t="s">
        <v>203</v>
      </c>
      <c r="F331" s="131" t="s">
        <v>204</v>
      </c>
    </row>
    <row r="332" spans="1:6" s="4" customFormat="1" ht="15.75" customHeight="1">
      <c r="A332" s="202"/>
      <c r="B332" s="204"/>
      <c r="C332" s="158"/>
      <c r="D332" s="158"/>
      <c r="E332" s="132"/>
      <c r="F332" s="132"/>
    </row>
    <row r="333" spans="1:6" s="4" customFormat="1" ht="15.75" customHeight="1">
      <c r="A333" s="203"/>
      <c r="B333" s="205"/>
      <c r="C333" s="159"/>
      <c r="D333" s="159"/>
      <c r="E333" s="133"/>
      <c r="F333" s="132"/>
    </row>
    <row r="334" spans="1:6" s="4" customFormat="1" ht="15.75" customHeight="1">
      <c r="A334" s="171" t="s">
        <v>28</v>
      </c>
      <c r="B334" s="172"/>
      <c r="C334" s="172"/>
      <c r="D334" s="172"/>
      <c r="E334" s="172"/>
      <c r="F334" s="173"/>
    </row>
    <row r="335" spans="1:6" s="4" customFormat="1" ht="15.75" customHeight="1">
      <c r="A335" s="38" t="s">
        <v>61</v>
      </c>
      <c r="B335" s="24" t="s">
        <v>72</v>
      </c>
      <c r="C335" s="20">
        <v>508000</v>
      </c>
      <c r="D335" s="20">
        <v>2624600</v>
      </c>
      <c r="E335" s="20">
        <v>2688100</v>
      </c>
      <c r="F335" s="107">
        <f>E335/D335*100</f>
        <v>102.41941629200639</v>
      </c>
    </row>
    <row r="336" spans="1:6" s="4" customFormat="1" ht="15.75" customHeight="1">
      <c r="A336" s="57" t="s">
        <v>66</v>
      </c>
      <c r="B336" s="37" t="s">
        <v>0</v>
      </c>
      <c r="C336" s="39">
        <f>SUM(C335:C335)</f>
        <v>508000</v>
      </c>
      <c r="D336" s="39">
        <f>SUM(D335:D335)</f>
        <v>2624600</v>
      </c>
      <c r="E336" s="39">
        <f>SUM(E335:E335)</f>
        <v>2688100</v>
      </c>
      <c r="F336" s="147">
        <f t="shared" ref="F336:F340" si="24">E336/D336*100</f>
        <v>102.41941629200639</v>
      </c>
    </row>
    <row r="337" spans="1:6" s="4" customFormat="1" ht="15.75" customHeight="1">
      <c r="A337" s="38" t="s">
        <v>188</v>
      </c>
      <c r="B337" s="68" t="s">
        <v>199</v>
      </c>
      <c r="C337" s="20">
        <v>58528180</v>
      </c>
      <c r="D337" s="20">
        <v>57307580</v>
      </c>
      <c r="E337" s="20">
        <v>5353734</v>
      </c>
      <c r="F337" s="107">
        <f t="shared" si="24"/>
        <v>9.3421044825134825</v>
      </c>
    </row>
    <row r="338" spans="1:6" s="4" customFormat="1" ht="15.75" customHeight="1">
      <c r="A338" s="38" t="s">
        <v>189</v>
      </c>
      <c r="B338" s="68" t="s">
        <v>200</v>
      </c>
      <c r="C338" s="20">
        <v>15802562</v>
      </c>
      <c r="D338" s="20">
        <v>15478062</v>
      </c>
      <c r="E338" s="20">
        <v>0</v>
      </c>
      <c r="F338" s="107">
        <f t="shared" si="24"/>
        <v>0</v>
      </c>
    </row>
    <row r="339" spans="1:6" s="4" customFormat="1" ht="15.75" customHeight="1">
      <c r="A339" s="57" t="s">
        <v>52</v>
      </c>
      <c r="B339" s="67" t="s">
        <v>201</v>
      </c>
      <c r="C339" s="39">
        <f>SUM(C337:C338)</f>
        <v>74330742</v>
      </c>
      <c r="D339" s="39">
        <f>SUM(D337:D338)</f>
        <v>72785642</v>
      </c>
      <c r="E339" s="39">
        <f>SUM(E337:E338)</f>
        <v>5353734</v>
      </c>
      <c r="F339" s="147">
        <f t="shared" si="24"/>
        <v>7.3554809065227449</v>
      </c>
    </row>
    <row r="340" spans="1:6" s="4" customFormat="1" ht="15.75" customHeight="1">
      <c r="A340" s="160" t="s">
        <v>73</v>
      </c>
      <c r="B340" s="161"/>
      <c r="C340" s="56">
        <f>C336+C339</f>
        <v>74838742</v>
      </c>
      <c r="D340" s="56">
        <f>D336+D339</f>
        <v>75410242</v>
      </c>
      <c r="E340" s="56">
        <f>E336+E339</f>
        <v>8041834</v>
      </c>
      <c r="F340" s="148">
        <f t="shared" si="24"/>
        <v>10.66411376852497</v>
      </c>
    </row>
    <row r="341" spans="1:6" s="4" customFormat="1" ht="15.75" customHeight="1">
      <c r="A341" s="64"/>
      <c r="B341" s="64"/>
      <c r="C341" s="70"/>
      <c r="D341" s="70"/>
      <c r="E341" s="70"/>
      <c r="F341" s="123"/>
    </row>
    <row r="342" spans="1:6" s="4" customFormat="1" ht="15.75" customHeight="1">
      <c r="A342" s="164" t="s">
        <v>149</v>
      </c>
      <c r="B342" s="166" t="s">
        <v>226</v>
      </c>
      <c r="C342" s="168" t="s">
        <v>7</v>
      </c>
      <c r="D342" s="157" t="s">
        <v>177</v>
      </c>
      <c r="E342" s="157" t="s">
        <v>203</v>
      </c>
      <c r="F342" s="157" t="s">
        <v>204</v>
      </c>
    </row>
    <row r="343" spans="1:6" s="4" customFormat="1" ht="15.75" customHeight="1">
      <c r="A343" s="164"/>
      <c r="B343" s="166"/>
      <c r="C343" s="168"/>
      <c r="D343" s="158"/>
      <c r="E343" s="158"/>
      <c r="F343" s="158"/>
    </row>
    <row r="344" spans="1:6" s="4" customFormat="1" ht="15.75" customHeight="1">
      <c r="A344" s="165"/>
      <c r="B344" s="167"/>
      <c r="C344" s="169"/>
      <c r="D344" s="158"/>
      <c r="E344" s="159"/>
      <c r="F344" s="158"/>
    </row>
    <row r="345" spans="1:6" s="4" customFormat="1" ht="15.75" customHeight="1">
      <c r="A345" s="170" t="s">
        <v>28</v>
      </c>
      <c r="B345" s="170"/>
      <c r="C345" s="170"/>
      <c r="D345" s="170"/>
      <c r="E345" s="170"/>
      <c r="F345" s="170"/>
    </row>
    <row r="346" spans="1:6" s="4" customFormat="1" ht="15.75" customHeight="1">
      <c r="A346" s="57" t="s">
        <v>55</v>
      </c>
      <c r="B346" s="37" t="s">
        <v>227</v>
      </c>
      <c r="C346" s="39"/>
      <c r="D346" s="39">
        <v>186770</v>
      </c>
      <c r="E346" s="39">
        <v>186770</v>
      </c>
      <c r="F346" s="154">
        <f>E346/D346*100</f>
        <v>100</v>
      </c>
    </row>
    <row r="347" spans="1:6" s="4" customFormat="1" ht="15.75" customHeight="1">
      <c r="A347" s="57" t="s">
        <v>67</v>
      </c>
      <c r="B347" s="37" t="s">
        <v>228</v>
      </c>
      <c r="C347" s="39">
        <v>0</v>
      </c>
      <c r="D347" s="39">
        <v>36734</v>
      </c>
      <c r="E347" s="39">
        <v>32777</v>
      </c>
      <c r="F347" s="154">
        <f t="shared" ref="F347:F351" si="25">E347/D347*100</f>
        <v>89.227963194860351</v>
      </c>
    </row>
    <row r="348" spans="1:6" s="4" customFormat="1" ht="15.75" customHeight="1">
      <c r="A348" s="38" t="s">
        <v>50</v>
      </c>
      <c r="B348" s="24" t="s">
        <v>60</v>
      </c>
      <c r="C348" s="20">
        <v>1344000</v>
      </c>
      <c r="D348" s="20">
        <v>1168010</v>
      </c>
      <c r="E348" s="20">
        <v>992126</v>
      </c>
      <c r="F348" s="107">
        <f t="shared" si="25"/>
        <v>84.941567281102053</v>
      </c>
    </row>
    <row r="349" spans="1:6" s="4" customFormat="1" ht="15.75" customHeight="1">
      <c r="A349" s="38" t="s">
        <v>65</v>
      </c>
      <c r="B349" s="68" t="s">
        <v>229</v>
      </c>
      <c r="C349" s="20">
        <v>362080</v>
      </c>
      <c r="D349" s="20">
        <v>314566</v>
      </c>
      <c r="E349" s="20">
        <v>267874</v>
      </c>
      <c r="F349" s="107">
        <f t="shared" si="25"/>
        <v>85.156692077338306</v>
      </c>
    </row>
    <row r="350" spans="1:6" s="4" customFormat="1" ht="15.75" customHeight="1">
      <c r="A350" s="57" t="s">
        <v>66</v>
      </c>
      <c r="B350" s="67" t="s">
        <v>230</v>
      </c>
      <c r="C350" s="39">
        <f>SUM(C348:C349)</f>
        <v>1706080</v>
      </c>
      <c r="D350" s="39">
        <f>SUM(D348:D349)</f>
        <v>1482576</v>
      </c>
      <c r="E350" s="39">
        <f>SUM(E348:E349)</f>
        <v>1260000</v>
      </c>
      <c r="F350" s="147">
        <f t="shared" si="25"/>
        <v>84.98721144818208</v>
      </c>
    </row>
    <row r="351" spans="1:6" s="4" customFormat="1" ht="15.75" customHeight="1">
      <c r="A351" s="160" t="s">
        <v>73</v>
      </c>
      <c r="B351" s="161"/>
      <c r="C351" s="56">
        <f>C350</f>
        <v>1706080</v>
      </c>
      <c r="D351" s="56">
        <f>D346+D350+D347</f>
        <v>1706080</v>
      </c>
      <c r="E351" s="56">
        <f>E346+E347+E350</f>
        <v>1479547</v>
      </c>
      <c r="F351" s="148">
        <f t="shared" si="25"/>
        <v>86.722017724842914</v>
      </c>
    </row>
    <row r="352" spans="1:6" s="12" customFormat="1" ht="18">
      <c r="A352" s="32"/>
      <c r="B352" s="7"/>
      <c r="C352" s="11"/>
      <c r="D352" s="11"/>
      <c r="E352" s="11"/>
      <c r="F352" s="11"/>
    </row>
    <row r="353" spans="1:6" ht="14.25" customHeight="1">
      <c r="A353" s="164" t="s">
        <v>149</v>
      </c>
      <c r="B353" s="176" t="s">
        <v>221</v>
      </c>
      <c r="C353" s="168" t="s">
        <v>7</v>
      </c>
      <c r="D353" s="157" t="s">
        <v>177</v>
      </c>
      <c r="E353" s="157" t="s">
        <v>203</v>
      </c>
      <c r="F353" s="157" t="s">
        <v>204</v>
      </c>
    </row>
    <row r="354" spans="1:6" ht="14.25">
      <c r="A354" s="164"/>
      <c r="B354" s="176"/>
      <c r="C354" s="199"/>
      <c r="D354" s="158"/>
      <c r="E354" s="158"/>
      <c r="F354" s="158"/>
    </row>
    <row r="355" spans="1:6" ht="14.25">
      <c r="A355" s="164"/>
      <c r="B355" s="176"/>
      <c r="C355" s="199"/>
      <c r="D355" s="158"/>
      <c r="E355" s="159"/>
      <c r="F355" s="159"/>
    </row>
    <row r="356" spans="1:6" ht="20.100000000000001" customHeight="1">
      <c r="A356" s="55" t="s">
        <v>97</v>
      </c>
      <c r="B356" s="61" t="s">
        <v>116</v>
      </c>
      <c r="C356" s="59">
        <f>C150</f>
        <v>58878622</v>
      </c>
      <c r="D356" s="59">
        <f>D150</f>
        <v>73841207</v>
      </c>
      <c r="E356" s="59">
        <f>E150</f>
        <v>73841207</v>
      </c>
      <c r="F356" s="111">
        <f>E356/D356*100</f>
        <v>100</v>
      </c>
    </row>
    <row r="357" spans="1:6" ht="20.100000000000001" customHeight="1">
      <c r="A357" s="55" t="s">
        <v>99</v>
      </c>
      <c r="B357" s="55" t="s">
        <v>117</v>
      </c>
      <c r="C357" s="59">
        <f>C159+C188+C229+C208</f>
        <v>11986225</v>
      </c>
      <c r="D357" s="59">
        <f>D159+D188+D229+D206+D258+D149</f>
        <v>13016091</v>
      </c>
      <c r="E357" s="59">
        <f>E159+E188+E229+E206+E151+E258+E149</f>
        <v>14535555</v>
      </c>
      <c r="F357" s="111">
        <f t="shared" ref="F357:F364" si="26">E357/D357*100</f>
        <v>111.67373522511481</v>
      </c>
    </row>
    <row r="358" spans="1:6" ht="20.100000000000001" customHeight="1">
      <c r="A358" s="55" t="s">
        <v>191</v>
      </c>
      <c r="B358" s="55" t="s">
        <v>192</v>
      </c>
      <c r="C358" s="59">
        <v>0</v>
      </c>
      <c r="D358" s="59">
        <f>D152</f>
        <v>4685000</v>
      </c>
      <c r="E358" s="59">
        <f>E152</f>
        <v>4685000</v>
      </c>
      <c r="F358" s="111">
        <f t="shared" si="26"/>
        <v>100</v>
      </c>
    </row>
    <row r="359" spans="1:6" ht="20.100000000000001" customHeight="1">
      <c r="A359" s="55" t="s">
        <v>115</v>
      </c>
      <c r="B359" s="62" t="s">
        <v>118</v>
      </c>
      <c r="C359" s="59">
        <f>C142+C143</f>
        <v>54345600</v>
      </c>
      <c r="D359" s="59">
        <f>D142+D143</f>
        <v>80072400</v>
      </c>
      <c r="E359" s="59">
        <f>E142+E143</f>
        <v>76600871</v>
      </c>
      <c r="F359" s="111">
        <f t="shared" si="26"/>
        <v>95.6645123663085</v>
      </c>
    </row>
    <row r="360" spans="1:6" ht="20.100000000000001" customHeight="1">
      <c r="A360" s="55" t="s">
        <v>44</v>
      </c>
      <c r="B360" s="62" t="s">
        <v>84</v>
      </c>
      <c r="C360" s="59">
        <f>C10+C39+C106</f>
        <v>14730719</v>
      </c>
      <c r="D360" s="59">
        <f>D10+D39+D106</f>
        <v>14980719</v>
      </c>
      <c r="E360" s="59">
        <f>E10+E39+E106</f>
        <v>13831961</v>
      </c>
      <c r="F360" s="111">
        <f t="shared" si="26"/>
        <v>92.331756573232568</v>
      </c>
    </row>
    <row r="361" spans="1:6" ht="20.100000000000001" customHeight="1">
      <c r="A361" s="55" t="s">
        <v>86</v>
      </c>
      <c r="B361" s="55" t="s">
        <v>87</v>
      </c>
      <c r="C361" s="59">
        <f>C108</f>
        <v>98420</v>
      </c>
      <c r="D361" s="59">
        <f>D108</f>
        <v>98420</v>
      </c>
      <c r="E361" s="59">
        <f>E108</f>
        <v>77454</v>
      </c>
      <c r="F361" s="111">
        <f t="shared" si="26"/>
        <v>78.697419223735011</v>
      </c>
    </row>
    <row r="362" spans="1:6" ht="20.100000000000001" customHeight="1">
      <c r="A362" s="55" t="s">
        <v>119</v>
      </c>
      <c r="B362" s="55" t="s">
        <v>120</v>
      </c>
      <c r="C362" s="59"/>
      <c r="D362" s="59">
        <f>D11+D207</f>
        <v>250000</v>
      </c>
      <c r="E362" s="59">
        <f>E207</f>
        <v>50000</v>
      </c>
      <c r="F362" s="111">
        <f t="shared" si="26"/>
        <v>20</v>
      </c>
    </row>
    <row r="363" spans="1:6" ht="20.100000000000001" customHeight="1">
      <c r="A363" s="55" t="s">
        <v>89</v>
      </c>
      <c r="B363" s="55" t="s">
        <v>121</v>
      </c>
      <c r="C363" s="59">
        <f>C132</f>
        <v>168163204</v>
      </c>
      <c r="D363" s="59">
        <f>D132</f>
        <v>169129034</v>
      </c>
      <c r="E363" s="59">
        <f>E132</f>
        <v>169129034</v>
      </c>
      <c r="F363" s="111">
        <f t="shared" si="26"/>
        <v>100</v>
      </c>
    </row>
    <row r="364" spans="1:6" ht="24.95" customHeight="1">
      <c r="A364" s="200" t="s">
        <v>178</v>
      </c>
      <c r="B364" s="201"/>
      <c r="C364" s="48">
        <f>SUM(C356:C363)</f>
        <v>308202790</v>
      </c>
      <c r="D364" s="48">
        <f>SUM(D356:D363)</f>
        <v>356072871</v>
      </c>
      <c r="E364" s="48">
        <f>SUM(E356:E363)</f>
        <v>352751082</v>
      </c>
      <c r="F364" s="155">
        <f t="shared" si="26"/>
        <v>99.067104160260499</v>
      </c>
    </row>
    <row r="365" spans="1:6">
      <c r="B365" s="49"/>
      <c r="C365" s="50"/>
      <c r="D365" s="50"/>
      <c r="E365" s="50"/>
      <c r="F365" s="50"/>
    </row>
    <row r="366" spans="1:6" ht="14.25" customHeight="1">
      <c r="A366" s="164" t="s">
        <v>149</v>
      </c>
      <c r="B366" s="176" t="s">
        <v>222</v>
      </c>
      <c r="C366" s="166" t="s">
        <v>7</v>
      </c>
      <c r="D366" s="157" t="s">
        <v>177</v>
      </c>
      <c r="E366" s="157" t="s">
        <v>203</v>
      </c>
      <c r="F366" s="157" t="s">
        <v>204</v>
      </c>
    </row>
    <row r="367" spans="1:6" ht="16.5" customHeight="1">
      <c r="A367" s="164"/>
      <c r="B367" s="176"/>
      <c r="C367" s="199"/>
      <c r="D367" s="158"/>
      <c r="E367" s="158"/>
      <c r="F367" s="158"/>
    </row>
    <row r="368" spans="1:6" ht="16.5" customHeight="1">
      <c r="A368" s="164"/>
      <c r="B368" s="176"/>
      <c r="C368" s="199"/>
      <c r="D368" s="158"/>
      <c r="E368" s="159"/>
      <c r="F368" s="159"/>
    </row>
    <row r="369" spans="1:6" s="30" customFormat="1" ht="20.100000000000001" customHeight="1">
      <c r="A369" s="55" t="s">
        <v>55</v>
      </c>
      <c r="B369" s="63" t="s">
        <v>3</v>
      </c>
      <c r="C369" s="75">
        <f>C15+C55+C162+C231+C260+C274+C288+C323</f>
        <v>32622537</v>
      </c>
      <c r="D369" s="59">
        <f>D15+D55+D162+D231+D260+D274+D288+D323+D346</f>
        <v>32622707</v>
      </c>
      <c r="E369" s="23">
        <f>E15+E55+E162+E231+E260+E274+E288+E323+E346</f>
        <v>29865801</v>
      </c>
      <c r="F369" s="112">
        <f>E369/D369*100</f>
        <v>91.549119452288252</v>
      </c>
    </row>
    <row r="370" spans="1:6" s="30" customFormat="1" ht="20.100000000000001" customHeight="1">
      <c r="A370" s="55" t="s">
        <v>67</v>
      </c>
      <c r="B370" s="63" t="s">
        <v>4</v>
      </c>
      <c r="C370" s="59">
        <f>C16+C56+C163+C232+C261+C275+C289+C324</f>
        <v>6233806</v>
      </c>
      <c r="D370" s="59">
        <f>D16+D56+D163+D232+D261+D275+D289+D324+D347</f>
        <v>6339403</v>
      </c>
      <c r="E370" s="59">
        <f>E16+E56+E163+E232+E261+E275+E289+E324+E347</f>
        <v>5771061</v>
      </c>
      <c r="F370" s="112">
        <f t="shared" ref="F370:F378" si="27">E370/D370*100</f>
        <v>91.034770939787236</v>
      </c>
    </row>
    <row r="371" spans="1:6" s="30" customFormat="1" ht="20.100000000000001" customHeight="1">
      <c r="A371" s="55" t="s">
        <v>66</v>
      </c>
      <c r="B371" s="63" t="s">
        <v>0</v>
      </c>
      <c r="C371" s="59">
        <f>C22+C60+C76+C115+C124+C169+C178+C194+C235+C267+C292+C303+C316+C328+C350+C336+C281</f>
        <v>33618880</v>
      </c>
      <c r="D371" s="99">
        <f>D22+D60+D76+D115+D124+D169+D178+D194+D235+D267+D292+D303+D316+D328+D336+D350+D42+D281+D88</f>
        <v>45291793</v>
      </c>
      <c r="E371" s="99">
        <f>E22+E60+E76+E115+E124+E169+E178+E194+E235+E267+E292+E303+E316+E328+E336+E350+E281+E88+E42</f>
        <v>38705649</v>
      </c>
      <c r="F371" s="112">
        <f t="shared" si="27"/>
        <v>85.458416274224334</v>
      </c>
    </row>
    <row r="372" spans="1:6" s="30" customFormat="1" ht="20.100000000000001" customHeight="1">
      <c r="A372" s="55" t="s">
        <v>54</v>
      </c>
      <c r="B372" s="63" t="s">
        <v>20</v>
      </c>
      <c r="C372" s="59">
        <f>C45+C28</f>
        <v>71333667</v>
      </c>
      <c r="D372" s="59">
        <f>D28+D79+D66+D44</f>
        <v>77698645</v>
      </c>
      <c r="E372" s="59">
        <f>E28+E79+E66+E44</f>
        <v>19466162</v>
      </c>
      <c r="F372" s="112">
        <f t="shared" si="27"/>
        <v>25.053412450114156</v>
      </c>
    </row>
    <row r="373" spans="1:6" s="30" customFormat="1" ht="20.100000000000001" customHeight="1">
      <c r="A373" s="55" t="s">
        <v>112</v>
      </c>
      <c r="B373" s="63" t="s">
        <v>11</v>
      </c>
      <c r="C373" s="59">
        <f>C172+C220+C250</f>
        <v>15847600</v>
      </c>
      <c r="D373" s="59">
        <f>D172+D220+D250+D46+D95</f>
        <v>28774324</v>
      </c>
      <c r="E373" s="59">
        <f>E172+E220+E250+E46+E96</f>
        <v>28028470</v>
      </c>
      <c r="F373" s="112">
        <f t="shared" si="27"/>
        <v>97.407918253787656</v>
      </c>
    </row>
    <row r="374" spans="1:6" s="30" customFormat="1" ht="20.100000000000001" customHeight="1">
      <c r="A374" s="55" t="s">
        <v>74</v>
      </c>
      <c r="B374" s="63" t="s">
        <v>12</v>
      </c>
      <c r="C374" s="59">
        <f>C93</f>
        <v>2604000</v>
      </c>
      <c r="D374" s="59">
        <f>D93+D94</f>
        <v>3024500</v>
      </c>
      <c r="E374" s="59">
        <f>E93</f>
        <v>2624100</v>
      </c>
      <c r="F374" s="112">
        <f t="shared" si="27"/>
        <v>86.761448173251779</v>
      </c>
    </row>
    <row r="375" spans="1:6" s="30" customFormat="1" ht="20.100000000000001" customHeight="1">
      <c r="A375" s="55" t="s">
        <v>113</v>
      </c>
      <c r="B375" s="63" t="s">
        <v>142</v>
      </c>
      <c r="C375" s="59">
        <f>C213</f>
        <v>62734161</v>
      </c>
      <c r="D375" s="59">
        <f>D213</f>
        <v>62734161</v>
      </c>
      <c r="E375" s="59">
        <f>E213</f>
        <v>62734161</v>
      </c>
      <c r="F375" s="112">
        <f t="shared" si="27"/>
        <v>100</v>
      </c>
    </row>
    <row r="376" spans="1:6" s="30" customFormat="1" ht="20.100000000000001" customHeight="1">
      <c r="A376" s="55" t="s">
        <v>114</v>
      </c>
      <c r="B376" s="63" t="s">
        <v>34</v>
      </c>
      <c r="C376" s="59">
        <f>C30</f>
        <v>4729897</v>
      </c>
      <c r="D376" s="59">
        <f>D30</f>
        <v>17864431</v>
      </c>
      <c r="E376" s="59">
        <f>E30</f>
        <v>0</v>
      </c>
      <c r="F376" s="112">
        <f t="shared" si="27"/>
        <v>0</v>
      </c>
    </row>
    <row r="377" spans="1:6" s="30" customFormat="1" ht="20.100000000000001" customHeight="1">
      <c r="A377" s="55" t="s">
        <v>52</v>
      </c>
      <c r="B377" s="63" t="s">
        <v>176</v>
      </c>
      <c r="C377" s="59">
        <f>C25+C181+C238+C63+C339</f>
        <v>78478242</v>
      </c>
      <c r="D377" s="59">
        <f>D25+D181+D238+D63+D339+D197+D43</f>
        <v>81722907</v>
      </c>
      <c r="E377" s="59">
        <f>E25+E181+E238+E63+E339+E197+E306+H37+E43</f>
        <v>11446984</v>
      </c>
      <c r="F377" s="112">
        <f t="shared" si="27"/>
        <v>14.007069033900127</v>
      </c>
    </row>
    <row r="378" spans="1:6" ht="24.95" customHeight="1">
      <c r="A378" s="197" t="s">
        <v>13</v>
      </c>
      <c r="B378" s="198"/>
      <c r="C378" s="51">
        <f>SUM(C369:C377)</f>
        <v>308202790</v>
      </c>
      <c r="D378" s="51">
        <f>SUM(D369:D377)</f>
        <v>356072871</v>
      </c>
      <c r="E378" s="51">
        <f>SUM(E369:E377)</f>
        <v>198642388</v>
      </c>
      <c r="F378" s="156">
        <f t="shared" si="27"/>
        <v>55.787004340468272</v>
      </c>
    </row>
    <row r="380" spans="1:6">
      <c r="C380" s="52"/>
      <c r="D380" s="52"/>
      <c r="E380" s="52"/>
      <c r="F380" s="52"/>
    </row>
    <row r="381" spans="1:6">
      <c r="C381" s="52"/>
      <c r="D381" s="52"/>
      <c r="E381" s="52"/>
      <c r="F381" s="52"/>
    </row>
  </sheetData>
  <mergeCells count="214">
    <mergeCell ref="A334:F334"/>
    <mergeCell ref="A256:F256"/>
    <mergeCell ref="A258:B258"/>
    <mergeCell ref="A342:A344"/>
    <mergeCell ref="B342:B344"/>
    <mergeCell ref="C342:C344"/>
    <mergeCell ref="D342:D344"/>
    <mergeCell ref="E342:E344"/>
    <mergeCell ref="F342:F344"/>
    <mergeCell ref="E309:E311"/>
    <mergeCell ref="E319:E321"/>
    <mergeCell ref="D309:D311"/>
    <mergeCell ref="D319:D321"/>
    <mergeCell ref="F309:F311"/>
    <mergeCell ref="F319:F321"/>
    <mergeCell ref="A287:F287"/>
    <mergeCell ref="A298:F298"/>
    <mergeCell ref="A312:F312"/>
    <mergeCell ref="A284:A286"/>
    <mergeCell ref="B270:B272"/>
    <mergeCell ref="C270:C272"/>
    <mergeCell ref="A268:B268"/>
    <mergeCell ref="A3:F3"/>
    <mergeCell ref="A1:F1"/>
    <mergeCell ref="A5:F5"/>
    <mergeCell ref="A378:B378"/>
    <mergeCell ref="A307:B307"/>
    <mergeCell ref="B366:B368"/>
    <mergeCell ref="C366:C368"/>
    <mergeCell ref="B353:B355"/>
    <mergeCell ref="C353:C355"/>
    <mergeCell ref="A364:B364"/>
    <mergeCell ref="A329:B329"/>
    <mergeCell ref="A353:A355"/>
    <mergeCell ref="B319:B321"/>
    <mergeCell ref="C319:C321"/>
    <mergeCell ref="A317:B317"/>
    <mergeCell ref="A319:A321"/>
    <mergeCell ref="B309:B311"/>
    <mergeCell ref="C309:C311"/>
    <mergeCell ref="A309:A311"/>
    <mergeCell ref="A322:F322"/>
    <mergeCell ref="E353:E355"/>
    <mergeCell ref="E366:E368"/>
    <mergeCell ref="A49:A51"/>
    <mergeCell ref="A331:A333"/>
    <mergeCell ref="F353:F355"/>
    <mergeCell ref="F366:F368"/>
    <mergeCell ref="D366:D368"/>
    <mergeCell ref="A366:A368"/>
    <mergeCell ref="D353:D355"/>
    <mergeCell ref="A189:B189"/>
    <mergeCell ref="F184:F186"/>
    <mergeCell ref="F200:F202"/>
    <mergeCell ref="A184:A186"/>
    <mergeCell ref="D200:D202"/>
    <mergeCell ref="A187:F187"/>
    <mergeCell ref="A190:F190"/>
    <mergeCell ref="B200:B202"/>
    <mergeCell ref="C200:C202"/>
    <mergeCell ref="A200:A202"/>
    <mergeCell ref="B184:B186"/>
    <mergeCell ref="C184:C186"/>
    <mergeCell ref="E270:E272"/>
    <mergeCell ref="E295:E297"/>
    <mergeCell ref="A345:F345"/>
    <mergeCell ref="A351:B351"/>
    <mergeCell ref="D331:D333"/>
    <mergeCell ref="C331:C333"/>
    <mergeCell ref="B331:B333"/>
    <mergeCell ref="D6:D8"/>
    <mergeCell ref="D33:D35"/>
    <mergeCell ref="A9:F9"/>
    <mergeCell ref="A13:F13"/>
    <mergeCell ref="A36:F36"/>
    <mergeCell ref="A80:B80"/>
    <mergeCell ref="B49:B51"/>
    <mergeCell ref="C49:C51"/>
    <mergeCell ref="B69:B71"/>
    <mergeCell ref="C69:C71"/>
    <mergeCell ref="A67:B67"/>
    <mergeCell ref="A69:A71"/>
    <mergeCell ref="A6:A8"/>
    <mergeCell ref="A12:B12"/>
    <mergeCell ref="A31:B31"/>
    <mergeCell ref="A47:B47"/>
    <mergeCell ref="A33:A35"/>
    <mergeCell ref="B33:B35"/>
    <mergeCell ref="C33:C35"/>
    <mergeCell ref="A40:B40"/>
    <mergeCell ref="D49:D51"/>
    <mergeCell ref="A223:A225"/>
    <mergeCell ref="A253:A255"/>
    <mergeCell ref="A239:B239"/>
    <mergeCell ref="A241:A243"/>
    <mergeCell ref="A251:B251"/>
    <mergeCell ref="A229:B229"/>
    <mergeCell ref="B223:B225"/>
    <mergeCell ref="C223:C225"/>
    <mergeCell ref="A153:B153"/>
    <mergeCell ref="B82:B84"/>
    <mergeCell ref="C82:C84"/>
    <mergeCell ref="B241:B243"/>
    <mergeCell ref="B99:B101"/>
    <mergeCell ref="C99:C101"/>
    <mergeCell ref="A125:B125"/>
    <mergeCell ref="B118:B120"/>
    <mergeCell ref="C118:C120"/>
    <mergeCell ref="A173:B173"/>
    <mergeCell ref="A182:B182"/>
    <mergeCell ref="A160:B160"/>
    <mergeCell ref="A133:B133"/>
    <mergeCell ref="B127:B129"/>
    <mergeCell ref="C127:C129"/>
    <mergeCell ref="A135:A137"/>
    <mergeCell ref="B135:B137"/>
    <mergeCell ref="C135:C137"/>
    <mergeCell ref="A171:C171"/>
    <mergeCell ref="A155:A157"/>
    <mergeCell ref="B155:B157"/>
    <mergeCell ref="A151:B151"/>
    <mergeCell ref="A142:B142"/>
    <mergeCell ref="A259:F259"/>
    <mergeCell ref="D241:D243"/>
    <mergeCell ref="D253:D255"/>
    <mergeCell ref="B284:B286"/>
    <mergeCell ref="C284:C286"/>
    <mergeCell ref="B295:B297"/>
    <mergeCell ref="E284:E286"/>
    <mergeCell ref="F270:F272"/>
    <mergeCell ref="E223:E225"/>
    <mergeCell ref="C241:C243"/>
    <mergeCell ref="B253:B255"/>
    <mergeCell ref="C253:C255"/>
    <mergeCell ref="A282:B282"/>
    <mergeCell ref="A273:F273"/>
    <mergeCell ref="D155:D157"/>
    <mergeCell ref="B6:B8"/>
    <mergeCell ref="C6:C8"/>
    <mergeCell ref="E200:E202"/>
    <mergeCell ref="A41:F41"/>
    <mergeCell ref="A52:F52"/>
    <mergeCell ref="A121:F121"/>
    <mergeCell ref="A130:F130"/>
    <mergeCell ref="A138:F138"/>
    <mergeCell ref="A161:F161"/>
    <mergeCell ref="F49:F51"/>
    <mergeCell ref="D69:D71"/>
    <mergeCell ref="A85:F85"/>
    <mergeCell ref="D184:D186"/>
    <mergeCell ref="C155:C157"/>
    <mergeCell ref="A72:F72"/>
    <mergeCell ref="A102:F102"/>
    <mergeCell ref="A110:F110"/>
    <mergeCell ref="F69:F71"/>
    <mergeCell ref="F82:F84"/>
    <mergeCell ref="F99:F101"/>
    <mergeCell ref="A158:F158"/>
    <mergeCell ref="F118:F120"/>
    <mergeCell ref="F127:F129"/>
    <mergeCell ref="A152:B152"/>
    <mergeCell ref="D135:D137"/>
    <mergeCell ref="A97:B97"/>
    <mergeCell ref="A99:A101"/>
    <mergeCell ref="A150:B150"/>
    <mergeCell ref="A127:A129"/>
    <mergeCell ref="D82:D84"/>
    <mergeCell ref="D99:D101"/>
    <mergeCell ref="D118:D120"/>
    <mergeCell ref="D127:D129"/>
    <mergeCell ref="A82:A84"/>
    <mergeCell ref="A109:B109"/>
    <mergeCell ref="A116:B116"/>
    <mergeCell ref="B117:C117"/>
    <mergeCell ref="A118:A120"/>
    <mergeCell ref="F135:F137"/>
    <mergeCell ref="E6:E8"/>
    <mergeCell ref="E33:E35"/>
    <mergeCell ref="E49:E51"/>
    <mergeCell ref="E69:E71"/>
    <mergeCell ref="E99:E101"/>
    <mergeCell ref="E118:E120"/>
    <mergeCell ref="E127:E129"/>
    <mergeCell ref="E184:E186"/>
    <mergeCell ref="E135:E137"/>
    <mergeCell ref="F155:F157"/>
    <mergeCell ref="E82:E84"/>
    <mergeCell ref="E155:E157"/>
    <mergeCell ref="F6:F8"/>
    <mergeCell ref="F33:F35"/>
    <mergeCell ref="E241:E243"/>
    <mergeCell ref="E253:E255"/>
    <mergeCell ref="D223:D225"/>
    <mergeCell ref="F223:F225"/>
    <mergeCell ref="F241:F243"/>
    <mergeCell ref="F253:F255"/>
    <mergeCell ref="F284:F286"/>
    <mergeCell ref="A340:B340"/>
    <mergeCell ref="A198:B198"/>
    <mergeCell ref="A270:A272"/>
    <mergeCell ref="C295:C297"/>
    <mergeCell ref="A293:B293"/>
    <mergeCell ref="F295:F297"/>
    <mergeCell ref="A208:B208"/>
    <mergeCell ref="A221:B221"/>
    <mergeCell ref="A203:F203"/>
    <mergeCell ref="A209:F209"/>
    <mergeCell ref="D270:D272"/>
    <mergeCell ref="D284:D286"/>
    <mergeCell ref="D295:D297"/>
    <mergeCell ref="A295:A297"/>
    <mergeCell ref="A226:F226"/>
    <mergeCell ref="A230:F230"/>
    <mergeCell ref="A244:F2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>
    <oddFooter>&amp;C&amp;P</oddFooter>
  </headerFooter>
  <rowBreaks count="11" manualBreakCount="11">
    <brk id="31" max="5" man="1"/>
    <brk id="67" max="16383" man="1"/>
    <brk id="97" max="16383" man="1"/>
    <brk id="126" max="16383" man="1"/>
    <brk id="154" max="16383" man="1"/>
    <brk id="182" max="16383" man="1"/>
    <brk id="221" max="16383" man="1"/>
    <brk id="252" max="16383" man="1"/>
    <brk id="282" max="16383" man="1"/>
    <brk id="318" max="16383" man="1"/>
    <brk id="3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51" sqref="B51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64" t="s">
        <v>149</v>
      </c>
      <c r="B1" s="166" t="s">
        <v>137</v>
      </c>
      <c r="C1" s="166" t="s">
        <v>7</v>
      </c>
    </row>
    <row r="2" spans="1:3">
      <c r="A2" s="164"/>
      <c r="B2" s="166"/>
      <c r="C2" s="166"/>
    </row>
    <row r="3" spans="1:3">
      <c r="A3" s="164"/>
      <c r="B3" s="166"/>
      <c r="C3" s="186"/>
    </row>
    <row r="4" spans="1:3" ht="18">
      <c r="A4" s="170" t="s">
        <v>27</v>
      </c>
      <c r="B4" s="170"/>
      <c r="C4" s="170"/>
    </row>
    <row r="5" spans="1:3" ht="14.25">
      <c r="A5" s="57" t="s">
        <v>99</v>
      </c>
      <c r="B5" s="37" t="s">
        <v>100</v>
      </c>
      <c r="C5" s="25">
        <v>4899600</v>
      </c>
    </row>
    <row r="6" spans="1:3" ht="15.75">
      <c r="A6" s="160" t="s">
        <v>80</v>
      </c>
      <c r="B6" s="161"/>
      <c r="C6" s="60">
        <f>C5</f>
        <v>4899600</v>
      </c>
    </row>
    <row r="7" spans="1:3" ht="18">
      <c r="A7" s="171" t="s">
        <v>28</v>
      </c>
      <c r="B7" s="172"/>
      <c r="C7" s="173"/>
    </row>
    <row r="8" spans="1:3" ht="14.25">
      <c r="A8" s="57" t="s">
        <v>55</v>
      </c>
      <c r="B8" s="37" t="s">
        <v>3</v>
      </c>
      <c r="C8" s="23">
        <v>3280688</v>
      </c>
    </row>
    <row r="9" spans="1:3" ht="14.25">
      <c r="A9" s="57" t="s">
        <v>67</v>
      </c>
      <c r="B9" s="37" t="s">
        <v>5</v>
      </c>
      <c r="C9" s="23">
        <v>740352</v>
      </c>
    </row>
    <row r="10" spans="1:3">
      <c r="A10" s="38" t="s">
        <v>51</v>
      </c>
      <c r="B10" s="24" t="s">
        <v>69</v>
      </c>
      <c r="C10" s="19">
        <v>60000</v>
      </c>
    </row>
    <row r="11" spans="1:3">
      <c r="A11" s="38" t="s">
        <v>50</v>
      </c>
      <c r="B11" s="24" t="s">
        <v>93</v>
      </c>
      <c r="C11" s="19">
        <v>88240</v>
      </c>
    </row>
    <row r="12" spans="1:3">
      <c r="A12" s="38" t="s">
        <v>61</v>
      </c>
      <c r="B12" s="24" t="s">
        <v>72</v>
      </c>
      <c r="C12" s="19">
        <v>50000</v>
      </c>
    </row>
    <row r="13" spans="1:3">
      <c r="A13" s="38" t="s">
        <v>65</v>
      </c>
      <c r="B13" s="24" t="s">
        <v>135</v>
      </c>
      <c r="C13" s="19">
        <v>42725</v>
      </c>
    </row>
    <row r="14" spans="1:3">
      <c r="A14" s="38" t="s">
        <v>63</v>
      </c>
      <c r="B14" s="24" t="s">
        <v>101</v>
      </c>
      <c r="C14" s="19">
        <v>48686</v>
      </c>
    </row>
    <row r="15" spans="1:3" ht="14.25">
      <c r="A15" s="57" t="s">
        <v>66</v>
      </c>
      <c r="B15" s="37" t="s">
        <v>0</v>
      </c>
      <c r="C15" s="23">
        <f>SUM(C10:C14)</f>
        <v>289651</v>
      </c>
    </row>
    <row r="16" spans="1:3">
      <c r="A16" s="38" t="s">
        <v>109</v>
      </c>
      <c r="B16" s="24" t="s">
        <v>154</v>
      </c>
      <c r="C16" s="19">
        <v>253231</v>
      </c>
    </row>
    <row r="17" spans="1:3" ht="12.75" customHeight="1">
      <c r="A17" s="38" t="s">
        <v>109</v>
      </c>
      <c r="B17" s="42" t="s">
        <v>150</v>
      </c>
      <c r="C17" s="22">
        <v>335678</v>
      </c>
    </row>
    <row r="18" spans="1:3" ht="14.25">
      <c r="A18" s="57" t="s">
        <v>104</v>
      </c>
      <c r="B18" s="37" t="s">
        <v>110</v>
      </c>
      <c r="C18" s="23">
        <f>SUM(C16:C17)</f>
        <v>588909</v>
      </c>
    </row>
    <row r="19" spans="1:3" ht="14.25">
      <c r="A19" s="162" t="s">
        <v>22</v>
      </c>
      <c r="B19" s="163"/>
      <c r="C19" s="36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2018 évi költségvetés</vt:lpstr>
      <vt:lpstr>Védőnő</vt:lpstr>
      <vt:lpstr>Munka1</vt:lpstr>
      <vt:lpstr>'2018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2019-05-06T09:10:07Z</cp:lastPrinted>
  <dcterms:created xsi:type="dcterms:W3CDTF">2001-11-26T10:13:34Z</dcterms:created>
  <dcterms:modified xsi:type="dcterms:W3CDTF">2019-05-06T09:10:10Z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