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400" windowHeight="7545" firstSheet="7" activeTab="15"/>
  </bookViews>
  <sheets>
    <sheet name="Mérleg" sheetId="23" r:id="rId1"/>
    <sheet name="Közp.támogatás" sheetId="2" r:id="rId2"/>
    <sheet name="Műk.és felhalm.mérleg" sheetId="4" r:id="rId3"/>
    <sheet name="PH" sheetId="36" r:id="rId4"/>
    <sheet name="Átadott" sheetId="10" r:id="rId5"/>
    <sheet name="civil tám." sheetId="26" r:id="rId6"/>
    <sheet name="segély" sheetId="33" r:id="rId7"/>
    <sheet name="Fejlesztések" sheetId="7" r:id="rId8"/>
    <sheet name="EU" sheetId="8" r:id="rId9"/>
    <sheet name="Létszám" sheetId="12" r:id="rId10"/>
    <sheet name="Több év" sheetId="18" r:id="rId11"/>
    <sheet name="Közv.támogatás" sheetId="19" r:id="rId12"/>
    <sheet name="AKÜ" sheetId="6" r:id="rId13"/>
    <sheet name="likvid. ütemterv" sheetId="34" r:id="rId14"/>
    <sheet name="Saját bev." sheetId="24" r:id="rId15"/>
    <sheet name="címrend" sheetId="35" r:id="rId16"/>
  </sheets>
  <definedNames>
    <definedName name="_xlnm.Print_Area" localSheetId="4">Átadott!$A$1:$C$53</definedName>
    <definedName name="_xlnm.Print_Area" localSheetId="15">címrend!$A$1:$C$14</definedName>
    <definedName name="_xlnm.Print_Area" localSheetId="7">Fejlesztések!$A$1:$F$20</definedName>
    <definedName name="_xlnm.Print_Area" localSheetId="1">Közp.támogatás!$A$1:$E$54</definedName>
    <definedName name="_xlnm.Print_Area" localSheetId="3">PH!$A$1:$L$41</definedName>
    <definedName name="_xlnm.Print_Area" localSheetId="14">'Saját bev.'!$A$1:$C$21</definedName>
  </definedNames>
  <calcPr calcId="125725"/>
</workbook>
</file>

<file path=xl/calcChain.xml><?xml version="1.0" encoding="utf-8"?>
<calcChain xmlns="http://schemas.openxmlformats.org/spreadsheetml/2006/main">
  <c r="C37" i="12"/>
  <c r="I23" i="34"/>
  <c r="M23"/>
  <c r="F23"/>
  <c r="M22"/>
  <c r="I22"/>
  <c r="F22"/>
  <c r="R32" i="4"/>
  <c r="R33"/>
  <c r="R34"/>
  <c r="R35"/>
  <c r="R36"/>
  <c r="R37"/>
  <c r="R31"/>
  <c r="S31"/>
  <c r="S9"/>
  <c r="S10"/>
  <c r="S11"/>
  <c r="S12"/>
  <c r="S13"/>
  <c r="S14"/>
  <c r="S8"/>
  <c r="R9"/>
  <c r="R10"/>
  <c r="R11"/>
  <c r="R12"/>
  <c r="R13"/>
  <c r="R14"/>
  <c r="R8"/>
  <c r="Q15"/>
  <c r="Q23"/>
  <c r="N9"/>
  <c r="N10"/>
  <c r="N11"/>
  <c r="N12"/>
  <c r="N13"/>
  <c r="N14"/>
  <c r="N8"/>
  <c r="M15"/>
  <c r="M23"/>
  <c r="K11" i="36"/>
  <c r="G10"/>
  <c r="L11"/>
  <c r="F11"/>
  <c r="E11"/>
  <c r="D11"/>
  <c r="G8"/>
  <c r="C8"/>
  <c r="G9"/>
  <c r="C11"/>
  <c r="G11" s="1"/>
  <c r="J11"/>
  <c r="H11"/>
  <c r="E21" i="23"/>
  <c r="C16"/>
  <c r="C22"/>
  <c r="R26" i="34"/>
  <c r="Q15"/>
  <c r="I15"/>
  <c r="J15"/>
  <c r="K15"/>
  <c r="L15"/>
  <c r="M15"/>
  <c r="N15"/>
  <c r="O15"/>
  <c r="P15"/>
  <c r="H15"/>
  <c r="G15"/>
  <c r="F15"/>
  <c r="E20" i="7"/>
  <c r="E18"/>
  <c r="F20"/>
  <c r="J10" i="4"/>
  <c r="G10"/>
  <c r="F18"/>
  <c r="E11" i="33"/>
  <c r="C20" i="7"/>
  <c r="C11"/>
  <c r="C23" i="10"/>
  <c r="C19"/>
  <c r="K13" i="34"/>
  <c r="N13"/>
  <c r="O13"/>
  <c r="M13"/>
  <c r="I13"/>
  <c r="H13"/>
  <c r="F29"/>
  <c r="F12"/>
  <c r="R12"/>
  <c r="R10"/>
  <c r="R29"/>
  <c r="O27"/>
  <c r="N27"/>
  <c r="K27"/>
  <c r="J27"/>
  <c r="G27"/>
  <c r="R27"/>
  <c r="F27"/>
  <c r="Q27"/>
  <c r="F26"/>
  <c r="N25"/>
  <c r="J25"/>
  <c r="F25"/>
  <c r="Q25"/>
  <c r="P24"/>
  <c r="O24"/>
  <c r="O31"/>
  <c r="N24"/>
  <c r="L24"/>
  <c r="L31"/>
  <c r="K24"/>
  <c r="J24"/>
  <c r="J31"/>
  <c r="H24"/>
  <c r="G24"/>
  <c r="F24"/>
  <c r="R24"/>
  <c r="Q24"/>
  <c r="Q31"/>
  <c r="R23"/>
  <c r="N31"/>
  <c r="H31"/>
  <c r="E31"/>
  <c r="R18"/>
  <c r="R17"/>
  <c r="R16"/>
  <c r="P14"/>
  <c r="P19"/>
  <c r="O14"/>
  <c r="O19"/>
  <c r="L14"/>
  <c r="L19"/>
  <c r="K14"/>
  <c r="K19"/>
  <c r="J14"/>
  <c r="J19"/>
  <c r="H14"/>
  <c r="G14"/>
  <c r="F14"/>
  <c r="N14"/>
  <c r="N19"/>
  <c r="G13"/>
  <c r="R13"/>
  <c r="N12"/>
  <c r="R11"/>
  <c r="E19"/>
  <c r="R30"/>
  <c r="G19"/>
  <c r="I14"/>
  <c r="M14"/>
  <c r="M19"/>
  <c r="Q14"/>
  <c r="Q19"/>
  <c r="I24"/>
  <c r="M24"/>
  <c r="G25"/>
  <c r="K25"/>
  <c r="O25"/>
  <c r="H27"/>
  <c r="L27"/>
  <c r="P27"/>
  <c r="P31"/>
  <c r="H25"/>
  <c r="R25"/>
  <c r="L25"/>
  <c r="P25"/>
  <c r="I27"/>
  <c r="M27"/>
  <c r="M31"/>
  <c r="I25"/>
  <c r="M25"/>
  <c r="G31"/>
  <c r="C20" i="24"/>
  <c r="C8"/>
  <c r="P15" i="4"/>
  <c r="E18"/>
  <c r="E16"/>
  <c r="E14" i="33"/>
  <c r="E16" i="23"/>
  <c r="C21"/>
  <c r="E9" i="4"/>
  <c r="C13" i="10"/>
  <c r="H28" i="8"/>
  <c r="I28"/>
  <c r="C35" i="6"/>
  <c r="E19"/>
  <c r="E35"/>
  <c r="E36"/>
  <c r="F19"/>
  <c r="F35"/>
  <c r="F36"/>
  <c r="D19"/>
  <c r="D35"/>
  <c r="D36"/>
  <c r="G25"/>
  <c r="G19"/>
  <c r="G35"/>
  <c r="G36"/>
  <c r="G9"/>
  <c r="G11"/>
  <c r="G12"/>
  <c r="G13"/>
  <c r="G14"/>
  <c r="G15"/>
  <c r="G16"/>
  <c r="D10"/>
  <c r="E10"/>
  <c r="G10"/>
  <c r="D8"/>
  <c r="E8"/>
  <c r="C7"/>
  <c r="D7"/>
  <c r="C10" i="10"/>
  <c r="D22" i="18"/>
  <c r="G26"/>
  <c r="G28"/>
  <c r="F26"/>
  <c r="F28"/>
  <c r="E26"/>
  <c r="E28"/>
  <c r="D25"/>
  <c r="D26"/>
  <c r="D28"/>
  <c r="E22" i="23"/>
  <c r="I25" i="8"/>
  <c r="H22"/>
  <c r="I22"/>
  <c r="H37"/>
  <c r="I37"/>
  <c r="H40"/>
  <c r="I40"/>
  <c r="I55"/>
  <c r="I52"/>
  <c r="I49"/>
  <c r="I46"/>
  <c r="I34"/>
  <c r="I31"/>
  <c r="D16" i="4"/>
  <c r="D22"/>
  <c r="F16"/>
  <c r="G16"/>
  <c r="K15"/>
  <c r="K23"/>
  <c r="L15"/>
  <c r="L23"/>
  <c r="O15"/>
  <c r="D15"/>
  <c r="E15"/>
  <c r="F15"/>
  <c r="G15"/>
  <c r="H34"/>
  <c r="F55" i="8"/>
  <c r="F52"/>
  <c r="F49"/>
  <c r="F46"/>
  <c r="F43"/>
  <c r="F40"/>
  <c r="F37"/>
  <c r="F28"/>
  <c r="F25"/>
  <c r="C10" i="12"/>
  <c r="H23"/>
  <c r="H24"/>
  <c r="H22"/>
  <c r="F25"/>
  <c r="G25"/>
  <c r="D25"/>
  <c r="E25"/>
  <c r="C25"/>
  <c r="H19"/>
  <c r="D20"/>
  <c r="C20"/>
  <c r="C26" i="2"/>
  <c r="C38"/>
  <c r="E38"/>
  <c r="E40"/>
  <c r="E39"/>
  <c r="E33"/>
  <c r="E32"/>
  <c r="C31"/>
  <c r="S19" i="4"/>
  <c r="D26" i="2"/>
  <c r="D23"/>
  <c r="C19"/>
  <c r="C7"/>
  <c r="D7"/>
  <c r="E16"/>
  <c r="C45"/>
  <c r="E18"/>
  <c r="E14"/>
  <c r="E13"/>
  <c r="E9"/>
  <c r="E10"/>
  <c r="E7"/>
  <c r="G37" i="4"/>
  <c r="D45" i="2"/>
  <c r="E46"/>
  <c r="E47"/>
  <c r="E45"/>
  <c r="D34"/>
  <c r="C34"/>
  <c r="C23"/>
  <c r="E37"/>
  <c r="D17"/>
  <c r="E22"/>
  <c r="D10" i="12"/>
  <c r="D31"/>
  <c r="H31"/>
  <c r="E10"/>
  <c r="G10"/>
  <c r="C41" i="2"/>
  <c r="E11"/>
  <c r="E12"/>
  <c r="E15"/>
  <c r="E25"/>
  <c r="E27"/>
  <c r="E28"/>
  <c r="E29"/>
  <c r="E30"/>
  <c r="E31"/>
  <c r="E44"/>
  <c r="E43"/>
  <c r="D41"/>
  <c r="D43"/>
  <c r="E8"/>
  <c r="E50"/>
  <c r="E20"/>
  <c r="E21"/>
  <c r="E35"/>
  <c r="E34"/>
  <c r="E51"/>
  <c r="E36"/>
  <c r="E42"/>
  <c r="E41"/>
  <c r="C43"/>
  <c r="G13" i="12"/>
  <c r="G20"/>
  <c r="C13"/>
  <c r="D13"/>
  <c r="E13"/>
  <c r="E20"/>
  <c r="H15"/>
  <c r="H16"/>
  <c r="H20"/>
  <c r="H17"/>
  <c r="H18"/>
  <c r="H12"/>
  <c r="H13"/>
  <c r="H9"/>
  <c r="H10"/>
  <c r="P22" i="4"/>
  <c r="P23"/>
  <c r="S16"/>
  <c r="S17"/>
  <c r="S18"/>
  <c r="S20"/>
  <c r="S21"/>
  <c r="J37"/>
  <c r="J46"/>
  <c r="O37"/>
  <c r="O46"/>
  <c r="S46"/>
  <c r="P37"/>
  <c r="P47"/>
  <c r="P46"/>
  <c r="C37"/>
  <c r="C38"/>
  <c r="C41"/>
  <c r="F37"/>
  <c r="H37"/>
  <c r="F38"/>
  <c r="F41"/>
  <c r="G41"/>
  <c r="G19"/>
  <c r="G22"/>
  <c r="C15"/>
  <c r="C16"/>
  <c r="C22"/>
  <c r="C19"/>
  <c r="H19"/>
  <c r="F19"/>
  <c r="F22"/>
  <c r="F23"/>
  <c r="S32"/>
  <c r="S33"/>
  <c r="S34"/>
  <c r="S35"/>
  <c r="S36"/>
  <c r="S38"/>
  <c r="S39"/>
  <c r="S40"/>
  <c r="S41"/>
  <c r="S43"/>
  <c r="S44"/>
  <c r="S45"/>
  <c r="H32"/>
  <c r="H33"/>
  <c r="H35"/>
  <c r="H36"/>
  <c r="H40"/>
  <c r="H42"/>
  <c r="H43"/>
  <c r="H44"/>
  <c r="H45"/>
  <c r="H31"/>
  <c r="H18"/>
  <c r="H20"/>
  <c r="H21"/>
  <c r="H17"/>
  <c r="H9"/>
  <c r="H10"/>
  <c r="H11"/>
  <c r="H12"/>
  <c r="H13"/>
  <c r="H14"/>
  <c r="H8"/>
  <c r="O22"/>
  <c r="O23"/>
  <c r="J15"/>
  <c r="J22"/>
  <c r="C17" i="6"/>
  <c r="C18"/>
  <c r="C36"/>
  <c r="J47" i="4"/>
  <c r="F46"/>
  <c r="F47"/>
  <c r="E26" i="2"/>
  <c r="E52"/>
  <c r="G38" i="4"/>
  <c r="G46"/>
  <c r="H39"/>
  <c r="F10" i="6"/>
  <c r="C17" i="2"/>
  <c r="E19"/>
  <c r="E17"/>
  <c r="E49"/>
  <c r="S37" i="4"/>
  <c r="C21" i="24"/>
  <c r="C48" i="2"/>
  <c r="E23"/>
  <c r="E48"/>
  <c r="E7" i="6"/>
  <c r="D17"/>
  <c r="D48" i="2"/>
  <c r="F8" i="6"/>
  <c r="G8"/>
  <c r="C46" i="4"/>
  <c r="C47"/>
  <c r="D18" i="6"/>
  <c r="E17"/>
  <c r="E18"/>
  <c r="F7"/>
  <c r="F17"/>
  <c r="F18"/>
  <c r="G7"/>
  <c r="G17"/>
  <c r="G18"/>
  <c r="R14" i="34"/>
  <c r="F31"/>
  <c r="I19"/>
  <c r="R22"/>
  <c r="R31"/>
  <c r="F19"/>
  <c r="C24" i="10"/>
  <c r="E30" i="33"/>
  <c r="I31" i="34"/>
  <c r="K31"/>
  <c r="R15"/>
  <c r="R19"/>
  <c r="H19"/>
  <c r="E22" i="4"/>
  <c r="E23"/>
  <c r="H25" i="12"/>
  <c r="R15" i="4"/>
  <c r="R23"/>
  <c r="O47"/>
  <c r="S47"/>
  <c r="D23"/>
  <c r="S22"/>
  <c r="J23"/>
  <c r="H15"/>
  <c r="H41"/>
  <c r="N15"/>
  <c r="N23"/>
  <c r="S15"/>
  <c r="S23"/>
  <c r="H47"/>
  <c r="G23"/>
  <c r="G47"/>
  <c r="H46"/>
  <c r="C23"/>
  <c r="H23"/>
  <c r="H22"/>
  <c r="H38"/>
  <c r="H16"/>
  <c r="H49"/>
  <c r="H48"/>
  <c r="H25"/>
  <c r="H24"/>
  <c r="T48"/>
  <c r="I11" i="36" l="1"/>
</calcChain>
</file>

<file path=xl/sharedStrings.xml><?xml version="1.0" encoding="utf-8"?>
<sst xmlns="http://schemas.openxmlformats.org/spreadsheetml/2006/main" count="898" uniqueCount="524">
  <si>
    <t>Önkormányzati hivatal működésének támogatása</t>
  </si>
  <si>
    <t>ÖNKORMÁNYZAT MŰKÖDÉSI TÁMOGATÁSA</t>
  </si>
  <si>
    <t>KÖZNEVELÉSI FELADATOK TÁMOGATÁSA</t>
  </si>
  <si>
    <t>Óvodapedagógusok bértámogatása</t>
  </si>
  <si>
    <t>Óvodapedagógusok munkáját segítők bértámogatása</t>
  </si>
  <si>
    <t>Óvodák működési támogatása</t>
  </si>
  <si>
    <t>SZOCIÁLIS ÉS GYERMEKJÓLÉTI FELADATOK TÁMOGATÁSA</t>
  </si>
  <si>
    <t>Egyes jövedelempótló támogatások kiegészítése</t>
  </si>
  <si>
    <t>Egyes szociális és gyermekjóléti feladatok támogatása</t>
  </si>
  <si>
    <t>2. Szociális étkeztetés</t>
  </si>
  <si>
    <t>3. Házi segítségnyújtás</t>
  </si>
  <si>
    <t>Gyermekétkeztetés támogatása</t>
  </si>
  <si>
    <t>2. Gyermekétekeztetés működési támogatása</t>
  </si>
  <si>
    <t>KULTURÁLIS FELADATOK TÁMOGATÁSA</t>
  </si>
  <si>
    <t>Könyvtári és közművelődési feladatok támogatása</t>
  </si>
  <si>
    <t>Csökkentő</t>
  </si>
  <si>
    <t>tényező</t>
  </si>
  <si>
    <t>elvárt bev.</t>
  </si>
  <si>
    <t>Csökkentett</t>
  </si>
  <si>
    <t>támogatás</t>
  </si>
  <si>
    <t>(Ft)</t>
  </si>
  <si>
    <t xml:space="preserve"> </t>
  </si>
  <si>
    <t>Mutatószám</t>
  </si>
  <si>
    <t>alapján</t>
  </si>
  <si>
    <t>számított tám.</t>
  </si>
  <si>
    <t>BEVÉTELI JOGCÍMEK</t>
  </si>
  <si>
    <t>I.</t>
  </si>
  <si>
    <t>1.</t>
  </si>
  <si>
    <t>2.</t>
  </si>
  <si>
    <t>3.</t>
  </si>
  <si>
    <t>4.</t>
  </si>
  <si>
    <t>III.</t>
  </si>
  <si>
    <t xml:space="preserve"> 3.1</t>
  </si>
  <si>
    <t xml:space="preserve"> 3.2</t>
  </si>
  <si>
    <t xml:space="preserve"> 3.3</t>
  </si>
  <si>
    <t xml:space="preserve"> 3.4</t>
  </si>
  <si>
    <t>5.</t>
  </si>
  <si>
    <t>KÖZPONTOSÍTOTT ELŐIRÁNYZATOK</t>
  </si>
  <si>
    <t>6.</t>
  </si>
  <si>
    <t>Helyi adók</t>
  </si>
  <si>
    <t>Hosszú lejáratú hitelek, kölcsönök felvétele</t>
  </si>
  <si>
    <t>Rövid lejáratú hitelek, kölcsönök felvétele</t>
  </si>
  <si>
    <t>FINANSZÍROZÁSI KIADÁSOK</t>
  </si>
  <si>
    <t>S</t>
  </si>
  <si>
    <t>BEVÉTELI ELŐIRÁNYZAT</t>
  </si>
  <si>
    <t>KIADÁSI ELŐIRÁNYZAT</t>
  </si>
  <si>
    <t>sz.</t>
  </si>
  <si>
    <t>ÖSSZEVONT</t>
  </si>
  <si>
    <t>Személyi juttatások</t>
  </si>
  <si>
    <t>Munkaadót terhelő járulékok</t>
  </si>
  <si>
    <t>Dologi jellegű kiadások</t>
  </si>
  <si>
    <t>Működési célú pénzeszközátadások</t>
  </si>
  <si>
    <t>Felhalmozási célú pénzeszközátadás</t>
  </si>
  <si>
    <t>Felhalmozási célú pénzeszközátvétel</t>
  </si>
  <si>
    <t>7.</t>
  </si>
  <si>
    <t>8.</t>
  </si>
  <si>
    <t>Működési bevételek</t>
  </si>
  <si>
    <t>Működési célú pénzeszközátvételek</t>
  </si>
  <si>
    <t>Működési célú támogatások ÁHT-n belülről</t>
  </si>
  <si>
    <t>KÖLTSÉGVETÉSI BEVÉTELEK</t>
  </si>
  <si>
    <t>KÖLTSÉGVETÉSI KIADÁSOK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</si>
  <si>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</si>
  <si>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</si>
  <si>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</si>
  <si>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</si>
  <si>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</si>
  <si>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</si>
  <si>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</si>
  <si>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</si>
  <si>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</si>
  <si>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</si>
  <si>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</si>
  <si>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Költségvetési maradvány igénybevétele</t>
  </si>
  <si>
    <t>Egyéb belső finanszírozási bevételek</t>
  </si>
  <si>
    <t>Hiány belső finanszírozásának bevételei</t>
  </si>
  <si>
    <t>Hiány külső finanszírozásának bevételei</t>
  </si>
  <si>
    <t>Likviditási célú hitelek, kölcsönök felvétele</t>
  </si>
  <si>
    <t>FINANSZÍROZÁSI BEVÉTELEK</t>
  </si>
  <si>
    <t>MŰKÖDÉSI BEVÉTELEK ÖSSZESEN</t>
  </si>
  <si>
    <t>Költségvetési hiány</t>
  </si>
  <si>
    <t>Tárgyévi hiány</t>
  </si>
  <si>
    <t>Értékpapír vásárlás</t>
  </si>
  <si>
    <t>Likviditási célú hitelek törlesztése</t>
  </si>
  <si>
    <t>Rövid lejáratú hitelek törlesztése</t>
  </si>
  <si>
    <t>Értékpapírok bevételei</t>
  </si>
  <si>
    <t>MŰKÖDÉSI KIADÁSOK ÖSSZESEN</t>
  </si>
  <si>
    <t>Beruházások</t>
  </si>
  <si>
    <t>Felújítások</t>
  </si>
  <si>
    <t>Felhalmozási bevételek</t>
  </si>
  <si>
    <t>Önkormányzatok fejlesztési támogatásai</t>
  </si>
  <si>
    <t>Önkormányzat működési támogatásai</t>
  </si>
  <si>
    <t>Felhalmozási célú támogatások ÁHT-n belülről</t>
  </si>
  <si>
    <t>Felhalmozási célú átvett pénzeszközök</t>
  </si>
  <si>
    <t>Egyéb felhalmozási bevételek</t>
  </si>
  <si>
    <t>MŰKÖDÉSI</t>
  </si>
  <si>
    <t>BEVÉTELEK</t>
  </si>
  <si>
    <t>KIADÁSOK</t>
  </si>
  <si>
    <t>FELHALMOZÁSI</t>
  </si>
  <si>
    <t>Díjak, pótlékok,bírságok</t>
  </si>
  <si>
    <t>Tárgyi eszköz ök értékesítéséből származó bevétel</t>
  </si>
  <si>
    <t>Immateriális javak értékesítéséből származó bevétel</t>
  </si>
  <si>
    <t>Részvény, részesedés értékesítéséből származó bevétel</t>
  </si>
  <si>
    <t>Privatizációból származó bevétel</t>
  </si>
  <si>
    <t>Bírság, pótlék-és díjbevétel</t>
  </si>
  <si>
    <t>Kezességvállalásal kapcsolatos megtérülés</t>
  </si>
  <si>
    <t>Ssz.</t>
  </si>
  <si>
    <t>Összesen</t>
  </si>
  <si>
    <t>Sor-</t>
  </si>
  <si>
    <t>Pályázati</t>
  </si>
  <si>
    <t xml:space="preserve">FEJLESZTÉSI </t>
  </si>
  <si>
    <t>Támogatási szerződés</t>
  </si>
  <si>
    <t>Kivitelezés</t>
  </si>
  <si>
    <t>Készültségi</t>
  </si>
  <si>
    <t>szám</t>
  </si>
  <si>
    <t>azonosító</t>
  </si>
  <si>
    <t>megkötése</t>
  </si>
  <si>
    <t>összege</t>
  </si>
  <si>
    <t>kezdete</t>
  </si>
  <si>
    <t>befejezése</t>
  </si>
  <si>
    <t>fok</t>
  </si>
  <si>
    <t xml:space="preserve">                                                                                         adatok ezer Ft-ban</t>
  </si>
  <si>
    <t>előirányzat</t>
  </si>
  <si>
    <t>MŰKÖDÉSI CÉLÚ ÁTADÁS ÁHT-N BELÜLRE</t>
  </si>
  <si>
    <t>KÖLTSÉGVETÉSI CÍMEK ÖSSZESEN</t>
  </si>
  <si>
    <t>Ellátottak juttatásai</t>
  </si>
  <si>
    <t>Tartalék</t>
  </si>
  <si>
    <t xml:space="preserve">       adatok főben</t>
  </si>
  <si>
    <t>KÖLTSÉGVETÉSI CÍMEK</t>
  </si>
  <si>
    <t>KÖZALKALMAZOTT</t>
  </si>
  <si>
    <t>Egyéb</t>
  </si>
  <si>
    <t>FELADATCSOPORTOK</t>
  </si>
  <si>
    <t>Teljes</t>
  </si>
  <si>
    <t>Rész</t>
  </si>
  <si>
    <t>bérrendsz.</t>
  </si>
  <si>
    <t>munkaidő</t>
  </si>
  <si>
    <t>hat.alá tart.</t>
  </si>
  <si>
    <t>LÉTSZÁMKERET</t>
  </si>
  <si>
    <t>Városgazdálkodás</t>
  </si>
  <si>
    <t>Közfoglalkoztatás létszámkerete</t>
  </si>
  <si>
    <t>Egyéb bérrendszer hatálya alá tartozó létszám ( fő)</t>
  </si>
  <si>
    <t xml:space="preserve"> - tervezett létszám</t>
  </si>
  <si>
    <t xml:space="preserve"> - éves szintű létszám</t>
  </si>
  <si>
    <t>Dologi kiadások</t>
  </si>
  <si>
    <t>Közhatalmi bevételek</t>
  </si>
  <si>
    <t>Működési célú átvett pénzeszközök</t>
  </si>
  <si>
    <t>BEVÉTELEK ÖSSZESEN</t>
  </si>
  <si>
    <t>FEJLESZTÉSI BEVÉTELEK ÖSSZESEN</t>
  </si>
  <si>
    <t>FEJLESZTÉSI KIADÁSOK ÖSSZESEN</t>
  </si>
  <si>
    <t xml:space="preserve"> - Polgármesteri Hivatal támogatása</t>
  </si>
  <si>
    <t xml:space="preserve"> - Önkormányzat támogatása</t>
  </si>
  <si>
    <t>1. Szakmai dolgozók bértámogatása</t>
  </si>
  <si>
    <t>Felhalmozási célú kölcsön vissztérülése</t>
  </si>
  <si>
    <t>20.</t>
  </si>
  <si>
    <t>ÖSSZESEN</t>
  </si>
  <si>
    <t>Támogatás</t>
  </si>
  <si>
    <t>Közvetett támogatások</t>
  </si>
  <si>
    <t>Helyi adó méltányossági törlések száma (db)</t>
  </si>
  <si>
    <t>Gépjárműadó méltányossági törlések száma (db)</t>
  </si>
  <si>
    <t>Késedelmi pótlék méltányossági törlések (db)</t>
  </si>
  <si>
    <t>Elláttottak térítési díjának méltányossági alapon történő elengedése (db)</t>
  </si>
  <si>
    <t>Lakosság részére lakásfelújításhoz nyújtott kölcsönök elengedése (db)</t>
  </si>
  <si>
    <t>KÖTELEZETTSÉGEK JOGCÍME</t>
  </si>
  <si>
    <t>Tájékoztató adatok</t>
  </si>
  <si>
    <t>ÖNKORMÁNYZAT ÁLTAL NYÚJTOTT KÖZVETETT TÁMOGATÁSOK</t>
  </si>
  <si>
    <t>ÖNKORMÁNYZAT KÖZPONTI TÁMOGATÁSAI</t>
  </si>
  <si>
    <t>Hosszú lejáratú hitelek törlesztése</t>
  </si>
  <si>
    <t>Talajterhelési díj törlések száma (db)</t>
  </si>
  <si>
    <t>Önkormányzatok szociális feladatainak támogatása</t>
  </si>
  <si>
    <t>Üdülőhelyi feladatok támogatása</t>
  </si>
  <si>
    <t>ÖNKORMÁNYZAT RENDKÍVÜLI TÁMOGATÁSA</t>
  </si>
  <si>
    <t>adatok forintban</t>
  </si>
  <si>
    <t>3. Rászoruló gyermekek szünidei étkeztetése</t>
  </si>
  <si>
    <t>Önkormányzat rendkívüli támogatása</t>
  </si>
  <si>
    <t>adatok Ft-ban</t>
  </si>
  <si>
    <t>Zöldterület 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</si>
  <si>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</si>
  <si>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</si>
  <si>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</si>
  <si>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</si>
  <si>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Lakott külterületekkel kapcsolatos feladatok</t>
  </si>
  <si>
    <t>Áht-n belüli megelőlegezés</t>
  </si>
  <si>
    <t xml:space="preserve">TOP 4.2.1 </t>
  </si>
  <si>
    <t>2018.</t>
  </si>
  <si>
    <t>Gépjárműadó méltányossági törlések összege ( Ft)</t>
  </si>
  <si>
    <t>Talajterhelési díj törlések összege ( Ft)</t>
  </si>
  <si>
    <t>Késedelmi pótlék méltányossági törlések összege ( Ft)</t>
  </si>
  <si>
    <t>Elláttottak térítési díjának méltányossági alapon történő elengedés összeg (Ft)</t>
  </si>
  <si>
    <t>Lakosság részére lakásfelújításhoz nyújtott kölcsönök elengedés összeg (Ft)</t>
  </si>
  <si>
    <t>Óvodapedagógusok minősítésének kiegészítő támogatása</t>
  </si>
  <si>
    <t>Polgármesteri illetmény támogatása</t>
  </si>
  <si>
    <t>21.</t>
  </si>
  <si>
    <t>22.</t>
  </si>
  <si>
    <t>23.</t>
  </si>
  <si>
    <t>24.</t>
  </si>
  <si>
    <t>25.</t>
  </si>
  <si>
    <t>2019.</t>
  </si>
  <si>
    <t>Projekt megvalósítás folyamatban.</t>
  </si>
  <si>
    <t>VP6-7.2.1.-7.4.1.2-16</t>
  </si>
  <si>
    <t>Projekt megvalósítása folyamatban.</t>
  </si>
  <si>
    <t>VP6-7.2.1.</t>
  </si>
  <si>
    <t>Csanádpalota Városi Önkormányzat</t>
  </si>
  <si>
    <t>4. Időskorúak nappali intézményi ellátása</t>
  </si>
  <si>
    <t>2019.évi költségvetésének központi támogatásai jogcímenként</t>
  </si>
  <si>
    <t>Óvodába bejáró gyermekek utaztatási támogatása</t>
  </si>
  <si>
    <t>Szocális szakosított ellátás</t>
  </si>
  <si>
    <t xml:space="preserve"> 3.5</t>
  </si>
  <si>
    <t xml:space="preserve"> 3.6</t>
  </si>
  <si>
    <t>2. Intézmény-üzemeltetés támogatása</t>
  </si>
  <si>
    <t>Bölcsöde üzemeltetési támogatása</t>
  </si>
  <si>
    <t>1. Bölcsödei bértámogatás</t>
  </si>
  <si>
    <t>2. Bölcsödei üzemeltetési támogatása</t>
  </si>
  <si>
    <t xml:space="preserve"> - Alapszolgáltatási Központ támogatása</t>
  </si>
  <si>
    <t xml:space="preserve"> - Könyvtár támogatása</t>
  </si>
  <si>
    <t xml:space="preserve"> - ebből Napsugár Óvoda és Bölcsöde támogatása</t>
  </si>
  <si>
    <t>1. Család és gyermekjóléti szolgálat támogatása</t>
  </si>
  <si>
    <t>Csanádpalota Város Önkormányzat</t>
  </si>
  <si>
    <t>2018.évi  tényadatok</t>
  </si>
  <si>
    <t xml:space="preserve"> 2019.évi előirányzat</t>
  </si>
  <si>
    <t>2019.évi létszámkerete</t>
  </si>
  <si>
    <t>Naplemente</t>
  </si>
  <si>
    <t>Nappali ellátás</t>
  </si>
  <si>
    <t>Házi segítségnyújtás</t>
  </si>
  <si>
    <t>Családsegítés</t>
  </si>
  <si>
    <t>Védőnői szolgálat</t>
  </si>
  <si>
    <t>Csanádpalota</t>
  </si>
  <si>
    <t>Kövegy</t>
  </si>
  <si>
    <t>Királyhegyes</t>
  </si>
  <si>
    <t>KÖZTISZTVISELŐ</t>
  </si>
  <si>
    <t>2019.évi költségvetésében jelentkező több éves kihatású feladatok</t>
  </si>
  <si>
    <t>Képviselő-testület működtetése</t>
  </si>
  <si>
    <t>Humán Mezőhegyes Bt-Környezet-,munka- és tűzvédelem</t>
  </si>
  <si>
    <t>Kötelezettség</t>
  </si>
  <si>
    <t>vállalás éve</t>
  </si>
  <si>
    <t>év</t>
  </si>
  <si>
    <t>Globál Védelem Kft. Tűzjelző karbantartás-Tornaterem (Kálmán u.1.)</t>
  </si>
  <si>
    <t>Globál Védelem Kft. Tűzveszély elleni védekezés (Tornacsarnok)</t>
  </si>
  <si>
    <t>Allianz Hungária Zrt. IDA casco</t>
  </si>
  <si>
    <t>Allianz Hungária Zrt. XPX kgfb.</t>
  </si>
  <si>
    <t>Allianz Hungária Zrt. MO21321 kgfb.</t>
  </si>
  <si>
    <t>Allianz Hungária Zrt. YMC543 kgfb.</t>
  </si>
  <si>
    <t>Lift-Tech Kft. - Lift karbantartás</t>
  </si>
  <si>
    <t>Gruoppama Biztosító Zrt-Hivatal épület vagyonbiztosítás</t>
  </si>
  <si>
    <t>MŰKÖDÉSI CÉLÚ KÖTELEZETTSÉGEK</t>
  </si>
  <si>
    <t>2019.évi költségvetésében szereplő Európai uniós támogatással megvalósuló projektekről</t>
  </si>
  <si>
    <t>TOP-2.1.2-15-CS1-2016-00001</t>
  </si>
  <si>
    <t>Csapadékvíz hasznosítás és Szolgáltatóház felújítása Csanádpalotán</t>
  </si>
  <si>
    <t>2017.</t>
  </si>
  <si>
    <t>TOP 3.2.1-15-CS1-2016-00036</t>
  </si>
  <si>
    <t>Canádpalota Város Önkormányzat Alapellátási Központja energetikai korszerűsítése</t>
  </si>
  <si>
    <t>TOP 4.2.1 - 15-CS1-2016-00007</t>
  </si>
  <si>
    <t>CsanádpalotaVáros Önkormányzat Családsegítő és Gyermekjóléti Szolgálat infrastruktúrális fejlesztése</t>
  </si>
  <si>
    <t>RO-HU 300</t>
  </si>
  <si>
    <t>Közös kihívások-közös megoldások: szervezeti fejlesztés a turizmus területén</t>
  </si>
  <si>
    <t>RO-HU 316</t>
  </si>
  <si>
    <t>Hagyomány és Korszerűség - határon átnyúló kulturális együttműködés</t>
  </si>
  <si>
    <t>2020.</t>
  </si>
  <si>
    <t>VP6-19.2.1.-84-2-17</t>
  </si>
  <si>
    <t>Orvosi eszköz-beszerzés</t>
  </si>
  <si>
    <t>A pályázat elbírálás alatt!</t>
  </si>
  <si>
    <t>Külterületi helyi közutak fejlesztése, önkormányzati utak kezeléséhez, állapotjavításához, karbantartáshoz erő-és munkagépek  beszerzése.</t>
  </si>
  <si>
    <t>Esélyteremtés a gyermekekért</t>
  </si>
  <si>
    <t xml:space="preserve">Projekt megvalósítás folyamatban. </t>
  </si>
  <si>
    <t xml:space="preserve"> EFOP- 3.9.2-16-2017-00023 </t>
  </si>
  <si>
    <t xml:space="preserve"> EFOP-1.5.3-16-2017-00037</t>
  </si>
  <si>
    <t>Értékközvetítés makói térség</t>
  </si>
  <si>
    <t>BMK</t>
  </si>
  <si>
    <t>Szabadidős-Egészség-Sportpark Program ( C-típusú sportpark)</t>
  </si>
  <si>
    <t>2016.</t>
  </si>
  <si>
    <t>MKO-KP-2019/1-001662</t>
  </si>
  <si>
    <t>Csibészek Csíkországban</t>
  </si>
  <si>
    <t>TOP 2.1.2</t>
  </si>
  <si>
    <t>Szolgáltatóház felújítása</t>
  </si>
  <si>
    <t xml:space="preserve">TOP 3.2.1 </t>
  </si>
  <si>
    <t>Alapellátási központ energetikai korszerűsítése</t>
  </si>
  <si>
    <t>Családsegítő infrastrukturális fejlesztése</t>
  </si>
  <si>
    <t xml:space="preserve">Megnevezés </t>
  </si>
  <si>
    <t xml:space="preserve">PÁLYÁZAT </t>
  </si>
  <si>
    <t>Saját forrás</t>
  </si>
  <si>
    <t>RO-HU-300</t>
  </si>
  <si>
    <t>Határon átnyúló turizmus fejlesztés</t>
  </si>
  <si>
    <t>RO-HU-306</t>
  </si>
  <si>
    <t>Határon átnyúló kulturális együttműködés</t>
  </si>
  <si>
    <t>EFOP-3.9.2</t>
  </si>
  <si>
    <t>Estélyteremtés a gyermekekért - gyermekprogramok</t>
  </si>
  <si>
    <t>EFOP-1.5.3</t>
  </si>
  <si>
    <t>Értékközvetítés - makói térség</t>
  </si>
  <si>
    <t>Sportpark</t>
  </si>
  <si>
    <t>VP6-19.2.1.</t>
  </si>
  <si>
    <t>Orvosi eszközök beszerése</t>
  </si>
  <si>
    <t>Gyermek Csíkországba való utaztatása</t>
  </si>
  <si>
    <t>TOP 212-16-2018</t>
  </si>
  <si>
    <t>Kelemen László Művelődési Ház és Környezete felújítása, átalakítása települési közösségi és szolgáltató térré</t>
  </si>
  <si>
    <t>TOP.212-16-2018.</t>
  </si>
  <si>
    <t>Művelődési Ház átalakítása</t>
  </si>
  <si>
    <t>Művelődési Ház</t>
  </si>
  <si>
    <t>Összeg</t>
  </si>
  <si>
    <t>Leutalt támogatás</t>
  </si>
  <si>
    <t>Felhasználás</t>
  </si>
  <si>
    <t>Maradvány</t>
  </si>
  <si>
    <t>A</t>
  </si>
  <si>
    <t>B</t>
  </si>
  <si>
    <t>C</t>
  </si>
  <si>
    <t>D</t>
  </si>
  <si>
    <t>2019.évi</t>
  </si>
  <si>
    <t>2019. évi</t>
  </si>
  <si>
    <t>előirányzatok</t>
  </si>
  <si>
    <t>Működési kiadások</t>
  </si>
  <si>
    <t>Felhalmozási kiadások</t>
  </si>
  <si>
    <t>KIADÁSOK ÖSSZESEN</t>
  </si>
  <si>
    <t>Működési célú támogatások államháztartáson belülről</t>
  </si>
  <si>
    <t>Finanszírozási bevételek</t>
  </si>
  <si>
    <t xml:space="preserve">Munkaadókat terhelő járulékok </t>
  </si>
  <si>
    <t>Ellátottak pénzbeli juttatásai</t>
  </si>
  <si>
    <t>Egyéb működési célú kiadások</t>
  </si>
  <si>
    <t>Finanszírozási kiadások</t>
  </si>
  <si>
    <t>Felhalmozási célú támogatások államháztartáson belülről</t>
  </si>
  <si>
    <t>Egyéb felhalmozási célú kiadások</t>
  </si>
  <si>
    <t>Allianz Hungária Zrt. LNZ kgfb.+ casco</t>
  </si>
  <si>
    <t>Allianz Hungária Zrt. KDS-998 kgfb.+casco</t>
  </si>
  <si>
    <t>Torrente Security Kft. - Távfelügyelet intézmények</t>
  </si>
  <si>
    <t>Allianz Hungária Renault autóbusz IDA kgfb.</t>
  </si>
  <si>
    <t>Allianz Hungária Zrt. MO23253 kgfb.</t>
  </si>
  <si>
    <t>Allianz Hungária Zrt. YMC515 kgfb.</t>
  </si>
  <si>
    <t>Allianz Hungária Zrt. PZP kgfb.</t>
  </si>
  <si>
    <t>AEGON Magyarország Zrt. - vagyonbiztosítás</t>
  </si>
  <si>
    <t>2019. évi költségvetésének pénzeszközátadásai</t>
  </si>
  <si>
    <t>Jogcímei</t>
  </si>
  <si>
    <t>Települési önkormányzatok köznevelési feladatalapú támogatásának átadása</t>
  </si>
  <si>
    <t xml:space="preserve"> -Csanádpalota Térségi Napsugár Óvoda</t>
  </si>
  <si>
    <t xml:space="preserve"> -Bölcsödei tagintézmény</t>
  </si>
  <si>
    <t>Köznevelési társulás megállapodás alapján az önkormányzat által átadott pénzeszköz</t>
  </si>
  <si>
    <t>Csanád-Mikro Térségi Társulásnak átadott hozzájárulás</t>
  </si>
  <si>
    <t>Makói Kistérségi Többcélú Társulás</t>
  </si>
  <si>
    <t>MŰKÖDÉSI CÉLÚ ÁTADÁSOK ÁH-ON BELÜLRE ÖSSZESEN</t>
  </si>
  <si>
    <t>MŰKÖDÉSI CÉLÚ ÁTADÁSOK ÁH-ON KÍVÜLRE</t>
  </si>
  <si>
    <t xml:space="preserve"> -Civil szervezeteknek átadott</t>
  </si>
  <si>
    <t>MŰKÖDÉSI CÉLÚ ÁTADÁSOK ÁH-ON KÍVÜLRE ÖSSZESEN</t>
  </si>
  <si>
    <t>Helyi adó méltányossági törlések összege ( Ft)</t>
  </si>
  <si>
    <t>Jogcím</t>
  </si>
  <si>
    <t>Mérték (%)</t>
  </si>
  <si>
    <t>Gépjármű adó</t>
  </si>
  <si>
    <t>Osztalék</t>
  </si>
  <si>
    <t xml:space="preserve">SAJÁT BEVÉTELEK </t>
  </si>
  <si>
    <t>SAJÁT BEVÉTELEK - 50%-a</t>
  </si>
  <si>
    <t>Előző években keletkezett tárgyévi fizetési kötelezettség (13+……+18)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</si>
  <si>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</si>
  <si>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</si>
  <si>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</si>
  <si>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</si>
  <si>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</si>
  <si>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</si>
  <si>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Kezességvállallásból eredő fizetési kötelezettség</t>
  </si>
  <si>
    <t>Tárgyévben keletkezett, illetve keletkező, tárgyévet terhelő fizetési kötelezettség</t>
  </si>
  <si>
    <t>26.</t>
  </si>
  <si>
    <t>27.</t>
  </si>
  <si>
    <t>Kezességvállalásból eredő fizetési kötelezettség</t>
  </si>
  <si>
    <t>FIZETÉSI KÖTELEZETTSÉGGEL CSÖKKENTETT SAJÁT BEVÉTEL</t>
  </si>
  <si>
    <t>saját bevételeinek részletezése az adósságot keletkeztető ügyletből származó fizetési kötelezettség bemutatása</t>
  </si>
  <si>
    <t xml:space="preserve"> - Iparűzési adó</t>
  </si>
  <si>
    <t xml:space="preserve"> - Talajterhelési díj</t>
  </si>
  <si>
    <t xml:space="preserve"> - Gépjármű adó</t>
  </si>
  <si>
    <t>28.</t>
  </si>
  <si>
    <t>29.</t>
  </si>
  <si>
    <t>30.</t>
  </si>
  <si>
    <t>Fizetési kötelezettség összesen (13+21)</t>
  </si>
  <si>
    <t>Lejárat</t>
  </si>
  <si>
    <t>éve</t>
  </si>
  <si>
    <t>Határozatlan</t>
  </si>
  <si>
    <t>2019.évi felhalmozási költségvetése</t>
  </si>
  <si>
    <t>Bevételi jogcím</t>
  </si>
  <si>
    <t>Kiadási jogcím</t>
  </si>
  <si>
    <t>Ingatlanok értékesítése</t>
  </si>
  <si>
    <t>Tárgyi eszközök értékesítése</t>
  </si>
  <si>
    <t>Felhalmozási bevételek összesen</t>
  </si>
  <si>
    <t>Felhalmozási célú támogatások összesen</t>
  </si>
  <si>
    <t>Felújítás</t>
  </si>
  <si>
    <t>Felújítás összesen</t>
  </si>
  <si>
    <t>Beruházás összesen</t>
  </si>
  <si>
    <t>Egyéb felhalmozási célú kiadások összesen</t>
  </si>
  <si>
    <t>2019.évi társadalmi szervezeteknek nyújtott támogatás</t>
  </si>
  <si>
    <t>Kiemelt</t>
  </si>
  <si>
    <t>csoport</t>
  </si>
  <si>
    <t>Egyéb működési célú támogatások államháztrtáson kívülre</t>
  </si>
  <si>
    <t>Társadalmi szerveknek átadott pénzeszközök összesen</t>
  </si>
  <si>
    <t>MŰKÖDÉSI CÉLÚ ÁTADÁSOK ÖSSZESEN</t>
  </si>
  <si>
    <t>Külterületi helyi közutak fejlesztése</t>
  </si>
  <si>
    <t xml:space="preserve"> -Marosháti Kistérség Turizmusáért Egyesület</t>
  </si>
  <si>
    <t>2019.évi költségvetésének működési és felhalmozási mérlege</t>
  </si>
  <si>
    <t>Int.tám</t>
  </si>
  <si>
    <t>Egyéb működési célú pénzeszköz átadások kiadások</t>
  </si>
  <si>
    <t>2019.évi bevételeinek és kiadásainak mérlegszerű kimutatása</t>
  </si>
  <si>
    <t xml:space="preserve">       adatok  Ft-ban</t>
  </si>
  <si>
    <t>2019.évi ellátottak pénzbeli juttatásai</t>
  </si>
  <si>
    <t>Rendszeres települési támogatás</t>
  </si>
  <si>
    <t>Lakhatási (lakásfenntartási támogatás)</t>
  </si>
  <si>
    <t>Gyógyszertámogatás</t>
  </si>
  <si>
    <t>Rendkívüli települési támogatás</t>
  </si>
  <si>
    <t>Átmeneti segély</t>
  </si>
  <si>
    <t>Temetési segély</t>
  </si>
  <si>
    <t>Tüzifa támogatás</t>
  </si>
  <si>
    <t>Tanszertámogatás</t>
  </si>
  <si>
    <t>Beiskolázási támogatás</t>
  </si>
  <si>
    <t>Gyermeknevelési támogatás</t>
  </si>
  <si>
    <t>Újszülöttek támogatása</t>
  </si>
  <si>
    <t>Speciális oktatási intézménybe járók utaztatási támogatása</t>
  </si>
  <si>
    <t>Időskorúak támogatása</t>
  </si>
  <si>
    <t>70 év feletti egyedülálló személyek támogatása</t>
  </si>
  <si>
    <t>Pénzintézeti tevékenységnek nem minősülő kamatmentes kölcsön</t>
  </si>
  <si>
    <t>BURSA</t>
  </si>
  <si>
    <t>Köztemetés</t>
  </si>
  <si>
    <t>Szociális tüzifa támogatás</t>
  </si>
  <si>
    <t xml:space="preserve"> -Költségvetési maradvány igénybevétele</t>
  </si>
  <si>
    <t xml:space="preserve"> -Központi irányitószervi támogatás</t>
  </si>
  <si>
    <t xml:space="preserve"> -Likviditási célú hitelek, kölcsönök felvétele</t>
  </si>
  <si>
    <t xml:space="preserve"> -Értékpapírok bevételei</t>
  </si>
  <si>
    <t xml:space="preserve">CSANÁDPALOTA VÁROSI ÖNKORMÁNYZAT ÉS KÖLTSÉGVETÉSI SZERVEI </t>
  </si>
  <si>
    <t>Kiemelt előirányzatok</t>
  </si>
  <si>
    <t xml:space="preserve">eredeti előirányzat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</si>
  <si>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</si>
  <si>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</si>
  <si>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</si>
  <si>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</si>
  <si>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</si>
  <si>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</si>
  <si>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</si>
  <si>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</si>
  <si>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</si>
  <si>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</si>
  <si>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</si>
  <si>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</si>
  <si>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</si>
  <si>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Működési célú támogatások ÁH-on belülről</t>
  </si>
  <si>
    <t>Önkormányzatok rendkívüli támogatása</t>
  </si>
  <si>
    <t>Hitel és kölcsön felvétel ÁH-on kívülről</t>
  </si>
  <si>
    <t>Munkaadókat terhelő járulékok és SZOCHO</t>
  </si>
  <si>
    <t xml:space="preserve">2019. ÉVI  ÖSSZESÍTETT ELŐIRÁNYZAT FELHASZNÁLÁSI ÜTEMTERVE </t>
  </si>
  <si>
    <t>Csanádpalota Város Önkormányzatának</t>
  </si>
  <si>
    <t>címrendje</t>
  </si>
  <si>
    <t>Cím</t>
  </si>
  <si>
    <t>Alcím</t>
  </si>
  <si>
    <t>Költségvetési szerv neve</t>
  </si>
  <si>
    <t>1.1</t>
  </si>
  <si>
    <t>Kelemen László Művelődési Ház</t>
  </si>
  <si>
    <t>1.2</t>
  </si>
  <si>
    <t>Csanádpalota Városi Könyvtár</t>
  </si>
  <si>
    <t>1.3</t>
  </si>
  <si>
    <t>Csanádpalotai Szociális Intéztmény és Gyermekjóléti Szolgálat</t>
  </si>
  <si>
    <t>1.4</t>
  </si>
  <si>
    <t>Csanádpalotai Közös Önkormányzati Hivatal</t>
  </si>
  <si>
    <t>1.5</t>
  </si>
  <si>
    <t>DAREH Önkormányzati Társulás</t>
  </si>
  <si>
    <t xml:space="preserve">TOP.2.1.2  Csapadékvíz hasznosítás </t>
  </si>
  <si>
    <t xml:space="preserve">TOP 4.2.1 Családsegítő </t>
  </si>
  <si>
    <t>TOP 3.2.1 Alapellátási Központ korszerűsítés</t>
  </si>
  <si>
    <t>Felhalozási finanszírozás</t>
  </si>
  <si>
    <t xml:space="preserve"> - Művelődési Ház</t>
  </si>
  <si>
    <t>Tárgyi eszközök értékesítéséből származó bevétel</t>
  </si>
  <si>
    <t>Háziorvosi tevékenység</t>
  </si>
  <si>
    <t>Bölcsöde bővítés pályázat önerő</t>
  </si>
  <si>
    <t>Ingatlan vásárlás (Hrsz: 476/A; 476/B)</t>
  </si>
  <si>
    <t xml:space="preserve"> - Idegenforgalmi adó</t>
  </si>
  <si>
    <t>Makó Város hely közutak fejlesztése önereje</t>
  </si>
  <si>
    <t xml:space="preserve">Művelődési Ház mozgáskolátozott feljáró </t>
  </si>
  <si>
    <t>Fogorvosi rendelő felújítása</t>
  </si>
  <si>
    <t>Működési célú átvétel államháztartáson kívülről</t>
  </si>
  <si>
    <t>Működési célú átvétel ÁHT-n kívülről</t>
  </si>
  <si>
    <r>
      <t xml:space="preserve">CSANÁDPALOTAI KÖZÖS ÖNKORMÁNYZATI HIVATAL 2019. ÉVI BEVÉTELEI ÉS KIADÁSAI                </t>
    </r>
    <r>
      <rPr>
        <sz val="10"/>
        <rFont val="Arial CE"/>
        <charset val="238"/>
      </rPr>
      <t xml:space="preserve"> </t>
    </r>
  </si>
  <si>
    <t>E</t>
  </si>
  <si>
    <t>F</t>
  </si>
  <si>
    <t>G</t>
  </si>
  <si>
    <t>H</t>
  </si>
  <si>
    <t>I</t>
  </si>
  <si>
    <t>J</t>
  </si>
  <si>
    <t>K</t>
  </si>
  <si>
    <t>Megnevezés</t>
  </si>
  <si>
    <t>Működési célú bevételek</t>
  </si>
  <si>
    <t>Bevétel összesen</t>
  </si>
  <si>
    <t>Kiadás összesen</t>
  </si>
  <si>
    <t>Álláshely-létszám (fő)</t>
  </si>
  <si>
    <t>Központi irányítószervi támogatás (normatív támogatás)</t>
  </si>
  <si>
    <t>Működési célú átvett pénzeszköz Társulásoktól</t>
  </si>
  <si>
    <t>Működési célú átvett pénzeszköz Önkormány-zatoktól</t>
  </si>
  <si>
    <t>Maradvány bevétel</t>
  </si>
  <si>
    <t>Munkaadót terhelő járulék és a SZOCHO</t>
  </si>
  <si>
    <t>Közös Önkormányzati Hivatal Csanádpalota</t>
  </si>
  <si>
    <t>Közös Önkormányzati Hivatal Királyhegyes</t>
  </si>
  <si>
    <t>Közös Önkormányzati Hivatal Kövegy</t>
  </si>
  <si>
    <t>1.  KELEMEN LÁSZLÓ MŰVELŐDÉSI HÁZ</t>
  </si>
  <si>
    <t>2.CSANÁDPALOTA VÁROSI  KÖNYVTÁR</t>
  </si>
  <si>
    <t>3. CSANÁDPALOTAI SZOCIÁLIS INTÉZMÉNY ÉS GYERMEKJÓLÉTI SZOLGÁLAT</t>
  </si>
  <si>
    <t>4. CSANÁDPALOTAI KÖZÖS ÖNKORMÁNYZATI HIVATAL</t>
  </si>
  <si>
    <t>5. CSANÁDPALOTA VÁROSI ÖNKORMÁNYZAT</t>
  </si>
  <si>
    <t>Kelemen László</t>
  </si>
  <si>
    <t>Városi Könyvtár</t>
  </si>
  <si>
    <t>Szociális Intézm.</t>
  </si>
  <si>
    <t>Gyermekj.Szolg.</t>
  </si>
  <si>
    <t>Önkormányzti</t>
  </si>
  <si>
    <t>Hivatal</t>
  </si>
  <si>
    <t>Városi</t>
  </si>
  <si>
    <t>Önkormányzat</t>
  </si>
  <si>
    <t>Önkormányzati</t>
  </si>
  <si>
    <t>Önkéntvállalt f.</t>
  </si>
  <si>
    <t>Városi Önkormányzat</t>
  </si>
  <si>
    <t>Kötelező fel.</t>
  </si>
  <si>
    <t>Önkéntváll.fel.</t>
  </si>
  <si>
    <t>Szoc. Intézmény és Gyermekjóléti Szolg.</t>
  </si>
  <si>
    <t>Csanádpalotai</t>
  </si>
  <si>
    <t>Szoc.Intémény és Gyermekjóléti Szolg.</t>
  </si>
  <si>
    <t>1.melléklet a 9/2019.(III.14.)önkormányzati rendelethez</t>
  </si>
  <si>
    <t>2.melléklet  a 9/2019.(III.14.)önkormányzati rendelethez</t>
  </si>
  <si>
    <t>3.melléklet a 9/2019.(III.14.)önkormányzati rendelethez</t>
  </si>
  <si>
    <t>4. melléklet  a 9/2019.(III.14.) önkormányzati rendelethez</t>
  </si>
  <si>
    <t>5.melléklet  a 9/2019.(III.14.)önkormányzati rendelethez</t>
  </si>
  <si>
    <t>6.melléklet  a 9/2019.(III.14.)önkormányzati rendelethez</t>
  </si>
  <si>
    <t>7.melléklet  a 9/2019.(III.14.))önkormányzati rendelethez</t>
  </si>
  <si>
    <t>8.melléklet  a 9/2019.(III.14.)önkormányzati rendelethez</t>
  </si>
  <si>
    <t>9.melléklet  a 9/2019.(III.14.)önkormányzati rendelethez</t>
  </si>
  <si>
    <t>10.melléklet  a 9/2019.(III.14.)önkormányzati rendelethez</t>
  </si>
  <si>
    <t>11.melléklet  a 9/2019.(III.14.)önkormányzati rendelethez</t>
  </si>
  <si>
    <t>12.melléklet  a 9/2019.(III.14.)önkormányzati rendelethez</t>
  </si>
  <si>
    <t>13.melléklet  a 9/2019.(III.14.)önkormányzati rendelethez</t>
  </si>
  <si>
    <t>14.melléklet  a 9/2019.(III.14.)önkormányzati rendelethez</t>
  </si>
  <si>
    <t>15.melléklet  a 9/2019.(III.14.)önkormányzati rendelethez</t>
  </si>
  <si>
    <t>16.melléklet  a 9/2019.(III.14.)önkormányzati rendelethez</t>
  </si>
</sst>
</file>

<file path=xl/styles.xml><?xml version="1.0" encoding="utf-8"?>
<styleSheet xmlns="http://schemas.openxmlformats.org/spreadsheetml/2006/main">
  <numFmts count="6"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  <numFmt numFmtId="167" formatCode="0.0"/>
    <numFmt numFmtId="168" formatCode="#,##0.0"/>
  </numFmts>
  <fonts count="29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1"/>
      <name val="Times New Roman"/>
      <family val="1"/>
      <charset val="238"/>
    </font>
    <font>
      <sz val="12"/>
      <name val="Arial CE"/>
      <charset val="238"/>
    </font>
    <font>
      <sz val="9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 CE"/>
      <family val="2"/>
      <charset val="238"/>
    </font>
    <font>
      <b/>
      <sz val="14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1"/>
      <color indexed="8"/>
      <name val="Arial CE"/>
      <charset val="238"/>
    </font>
    <font>
      <b/>
      <sz val="8"/>
      <name val="Arial CE"/>
      <charset val="238"/>
    </font>
    <font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12"/>
      <color theme="1"/>
      <name val="Arial CE"/>
      <charset val="238"/>
    </font>
    <font>
      <b/>
      <sz val="10"/>
      <color theme="1"/>
      <name val="Arial CE"/>
      <charset val="238"/>
    </font>
    <font>
      <b/>
      <sz val="12"/>
      <color theme="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520">
    <xf numFmtId="0" fontId="0" fillId="0" borderId="0" xfId="0"/>
    <xf numFmtId="165" fontId="2" fillId="0" borderId="0" xfId="1" applyNumberFormat="1" applyFont="1"/>
    <xf numFmtId="165" fontId="2" fillId="0" borderId="0" xfId="1" applyNumberFormat="1" applyFont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/>
    <xf numFmtId="165" fontId="3" fillId="0" borderId="0" xfId="1" applyNumberFormat="1" applyFont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2" fillId="0" borderId="4" xfId="1" applyNumberFormat="1" applyFont="1" applyBorder="1"/>
    <xf numFmtId="165" fontId="3" fillId="0" borderId="5" xfId="1" applyNumberFormat="1" applyFont="1" applyBorder="1"/>
    <xf numFmtId="165" fontId="3" fillId="0" borderId="6" xfId="1" applyNumberFormat="1" applyFont="1" applyBorder="1"/>
    <xf numFmtId="165" fontId="3" fillId="0" borderId="7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2" fillId="0" borderId="8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0" fontId="0" fillId="0" borderId="1" xfId="0" applyBorder="1"/>
    <xf numFmtId="165" fontId="3" fillId="0" borderId="11" xfId="1" applyNumberFormat="1" applyFont="1" applyBorder="1" applyAlignment="1">
      <alignment horizontal="center"/>
    </xf>
    <xf numFmtId="165" fontId="0" fillId="0" borderId="0" xfId="0" applyNumberFormat="1"/>
    <xf numFmtId="166" fontId="3" fillId="0" borderId="1" xfId="5" applyNumberFormat="1" applyFont="1" applyBorder="1"/>
    <xf numFmtId="0" fontId="5" fillId="0" borderId="0" xfId="0" applyFont="1"/>
    <xf numFmtId="165" fontId="3" fillId="0" borderId="3" xfId="1" applyNumberFormat="1" applyFont="1" applyBorder="1" applyAlignment="1">
      <alignment horizontal="center"/>
    </xf>
    <xf numFmtId="165" fontId="3" fillId="0" borderId="8" xfId="1" applyNumberFormat="1" applyFont="1" applyBorder="1"/>
    <xf numFmtId="0" fontId="0" fillId="0" borderId="3" xfId="0" applyBorder="1"/>
    <xf numFmtId="165" fontId="2" fillId="0" borderId="3" xfId="1" applyNumberFormat="1" applyFont="1" applyBorder="1" applyAlignment="1">
      <alignment horizontal="left"/>
    </xf>
    <xf numFmtId="165" fontId="3" fillId="0" borderId="12" xfId="1" applyNumberFormat="1" applyFont="1" applyBorder="1"/>
    <xf numFmtId="165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5" fontId="21" fillId="0" borderId="1" xfId="1" applyNumberFormat="1" applyFont="1" applyBorder="1"/>
    <xf numFmtId="165" fontId="2" fillId="0" borderId="1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left"/>
    </xf>
    <xf numFmtId="0" fontId="8" fillId="0" borderId="0" xfId="0" applyFont="1"/>
    <xf numFmtId="165" fontId="3" fillId="0" borderId="10" xfId="1" applyNumberFormat="1" applyFont="1" applyBorder="1"/>
    <xf numFmtId="165" fontId="3" fillId="0" borderId="9" xfId="1" applyNumberFormat="1" applyFont="1" applyBorder="1"/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6" xfId="0" applyBorder="1"/>
    <xf numFmtId="165" fontId="0" fillId="0" borderId="2" xfId="0" applyNumberFormat="1" applyBorder="1"/>
    <xf numFmtId="0" fontId="0" fillId="0" borderId="2" xfId="0" applyBorder="1"/>
    <xf numFmtId="0" fontId="0" fillId="0" borderId="7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2" xfId="0" applyFont="1" applyBorder="1"/>
    <xf numFmtId="165" fontId="8" fillId="0" borderId="2" xfId="1" applyNumberFormat="1" applyFont="1" applyBorder="1"/>
    <xf numFmtId="165" fontId="2" fillId="0" borderId="6" xfId="1" applyNumberFormat="1" applyFont="1" applyBorder="1"/>
    <xf numFmtId="165" fontId="2" fillId="0" borderId="7" xfId="1" applyNumberFormat="1" applyFont="1" applyBorder="1"/>
    <xf numFmtId="165" fontId="2" fillId="0" borderId="12" xfId="1" applyNumberFormat="1" applyFont="1" applyBorder="1"/>
    <xf numFmtId="165" fontId="2" fillId="0" borderId="13" xfId="1" applyNumberFormat="1" applyFont="1" applyBorder="1"/>
    <xf numFmtId="165" fontId="0" fillId="0" borderId="7" xfId="1" applyNumberFormat="1" applyFont="1" applyBorder="1"/>
    <xf numFmtId="165" fontId="0" fillId="0" borderId="6" xfId="1" applyNumberFormat="1" applyFont="1" applyBorder="1"/>
    <xf numFmtId="165" fontId="0" fillId="0" borderId="12" xfId="1" applyNumberFormat="1" applyFont="1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13" xfId="1" applyNumberFormat="1" applyFont="1" applyBorder="1"/>
    <xf numFmtId="165" fontId="3" fillId="3" borderId="1" xfId="1" applyNumberFormat="1" applyFont="1" applyFill="1" applyBorder="1"/>
    <xf numFmtId="165" fontId="2" fillId="0" borderId="6" xfId="1" applyNumberFormat="1" applyFont="1" applyBorder="1" applyAlignment="1">
      <alignment horizontal="center"/>
    </xf>
    <xf numFmtId="0" fontId="2" fillId="0" borderId="0" xfId="0" applyFont="1"/>
    <xf numFmtId="165" fontId="2" fillId="0" borderId="0" xfId="1" applyNumberFormat="1" applyFont="1" applyAlignment="1">
      <alignment vertical="top"/>
    </xf>
    <xf numFmtId="165" fontId="3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165" fontId="2" fillId="0" borderId="14" xfId="1" applyNumberFormat="1" applyFont="1" applyBorder="1" applyAlignment="1">
      <alignment horizontal="center"/>
    </xf>
    <xf numFmtId="165" fontId="2" fillId="0" borderId="11" xfId="1" applyNumberFormat="1" applyFont="1" applyBorder="1" applyAlignment="1">
      <alignment horizontal="left"/>
    </xf>
    <xf numFmtId="165" fontId="2" fillId="0" borderId="5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5" fontId="2" fillId="0" borderId="8" xfId="1" applyNumberFormat="1" applyFont="1" applyBorder="1" applyAlignment="1">
      <alignment horizontal="left"/>
    </xf>
    <xf numFmtId="165" fontId="3" fillId="0" borderId="15" xfId="1" applyNumberFormat="1" applyFont="1" applyBorder="1"/>
    <xf numFmtId="165" fontId="2" fillId="0" borderId="15" xfId="1" applyNumberFormat="1" applyFont="1" applyBorder="1"/>
    <xf numFmtId="165" fontId="2" fillId="0" borderId="16" xfId="1" applyNumberFormat="1" applyFont="1" applyBorder="1"/>
    <xf numFmtId="165" fontId="3" fillId="0" borderId="17" xfId="1" applyNumberFormat="1" applyFont="1" applyBorder="1"/>
    <xf numFmtId="165" fontId="3" fillId="0" borderId="18" xfId="1" applyNumberFormat="1" applyFont="1" applyBorder="1"/>
    <xf numFmtId="165" fontId="3" fillId="0" borderId="16" xfId="1" applyNumberFormat="1" applyFont="1" applyBorder="1"/>
    <xf numFmtId="165" fontId="3" fillId="0" borderId="11" xfId="1" applyNumberFormat="1" applyFont="1" applyBorder="1" applyAlignment="1">
      <alignment horizontal="left"/>
    </xf>
    <xf numFmtId="165" fontId="3" fillId="0" borderId="19" xfId="1" applyNumberFormat="1" applyFont="1" applyBorder="1"/>
    <xf numFmtId="165" fontId="2" fillId="0" borderId="20" xfId="1" applyNumberFormat="1" applyFont="1" applyBorder="1" applyAlignment="1">
      <alignment horizontal="center"/>
    </xf>
    <xf numFmtId="165" fontId="2" fillId="0" borderId="21" xfId="1" applyNumberFormat="1" applyFont="1" applyBorder="1"/>
    <xf numFmtId="165" fontId="2" fillId="0" borderId="22" xfId="1" applyNumberFormat="1" applyFont="1" applyBorder="1" applyAlignment="1">
      <alignment horizontal="center"/>
    </xf>
    <xf numFmtId="165" fontId="2" fillId="0" borderId="23" xfId="1" applyNumberFormat="1" applyFont="1" applyBorder="1"/>
    <xf numFmtId="165" fontId="2" fillId="0" borderId="24" xfId="1" applyNumberFormat="1" applyFont="1" applyBorder="1"/>
    <xf numFmtId="165" fontId="2" fillId="0" borderId="25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left"/>
    </xf>
    <xf numFmtId="165" fontId="3" fillId="0" borderId="1" xfId="1" applyNumberFormat="1" applyFont="1" applyBorder="1" applyAlignment="1">
      <alignment horizontal="left"/>
    </xf>
    <xf numFmtId="165" fontId="7" fillId="0" borderId="2" xfId="1" applyNumberFormat="1" applyFont="1" applyBorder="1"/>
    <xf numFmtId="0" fontId="10" fillId="0" borderId="0" xfId="0" applyFont="1"/>
    <xf numFmtId="0" fontId="11" fillId="0" borderId="0" xfId="0" applyFont="1"/>
    <xf numFmtId="165" fontId="12" fillId="0" borderId="0" xfId="1" applyNumberFormat="1" applyFont="1"/>
    <xf numFmtId="165" fontId="13" fillId="0" borderId="3" xfId="1" applyNumberFormat="1" applyFont="1" applyBorder="1" applyAlignment="1">
      <alignment horizontal="center" vertical="center"/>
    </xf>
    <xf numFmtId="0" fontId="2" fillId="0" borderId="0" xfId="4" applyFont="1"/>
    <xf numFmtId="0" fontId="2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4" applyFont="1" applyAlignment="1">
      <alignment horizontal="right"/>
    </xf>
    <xf numFmtId="0" fontId="2" fillId="0" borderId="3" xfId="4" applyFont="1" applyBorder="1" applyAlignment="1">
      <alignment horizontal="center" vertical="center"/>
    </xf>
    <xf numFmtId="0" fontId="3" fillId="0" borderId="9" xfId="4" applyFont="1" applyBorder="1" applyAlignment="1">
      <alignment horizontal="left" vertical="center"/>
    </xf>
    <xf numFmtId="0" fontId="3" fillId="0" borderId="9" xfId="4" applyFont="1" applyBorder="1" applyAlignment="1">
      <alignment horizontal="center" vertical="center"/>
    </xf>
    <xf numFmtId="0" fontId="3" fillId="0" borderId="3" xfId="4" applyFont="1" applyBorder="1" applyAlignment="1">
      <alignment vertical="center"/>
    </xf>
    <xf numFmtId="0" fontId="2" fillId="0" borderId="1" xfId="4" applyFont="1" applyBorder="1" applyAlignment="1">
      <alignment horizontal="center" vertical="center"/>
    </xf>
    <xf numFmtId="0" fontId="2" fillId="0" borderId="9" xfId="4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2" fillId="0" borderId="1" xfId="4" applyFont="1" applyBorder="1" applyAlignment="1">
      <alignment vertical="center"/>
    </xf>
    <xf numFmtId="3" fontId="22" fillId="0" borderId="1" xfId="4" applyNumberFormat="1" applyFont="1" applyBorder="1" applyAlignment="1">
      <alignment vertical="center"/>
    </xf>
    <xf numFmtId="3" fontId="23" fillId="0" borderId="1" xfId="4" applyNumberFormat="1" applyFont="1" applyBorder="1" applyAlignment="1">
      <alignment vertical="center"/>
    </xf>
    <xf numFmtId="0" fontId="2" fillId="0" borderId="1" xfId="4" applyFont="1" applyBorder="1" applyAlignment="1">
      <alignment horizontal="right" vertical="center"/>
    </xf>
    <xf numFmtId="0" fontId="2" fillId="0" borderId="11" xfId="4" applyFont="1" applyBorder="1" applyAlignment="1">
      <alignment vertical="center"/>
    </xf>
    <xf numFmtId="0" fontId="3" fillId="0" borderId="1" xfId="4" applyFont="1" applyBorder="1" applyAlignment="1">
      <alignment horizontal="left" vertical="center"/>
    </xf>
    <xf numFmtId="0" fontId="2" fillId="0" borderId="1" xfId="4" applyFont="1" applyBorder="1" applyAlignment="1">
      <alignment horizontal="left" vertical="center"/>
    </xf>
    <xf numFmtId="0" fontId="2" fillId="0" borderId="0" xfId="4" applyFont="1" applyAlignment="1">
      <alignment vertical="center"/>
    </xf>
    <xf numFmtId="3" fontId="23" fillId="0" borderId="3" xfId="4" applyNumberFormat="1" applyFont="1" applyBorder="1" applyAlignment="1">
      <alignment vertical="center"/>
    </xf>
    <xf numFmtId="0" fontId="2" fillId="0" borderId="11" xfId="4" applyFont="1" applyBorder="1" applyAlignment="1">
      <alignment horizontal="left" vertical="center"/>
    </xf>
    <xf numFmtId="0" fontId="3" fillId="4" borderId="1" xfId="4" applyFont="1" applyFill="1" applyBorder="1" applyAlignment="1">
      <alignment vertical="center"/>
    </xf>
    <xf numFmtId="0" fontId="2" fillId="4" borderId="1" xfId="4" applyFont="1" applyFill="1" applyBorder="1" applyAlignment="1">
      <alignment vertical="center"/>
    </xf>
    <xf numFmtId="3" fontId="22" fillId="4" borderId="1" xfId="4" applyNumberFormat="1" applyFont="1" applyFill="1" applyBorder="1" applyAlignment="1">
      <alignment vertical="center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26" xfId="4" applyFont="1" applyBorder="1" applyAlignment="1">
      <alignment vertical="center"/>
    </xf>
    <xf numFmtId="0" fontId="3" fillId="0" borderId="11" xfId="4" applyFont="1" applyBorder="1" applyAlignment="1">
      <alignment horizontal="left" vertical="center"/>
    </xf>
    <xf numFmtId="0" fontId="3" fillId="0" borderId="14" xfId="4" applyFont="1" applyBorder="1" applyAlignment="1">
      <alignment horizontal="left" vertical="center"/>
    </xf>
    <xf numFmtId="0" fontId="2" fillId="0" borderId="14" xfId="4" applyFont="1" applyBorder="1" applyAlignment="1">
      <alignment horizontal="left" vertical="center"/>
    </xf>
    <xf numFmtId="3" fontId="24" fillId="0" borderId="1" xfId="4" applyNumberFormat="1" applyFont="1" applyBorder="1" applyAlignment="1">
      <alignment vertical="center"/>
    </xf>
    <xf numFmtId="0" fontId="21" fillId="0" borderId="0" xfId="4" applyFont="1"/>
    <xf numFmtId="0" fontId="24" fillId="0" borderId="0" xfId="4" applyFont="1" applyAlignment="1">
      <alignment horizontal="center"/>
    </xf>
    <xf numFmtId="0" fontId="24" fillId="0" borderId="3" xfId="4" applyFont="1" applyBorder="1" applyAlignment="1">
      <alignment horizontal="center" vertical="center" wrapText="1"/>
    </xf>
    <xf numFmtId="3" fontId="24" fillId="0" borderId="3" xfId="4" applyNumberFormat="1" applyFont="1" applyBorder="1" applyAlignment="1">
      <alignment vertical="center"/>
    </xf>
    <xf numFmtId="0" fontId="24" fillId="0" borderId="1" xfId="4" applyFont="1" applyBorder="1" applyAlignment="1">
      <alignment horizontal="center" vertical="center" wrapText="1"/>
    </xf>
    <xf numFmtId="0" fontId="25" fillId="0" borderId="0" xfId="0" applyFont="1"/>
    <xf numFmtId="3" fontId="3" fillId="0" borderId="1" xfId="4" applyNumberFormat="1" applyFont="1" applyBorder="1" applyAlignment="1">
      <alignment vertical="center"/>
    </xf>
    <xf numFmtId="3" fontId="3" fillId="4" borderId="1" xfId="4" applyNumberFormat="1" applyFont="1" applyFill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0" fontId="2" fillId="5" borderId="27" xfId="4" applyFont="1" applyFill="1" applyBorder="1" applyAlignment="1">
      <alignment horizontal="center"/>
    </xf>
    <xf numFmtId="0" fontId="3" fillId="5" borderId="27" xfId="4" applyFont="1" applyFill="1" applyBorder="1" applyAlignment="1">
      <alignment horizontal="center" vertical="center" wrapText="1"/>
    </xf>
    <xf numFmtId="0" fontId="3" fillId="5" borderId="27" xfId="4" applyFont="1" applyFill="1" applyBorder="1" applyAlignment="1">
      <alignment horizontal="center" vertical="center"/>
    </xf>
    <xf numFmtId="0" fontId="3" fillId="5" borderId="28" xfId="4" applyFont="1" applyFill="1" applyBorder="1" applyAlignment="1">
      <alignment horizontal="center" vertical="center"/>
    </xf>
    <xf numFmtId="0" fontId="3" fillId="5" borderId="29" xfId="4" applyFont="1" applyFill="1" applyBorder="1" applyAlignment="1">
      <alignment horizontal="center" vertical="center"/>
    </xf>
    <xf numFmtId="165" fontId="3" fillId="5" borderId="6" xfId="1" applyNumberFormat="1" applyFont="1" applyFill="1" applyBorder="1"/>
    <xf numFmtId="165" fontId="3" fillId="5" borderId="5" xfId="1" applyNumberFormat="1" applyFont="1" applyFill="1" applyBorder="1"/>
    <xf numFmtId="165" fontId="3" fillId="5" borderId="5" xfId="1" applyNumberFormat="1" applyFont="1" applyFill="1" applyBorder="1" applyAlignment="1">
      <alignment horizontal="center"/>
    </xf>
    <xf numFmtId="165" fontId="3" fillId="5" borderId="6" xfId="1" applyNumberFormat="1" applyFont="1" applyFill="1" applyBorder="1" applyAlignment="1">
      <alignment horizontal="center"/>
    </xf>
    <xf numFmtId="165" fontId="3" fillId="5" borderId="2" xfId="1" applyNumberFormat="1" applyFont="1" applyFill="1" applyBorder="1"/>
    <xf numFmtId="165" fontId="3" fillId="5" borderId="0" xfId="1" applyNumberFormat="1" applyFont="1" applyFill="1" applyAlignment="1">
      <alignment horizontal="center"/>
    </xf>
    <xf numFmtId="165" fontId="3" fillId="5" borderId="2" xfId="1" applyNumberFormat="1" applyFont="1" applyFill="1" applyBorder="1" applyAlignment="1">
      <alignment horizontal="center"/>
    </xf>
    <xf numFmtId="165" fontId="2" fillId="5" borderId="2" xfId="1" applyNumberFormat="1" applyFont="1" applyFill="1" applyBorder="1" applyAlignment="1">
      <alignment horizontal="center"/>
    </xf>
    <xf numFmtId="165" fontId="3" fillId="5" borderId="4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3" fillId="5" borderId="4" xfId="1" applyNumberFormat="1" applyFont="1" applyFill="1" applyBorder="1" applyAlignment="1">
      <alignment horizontal="left"/>
    </xf>
    <xf numFmtId="165" fontId="3" fillId="5" borderId="3" xfId="1" applyNumberFormat="1" applyFont="1" applyFill="1" applyBorder="1"/>
    <xf numFmtId="165" fontId="3" fillId="5" borderId="8" xfId="1" applyNumberFormat="1" applyFont="1" applyFill="1" applyBorder="1" applyAlignment="1">
      <alignment horizontal="center"/>
    </xf>
    <xf numFmtId="165" fontId="3" fillId="5" borderId="7" xfId="1" applyNumberFormat="1" applyFont="1" applyFill="1" applyBorder="1"/>
    <xf numFmtId="165" fontId="2" fillId="5" borderId="2" xfId="1" applyNumberFormat="1" applyFont="1" applyFill="1" applyBorder="1"/>
    <xf numFmtId="165" fontId="2" fillId="5" borderId="10" xfId="1" applyNumberFormat="1" applyFont="1" applyFill="1" applyBorder="1"/>
    <xf numFmtId="165" fontId="2" fillId="5" borderId="3" xfId="1" applyNumberFormat="1" applyFont="1" applyFill="1" applyBorder="1"/>
    <xf numFmtId="165" fontId="2" fillId="5" borderId="9" xfId="1" applyNumberFormat="1" applyFont="1" applyFill="1" applyBorder="1"/>
    <xf numFmtId="165" fontId="2" fillId="5" borderId="4" xfId="1" applyNumberFormat="1" applyFont="1" applyFill="1" applyBorder="1"/>
    <xf numFmtId="165" fontId="3" fillId="5" borderId="13" xfId="1" applyNumberFormat="1" applyFont="1" applyFill="1" applyBorder="1"/>
    <xf numFmtId="165" fontId="2" fillId="5" borderId="1" xfId="1" applyNumberFormat="1" applyFont="1" applyFill="1" applyBorder="1"/>
    <xf numFmtId="165" fontId="2" fillId="5" borderId="11" xfId="1" applyNumberFormat="1" applyFont="1" applyFill="1" applyBorder="1" applyAlignment="1">
      <alignment horizontal="center"/>
    </xf>
    <xf numFmtId="165" fontId="2" fillId="5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/>
    <xf numFmtId="165" fontId="3" fillId="5" borderId="1" xfId="1" applyNumberFormat="1" applyFont="1" applyFill="1" applyBorder="1"/>
    <xf numFmtId="165" fontId="3" fillId="5" borderId="6" xfId="1" applyNumberFormat="1" applyFont="1" applyFill="1" applyBorder="1"/>
    <xf numFmtId="165" fontId="3" fillId="5" borderId="12" xfId="1" applyNumberFormat="1" applyFont="1" applyFill="1" applyBorder="1" applyAlignment="1">
      <alignment horizontal="center"/>
    </xf>
    <xf numFmtId="165" fontId="3" fillId="5" borderId="13" xfId="1" applyNumberFormat="1" applyFont="1" applyFill="1" applyBorder="1" applyAlignment="1">
      <alignment horizontal="center"/>
    </xf>
    <xf numFmtId="165" fontId="2" fillId="5" borderId="8" xfId="1" applyNumberFormat="1" applyFont="1" applyFill="1" applyBorder="1"/>
    <xf numFmtId="165" fontId="2" fillId="5" borderId="6" xfId="1" applyNumberFormat="1" applyFont="1" applyFill="1" applyBorder="1"/>
    <xf numFmtId="165" fontId="3" fillId="5" borderId="7" xfId="1" applyNumberFormat="1" applyFont="1" applyFill="1" applyBorder="1" applyAlignment="1">
      <alignment horizontal="center"/>
    </xf>
    <xf numFmtId="165" fontId="2" fillId="5" borderId="10" xfId="1" applyNumberFormat="1" applyFont="1" applyFill="1" applyBorder="1"/>
    <xf numFmtId="165" fontId="2" fillId="5" borderId="9" xfId="1" applyNumberFormat="1" applyFont="1" applyFill="1" applyBorder="1"/>
    <xf numFmtId="165" fontId="2" fillId="5" borderId="3" xfId="1" applyNumberFormat="1" applyFont="1" applyFill="1" applyBorder="1"/>
    <xf numFmtId="165" fontId="3" fillId="5" borderId="9" xfId="1" applyNumberFormat="1" applyFont="1" applyFill="1" applyBorder="1" applyAlignment="1">
      <alignment horizontal="center"/>
    </xf>
    <xf numFmtId="165" fontId="3" fillId="5" borderId="10" xfId="1" applyNumberFormat="1" applyFont="1" applyFill="1" applyBorder="1" applyAlignment="1">
      <alignment horizontal="center"/>
    </xf>
    <xf numFmtId="165" fontId="2" fillId="5" borderId="1" xfId="1" applyNumberFormat="1" applyFont="1" applyFill="1" applyBorder="1"/>
    <xf numFmtId="165" fontId="3" fillId="5" borderId="8" xfId="1" applyNumberFormat="1" applyFont="1" applyFill="1" applyBorder="1"/>
    <xf numFmtId="165" fontId="3" fillId="5" borderId="10" xfId="1" applyNumberFormat="1" applyFont="1" applyFill="1" applyBorder="1"/>
    <xf numFmtId="165" fontId="3" fillId="5" borderId="9" xfId="1" applyNumberFormat="1" applyFont="1" applyFill="1" applyBorder="1"/>
    <xf numFmtId="0" fontId="0" fillId="5" borderId="1" xfId="0" applyFill="1" applyBorder="1"/>
    <xf numFmtId="0" fontId="3" fillId="5" borderId="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165" fontId="2" fillId="5" borderId="30" xfId="1" applyNumberFormat="1" applyFont="1" applyFill="1" applyBorder="1"/>
    <xf numFmtId="165" fontId="2" fillId="5" borderId="31" xfId="1" applyNumberFormat="1" applyFont="1" applyFill="1" applyBorder="1" applyAlignment="1">
      <alignment horizontal="center"/>
    </xf>
    <xf numFmtId="165" fontId="2" fillId="5" borderId="32" xfId="1" applyNumberFormat="1" applyFont="1" applyFill="1" applyBorder="1" applyAlignment="1">
      <alignment horizontal="center"/>
    </xf>
    <xf numFmtId="165" fontId="2" fillId="5" borderId="32" xfId="1" applyNumberFormat="1" applyFont="1" applyFill="1" applyBorder="1"/>
    <xf numFmtId="165" fontId="2" fillId="5" borderId="19" xfId="1" applyNumberFormat="1" applyFont="1" applyFill="1" applyBorder="1"/>
    <xf numFmtId="165" fontId="3" fillId="0" borderId="3" xfId="1" applyNumberFormat="1" applyFont="1" applyBorder="1" applyAlignment="1">
      <alignment vertical="center"/>
    </xf>
    <xf numFmtId="165" fontId="13" fillId="5" borderId="8" xfId="1" applyNumberFormat="1" applyFont="1" applyFill="1" applyBorder="1" applyAlignment="1">
      <alignment horizontal="center"/>
    </xf>
    <xf numFmtId="165" fontId="13" fillId="5" borderId="6" xfId="1" applyNumberFormat="1" applyFont="1" applyFill="1" applyBorder="1"/>
    <xf numFmtId="165" fontId="13" fillId="5" borderId="10" xfId="1" applyNumberFormat="1" applyFont="1" applyFill="1" applyBorder="1" applyAlignment="1">
      <alignment horizontal="center"/>
    </xf>
    <xf numFmtId="165" fontId="13" fillId="5" borderId="2" xfId="1" applyNumberFormat="1" applyFont="1" applyFill="1" applyBorder="1" applyAlignment="1">
      <alignment horizontal="center"/>
    </xf>
    <xf numFmtId="165" fontId="13" fillId="5" borderId="9" xfId="1" applyNumberFormat="1" applyFont="1" applyFill="1" applyBorder="1" applyAlignment="1">
      <alignment horizontal="center"/>
    </xf>
    <xf numFmtId="165" fontId="13" fillId="5" borderId="3" xfId="1" applyNumberFormat="1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center"/>
    </xf>
    <xf numFmtId="165" fontId="13" fillId="0" borderId="1" xfId="1" applyNumberFormat="1" applyFont="1" applyBorder="1"/>
    <xf numFmtId="165" fontId="13" fillId="0" borderId="3" xfId="1" applyNumberFormat="1" applyFont="1" applyBorder="1"/>
    <xf numFmtId="165" fontId="12" fillId="0" borderId="1" xfId="1" applyNumberFormat="1" applyFont="1" applyBorder="1" applyAlignment="1">
      <alignment horizontal="center"/>
    </xf>
    <xf numFmtId="165" fontId="12" fillId="0" borderId="1" xfId="1" applyNumberFormat="1" applyFont="1" applyBorder="1"/>
    <xf numFmtId="165" fontId="13" fillId="5" borderId="1" xfId="1" applyNumberFormat="1" applyFont="1" applyFill="1" applyBorder="1" applyAlignment="1">
      <alignment horizontal="center"/>
    </xf>
    <xf numFmtId="165" fontId="13" fillId="5" borderId="1" xfId="1" applyNumberFormat="1" applyFont="1" applyFill="1" applyBorder="1"/>
    <xf numFmtId="165" fontId="13" fillId="3" borderId="1" xfId="1" applyNumberFormat="1" applyFont="1" applyFill="1" applyBorder="1" applyAlignment="1">
      <alignment horizontal="center"/>
    </xf>
    <xf numFmtId="165" fontId="13" fillId="3" borderId="1" xfId="1" applyNumberFormat="1" applyFont="1" applyFill="1" applyBorder="1"/>
    <xf numFmtId="165" fontId="12" fillId="3" borderId="1" xfId="1" applyNumberFormat="1" applyFont="1" applyFill="1" applyBorder="1"/>
    <xf numFmtId="165" fontId="12" fillId="0" borderId="0" xfId="1" applyNumberFormat="1" applyFont="1" applyAlignment="1">
      <alignment horizontal="center"/>
    </xf>
    <xf numFmtId="0" fontId="12" fillId="0" borderId="0" xfId="0" applyFont="1"/>
    <xf numFmtId="165" fontId="13" fillId="0" borderId="0" xfId="1" applyNumberFormat="1" applyFont="1" applyAlignment="1">
      <alignment horizontal="center"/>
    </xf>
    <xf numFmtId="165" fontId="13" fillId="0" borderId="0" xfId="1" applyNumberFormat="1" applyFont="1"/>
    <xf numFmtId="49" fontId="12" fillId="0" borderId="1" xfId="1" applyNumberFormat="1" applyFont="1" applyBorder="1" applyAlignment="1">
      <alignment horizontal="center"/>
    </xf>
    <xf numFmtId="165" fontId="13" fillId="5" borderId="1" xfId="1" applyNumberFormat="1" applyFont="1" applyFill="1" applyBorder="1" applyAlignment="1">
      <alignment vertical="center"/>
    </xf>
    <xf numFmtId="165" fontId="13" fillId="0" borderId="1" xfId="1" applyNumberFormat="1" applyFont="1" applyBorder="1" applyAlignment="1">
      <alignment horizontal="left"/>
    </xf>
    <xf numFmtId="165" fontId="12" fillId="0" borderId="1" xfId="1" applyNumberFormat="1" applyFont="1" applyBorder="1" applyAlignment="1">
      <alignment horizontal="left"/>
    </xf>
    <xf numFmtId="165" fontId="13" fillId="5" borderId="5" xfId="1" applyNumberFormat="1" applyFont="1" applyFill="1" applyBorder="1" applyAlignment="1">
      <alignment horizontal="center"/>
    </xf>
    <xf numFmtId="165" fontId="13" fillId="5" borderId="6" xfId="1" applyNumberFormat="1" applyFont="1" applyFill="1" applyBorder="1" applyAlignment="1">
      <alignment horizontal="center"/>
    </xf>
    <xf numFmtId="165" fontId="13" fillId="5" borderId="2" xfId="1" applyNumberFormat="1" applyFont="1" applyFill="1" applyBorder="1"/>
    <xf numFmtId="165" fontId="13" fillId="5" borderId="0" xfId="1" applyNumberFormat="1" applyFont="1" applyFill="1" applyAlignment="1">
      <alignment horizontal="center"/>
    </xf>
    <xf numFmtId="165" fontId="13" fillId="5" borderId="4" xfId="1" applyNumberFormat="1" applyFont="1" applyFill="1" applyBorder="1" applyAlignment="1">
      <alignment horizontal="center"/>
    </xf>
    <xf numFmtId="165" fontId="13" fillId="5" borderId="4" xfId="1" applyNumberFormat="1" applyFont="1" applyFill="1" applyBorder="1" applyAlignment="1">
      <alignment horizontal="left"/>
    </xf>
    <xf numFmtId="165" fontId="13" fillId="5" borderId="3" xfId="1" applyNumberFormat="1" applyFont="1" applyFill="1" applyBorder="1"/>
    <xf numFmtId="165" fontId="12" fillId="5" borderId="3" xfId="1" applyNumberFormat="1" applyFont="1" applyFill="1" applyBorder="1"/>
    <xf numFmtId="165" fontId="12" fillId="0" borderId="1" xfId="1" applyNumberFormat="1" applyFont="1" applyBorder="1" applyAlignment="1">
      <alignment horizontal="center" vertical="center"/>
    </xf>
    <xf numFmtId="165" fontId="12" fillId="5" borderId="2" xfId="1" applyNumberFormat="1" applyFont="1" applyFill="1" applyBorder="1"/>
    <xf numFmtId="165" fontId="12" fillId="5" borderId="10" xfId="1" applyNumberFormat="1" applyFont="1" applyFill="1" applyBorder="1"/>
    <xf numFmtId="165" fontId="12" fillId="5" borderId="9" xfId="1" applyNumberFormat="1" applyFont="1" applyFill="1" applyBorder="1"/>
    <xf numFmtId="165" fontId="12" fillId="5" borderId="4" xfId="1" applyNumberFormat="1" applyFont="1" applyFill="1" applyBorder="1"/>
    <xf numFmtId="165" fontId="13" fillId="5" borderId="5" xfId="1" applyNumberFormat="1" applyFont="1" applyFill="1" applyBorder="1"/>
    <xf numFmtId="165" fontId="12" fillId="5" borderId="3" xfId="1" applyNumberFormat="1" applyFont="1" applyFill="1" applyBorder="1" applyAlignment="1">
      <alignment horizontal="center"/>
    </xf>
    <xf numFmtId="165" fontId="12" fillId="0" borderId="2" xfId="1" applyNumberFormat="1" applyFont="1" applyBorder="1" applyAlignment="1">
      <alignment horizontal="center"/>
    </xf>
    <xf numFmtId="165" fontId="13" fillId="0" borderId="3" xfId="1" applyNumberFormat="1" applyFont="1" applyBorder="1" applyAlignment="1">
      <alignment vertical="center"/>
    </xf>
    <xf numFmtId="165" fontId="12" fillId="0" borderId="14" xfId="1" applyNumberFormat="1" applyFont="1" applyBorder="1" applyAlignment="1">
      <alignment horizontal="center"/>
    </xf>
    <xf numFmtId="165" fontId="13" fillId="0" borderId="1" xfId="1" applyNumberFormat="1" applyFont="1" applyBorder="1" applyAlignment="1">
      <alignment horizontal="center" vertical="center"/>
    </xf>
    <xf numFmtId="165" fontId="13" fillId="0" borderId="6" xfId="1" applyNumberFormat="1" applyFont="1" applyBorder="1" applyAlignment="1">
      <alignment horizontal="center" vertical="center"/>
    </xf>
    <xf numFmtId="165" fontId="13" fillId="5" borderId="7" xfId="1" applyNumberFormat="1" applyFont="1" applyFill="1" applyBorder="1"/>
    <xf numFmtId="165" fontId="13" fillId="5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13" fillId="5" borderId="13" xfId="1" applyNumberFormat="1" applyFont="1" applyFill="1" applyBorder="1"/>
    <xf numFmtId="165" fontId="12" fillId="5" borderId="3" xfId="1" applyNumberFormat="1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horizontal="left"/>
    </xf>
    <xf numFmtId="165" fontId="2" fillId="0" borderId="0" xfId="1" applyNumberFormat="1" applyFont="1" applyBorder="1"/>
    <xf numFmtId="0" fontId="0" fillId="0" borderId="0" xfId="0" applyBorder="1"/>
    <xf numFmtId="0" fontId="10" fillId="0" borderId="0" xfId="3" applyFont="1" applyAlignment="1">
      <alignment vertical="center"/>
    </xf>
    <xf numFmtId="0" fontId="7" fillId="0" borderId="0" xfId="3"/>
    <xf numFmtId="0" fontId="7" fillId="0" borderId="0" xfId="3" applyAlignment="1">
      <alignment vertical="center"/>
    </xf>
    <xf numFmtId="165" fontId="14" fillId="0" borderId="0" xfId="2" applyNumberFormat="1" applyFont="1" applyBorder="1" applyAlignment="1">
      <alignment horizontal="right" vertical="center"/>
    </xf>
    <xf numFmtId="165" fontId="8" fillId="0" borderId="0" xfId="2" applyNumberFormat="1" applyFont="1" applyBorder="1" applyAlignment="1">
      <alignment horizontal="right" vertical="center"/>
    </xf>
    <xf numFmtId="0" fontId="0" fillId="0" borderId="0" xfId="3" applyFont="1" applyAlignment="1">
      <alignment vertical="center"/>
    </xf>
    <xf numFmtId="0" fontId="15" fillId="0" borderId="0" xfId="3" applyFont="1" applyBorder="1" applyAlignment="1">
      <alignment horizontal="center" vertical="center" wrapText="1"/>
    </xf>
    <xf numFmtId="0" fontId="10" fillId="0" borderId="27" xfId="3" applyFont="1" applyBorder="1"/>
    <xf numFmtId="0" fontId="17" fillId="0" borderId="27" xfId="3" applyFont="1" applyBorder="1" applyAlignment="1">
      <alignment horizontal="center" wrapText="1"/>
    </xf>
    <xf numFmtId="0" fontId="17" fillId="0" borderId="28" xfId="3" applyFont="1" applyBorder="1" applyAlignment="1">
      <alignment horizontal="center" wrapText="1"/>
    </xf>
    <xf numFmtId="0" fontId="17" fillId="0" borderId="29" xfId="3" applyFont="1" applyBorder="1" applyAlignment="1">
      <alignment horizontal="center" wrapText="1"/>
    </xf>
    <xf numFmtId="0" fontId="18" fillId="4" borderId="30" xfId="3" applyFont="1" applyFill="1" applyBorder="1" applyAlignment="1">
      <alignment horizontal="center" vertical="center" wrapText="1"/>
    </xf>
    <xf numFmtId="0" fontId="20" fillId="0" borderId="0" xfId="3" applyFont="1"/>
    <xf numFmtId="0" fontId="18" fillId="4" borderId="25" xfId="3" applyFont="1" applyFill="1" applyBorder="1" applyAlignment="1">
      <alignment horizontal="center" vertical="center" wrapText="1"/>
    </xf>
    <xf numFmtId="0" fontId="18" fillId="4" borderId="33" xfId="3" applyFont="1" applyFill="1" applyBorder="1" applyAlignment="1">
      <alignment horizontal="center" vertical="center" wrapText="1"/>
    </xf>
    <xf numFmtId="0" fontId="18" fillId="4" borderId="34" xfId="3" applyFont="1" applyFill="1" applyBorder="1" applyAlignment="1">
      <alignment horizontal="center" vertical="center" wrapText="1"/>
    </xf>
    <xf numFmtId="0" fontId="16" fillId="0" borderId="35" xfId="3" applyFont="1" applyBorder="1" applyAlignment="1">
      <alignment horizontal="center" vertical="center"/>
    </xf>
    <xf numFmtId="0" fontId="10" fillId="0" borderId="36" xfId="3" applyFont="1" applyBorder="1" applyAlignment="1">
      <alignment vertical="center" wrapText="1"/>
    </xf>
    <xf numFmtId="3" fontId="26" fillId="0" borderId="37" xfId="2" applyNumberFormat="1" applyFont="1" applyBorder="1" applyAlignment="1">
      <alignment vertical="center"/>
    </xf>
    <xf numFmtId="3" fontId="26" fillId="0" borderId="3" xfId="3" applyNumberFormat="1" applyFont="1" applyBorder="1" applyAlignment="1">
      <alignment vertical="center"/>
    </xf>
    <xf numFmtId="3" fontId="10" fillId="0" borderId="2" xfId="3" applyNumberFormat="1" applyFont="1" applyBorder="1" applyAlignment="1">
      <alignment vertical="center"/>
    </xf>
    <xf numFmtId="3" fontId="26" fillId="0" borderId="9" xfId="2" applyNumberFormat="1" applyFont="1" applyBorder="1" applyAlignment="1">
      <alignment horizontal="right" vertical="center"/>
    </xf>
    <xf numFmtId="3" fontId="26" fillId="6" borderId="38" xfId="2" applyNumberFormat="1" applyFont="1" applyFill="1" applyBorder="1" applyAlignment="1">
      <alignment horizontal="right" vertical="center"/>
    </xf>
    <xf numFmtId="3" fontId="10" fillId="6" borderId="36" xfId="2" applyNumberFormat="1" applyFont="1" applyFill="1" applyBorder="1" applyAlignment="1">
      <alignment horizontal="right" vertical="center"/>
    </xf>
    <xf numFmtId="3" fontId="10" fillId="0" borderId="30" xfId="2" applyNumberFormat="1" applyFont="1" applyBorder="1" applyAlignment="1">
      <alignment horizontal="right" vertical="center"/>
    </xf>
    <xf numFmtId="3" fontId="10" fillId="0" borderId="32" xfId="2" applyNumberFormat="1" applyFont="1" applyBorder="1" applyAlignment="1">
      <alignment horizontal="right" vertical="center"/>
    </xf>
    <xf numFmtId="3" fontId="26" fillId="0" borderId="19" xfId="2" applyNumberFormat="1" applyFont="1" applyBorder="1" applyAlignment="1">
      <alignment horizontal="right" vertical="center"/>
    </xf>
    <xf numFmtId="1" fontId="26" fillId="0" borderId="36" xfId="2" applyNumberFormat="1" applyFont="1" applyBorder="1" applyAlignment="1">
      <alignment horizontal="center" vertical="center"/>
    </xf>
    <xf numFmtId="0" fontId="27" fillId="0" borderId="0" xfId="3" applyFont="1"/>
    <xf numFmtId="0" fontId="8" fillId="0" borderId="0" xfId="3" applyFont="1"/>
    <xf numFmtId="0" fontId="10" fillId="0" borderId="39" xfId="3" applyFont="1" applyBorder="1" applyAlignment="1">
      <alignment vertical="center" wrapText="1"/>
    </xf>
    <xf numFmtId="3" fontId="26" fillId="0" borderId="26" xfId="2" applyNumberFormat="1" applyFont="1" applyBorder="1" applyAlignment="1">
      <alignment vertical="center"/>
    </xf>
    <xf numFmtId="3" fontId="26" fillId="0" borderId="1" xfId="3" applyNumberFormat="1" applyFont="1" applyBorder="1" applyAlignment="1">
      <alignment vertical="center"/>
    </xf>
    <xf numFmtId="3" fontId="10" fillId="0" borderId="1" xfId="3" applyNumberFormat="1" applyFont="1" applyBorder="1" applyAlignment="1">
      <alignment vertical="center"/>
    </xf>
    <xf numFmtId="3" fontId="26" fillId="0" borderId="11" xfId="2" applyNumberFormat="1" applyFont="1" applyBorder="1" applyAlignment="1">
      <alignment horizontal="right" vertical="center"/>
    </xf>
    <xf numFmtId="3" fontId="10" fillId="6" borderId="39" xfId="2" applyNumberFormat="1" applyFont="1" applyFill="1" applyBorder="1" applyAlignment="1">
      <alignment horizontal="right" vertical="center"/>
    </xf>
    <xf numFmtId="3" fontId="10" fillId="0" borderId="20" xfId="2" applyNumberFormat="1" applyFont="1" applyBorder="1" applyAlignment="1">
      <alignment horizontal="right" vertical="center"/>
    </xf>
    <xf numFmtId="3" fontId="10" fillId="0" borderId="1" xfId="2" applyNumberFormat="1" applyFont="1" applyBorder="1" applyAlignment="1">
      <alignment horizontal="right" vertical="center"/>
    </xf>
    <xf numFmtId="3" fontId="26" fillId="0" borderId="21" xfId="2" applyNumberFormat="1" applyFont="1" applyBorder="1" applyAlignment="1">
      <alignment horizontal="right" vertical="center"/>
    </xf>
    <xf numFmtId="167" fontId="26" fillId="0" borderId="39" xfId="2" applyNumberFormat="1" applyFont="1" applyBorder="1" applyAlignment="1">
      <alignment horizontal="center" vertical="center"/>
    </xf>
    <xf numFmtId="0" fontId="10" fillId="0" borderId="40" xfId="3" applyFont="1" applyBorder="1" applyAlignment="1">
      <alignment vertical="center" wrapText="1"/>
    </xf>
    <xf numFmtId="3" fontId="26" fillId="0" borderId="41" xfId="2" applyNumberFormat="1" applyFont="1" applyBorder="1" applyAlignment="1">
      <alignment vertical="center"/>
    </xf>
    <xf numFmtId="3" fontId="26" fillId="0" borderId="8" xfId="2" applyNumberFormat="1" applyFont="1" applyBorder="1" applyAlignment="1">
      <alignment horizontal="right" vertical="center"/>
    </xf>
    <xf numFmtId="3" fontId="26" fillId="6" borderId="40" xfId="2" applyNumberFormat="1" applyFont="1" applyFill="1" applyBorder="1" applyAlignment="1">
      <alignment horizontal="right" vertical="center"/>
    </xf>
    <xf numFmtId="3" fontId="26" fillId="0" borderId="22" xfId="2" applyNumberFormat="1" applyFont="1" applyBorder="1" applyAlignment="1">
      <alignment horizontal="right" vertical="center"/>
    </xf>
    <xf numFmtId="3" fontId="26" fillId="0" borderId="6" xfId="2" applyNumberFormat="1" applyFont="1" applyBorder="1" applyAlignment="1">
      <alignment horizontal="right" vertical="center"/>
    </xf>
    <xf numFmtId="3" fontId="26" fillId="0" borderId="23" xfId="2" applyNumberFormat="1" applyFont="1" applyBorder="1" applyAlignment="1">
      <alignment horizontal="right" vertical="center"/>
    </xf>
    <xf numFmtId="168" fontId="26" fillId="0" borderId="40" xfId="2" applyNumberFormat="1" applyFont="1" applyBorder="1" applyAlignment="1">
      <alignment horizontal="center" vertical="center"/>
    </xf>
    <xf numFmtId="0" fontId="16" fillId="0" borderId="17" xfId="3" applyFont="1" applyBorder="1" applyAlignment="1">
      <alignment horizontal="center" vertical="center"/>
    </xf>
    <xf numFmtId="0" fontId="17" fillId="4" borderId="27" xfId="3" applyFont="1" applyFill="1" applyBorder="1" applyAlignment="1">
      <alignment vertical="center" wrapText="1"/>
    </xf>
    <xf numFmtId="3" fontId="28" fillId="4" borderId="42" xfId="3" applyNumberFormat="1" applyFont="1" applyFill="1" applyBorder="1" applyAlignment="1">
      <alignment vertical="center" wrapText="1"/>
    </xf>
    <xf numFmtId="3" fontId="28" fillId="4" borderId="15" xfId="3" applyNumberFormat="1" applyFont="1" applyFill="1" applyBorder="1" applyAlignment="1">
      <alignment vertical="center" wrapText="1"/>
    </xf>
    <xf numFmtId="3" fontId="28" fillId="4" borderId="17" xfId="2" applyNumberFormat="1" applyFont="1" applyFill="1" applyBorder="1" applyAlignment="1">
      <alignment horizontal="right" vertical="center"/>
    </xf>
    <xf numFmtId="3" fontId="28" fillId="4" borderId="27" xfId="2" applyNumberFormat="1" applyFont="1" applyFill="1" applyBorder="1" applyAlignment="1">
      <alignment horizontal="right" vertical="center"/>
    </xf>
    <xf numFmtId="3" fontId="28" fillId="4" borderId="18" xfId="2" applyNumberFormat="1" applyFont="1" applyFill="1" applyBorder="1" applyAlignment="1">
      <alignment horizontal="right" vertical="center"/>
    </xf>
    <xf numFmtId="168" fontId="28" fillId="4" borderId="27" xfId="2" applyNumberFormat="1" applyFont="1" applyFill="1" applyBorder="1" applyAlignment="1">
      <alignment horizontal="right" vertical="center"/>
    </xf>
    <xf numFmtId="0" fontId="16" fillId="0" borderId="0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center" wrapText="1"/>
    </xf>
    <xf numFmtId="3" fontId="28" fillId="0" borderId="0" xfId="3" applyNumberFormat="1" applyFont="1" applyFill="1" applyBorder="1" applyAlignment="1">
      <alignment vertical="center" wrapText="1"/>
    </xf>
    <xf numFmtId="3" fontId="28" fillId="0" borderId="0" xfId="2" applyNumberFormat="1" applyFont="1" applyFill="1" applyBorder="1" applyAlignment="1">
      <alignment horizontal="right" vertical="center"/>
    </xf>
    <xf numFmtId="168" fontId="28" fillId="0" borderId="0" xfId="2" applyNumberFormat="1" applyFont="1" applyFill="1" applyBorder="1" applyAlignment="1">
      <alignment horizontal="right" vertical="center"/>
    </xf>
    <xf numFmtId="0" fontId="27" fillId="0" borderId="0" xfId="3" applyFont="1" applyFill="1"/>
    <xf numFmtId="0" fontId="8" fillId="0" borderId="0" xfId="3" applyFont="1" applyFill="1"/>
    <xf numFmtId="0" fontId="7" fillId="0" borderId="0" xfId="3" applyFill="1"/>
    <xf numFmtId="165" fontId="2" fillId="0" borderId="0" xfId="1" applyNumberFormat="1" applyFont="1" applyAlignment="1"/>
    <xf numFmtId="0" fontId="5" fillId="0" borderId="0" xfId="0" applyFont="1" applyAlignment="1"/>
    <xf numFmtId="165" fontId="3" fillId="5" borderId="11" xfId="1" applyNumberFormat="1" applyFont="1" applyFill="1" applyBorder="1" applyAlignment="1">
      <alignment horizontal="center"/>
    </xf>
    <xf numFmtId="165" fontId="3" fillId="5" borderId="14" xfId="1" applyNumberFormat="1" applyFont="1" applyFill="1" applyBorder="1" applyAlignment="1">
      <alignment horizontal="center"/>
    </xf>
    <xf numFmtId="165" fontId="3" fillId="5" borderId="9" xfId="1" applyNumberFormat="1" applyFont="1" applyFill="1" applyBorder="1" applyAlignment="1">
      <alignment horizontal="center"/>
    </xf>
    <xf numFmtId="165" fontId="3" fillId="5" borderId="4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3" fillId="5" borderId="1" xfId="1" applyNumberFormat="1" applyFont="1" applyFill="1" applyBorder="1" applyAlignment="1"/>
    <xf numFmtId="165" fontId="2" fillId="0" borderId="9" xfId="1" applyNumberFormat="1" applyFont="1" applyBorder="1"/>
    <xf numFmtId="165" fontId="2" fillId="0" borderId="11" xfId="1" applyNumberFormat="1" applyFont="1" applyBorder="1"/>
    <xf numFmtId="165" fontId="3" fillId="5" borderId="11" xfId="1" applyNumberFormat="1" applyFont="1" applyFill="1" applyBorder="1"/>
    <xf numFmtId="165" fontId="3" fillId="5" borderId="43" xfId="1" applyNumberFormat="1" applyFont="1" applyFill="1" applyBorder="1" applyAlignment="1">
      <alignment horizontal="center"/>
    </xf>
    <xf numFmtId="165" fontId="3" fillId="5" borderId="44" xfId="1" applyNumberFormat="1" applyFont="1" applyFill="1" applyBorder="1" applyAlignment="1">
      <alignment horizontal="center"/>
    </xf>
    <xf numFmtId="165" fontId="2" fillId="0" borderId="44" xfId="1" applyNumberFormat="1" applyFont="1" applyBorder="1"/>
    <xf numFmtId="165" fontId="2" fillId="0" borderId="39" xfId="1" applyNumberFormat="1" applyFont="1" applyBorder="1"/>
    <xf numFmtId="165" fontId="3" fillId="5" borderId="39" xfId="1" applyNumberFormat="1" applyFont="1" applyFill="1" applyBorder="1"/>
    <xf numFmtId="165" fontId="3" fillId="2" borderId="45" xfId="1" applyNumberFormat="1" applyFont="1" applyFill="1" applyBorder="1"/>
    <xf numFmtId="165" fontId="2" fillId="0" borderId="14" xfId="1" applyNumberFormat="1" applyFont="1" applyBorder="1"/>
    <xf numFmtId="165" fontId="3" fillId="5" borderId="14" xfId="1" applyNumberFormat="1" applyFont="1" applyFill="1" applyBorder="1"/>
    <xf numFmtId="165" fontId="3" fillId="5" borderId="46" xfId="1" applyNumberFormat="1" applyFont="1" applyFill="1" applyBorder="1" applyAlignment="1"/>
    <xf numFmtId="165" fontId="3" fillId="5" borderId="47" xfId="1" applyNumberFormat="1" applyFont="1" applyFill="1" applyBorder="1" applyAlignment="1">
      <alignment horizontal="center"/>
    </xf>
    <xf numFmtId="165" fontId="2" fillId="0" borderId="48" xfId="1" applyNumberFormat="1" applyFont="1" applyBorder="1"/>
    <xf numFmtId="165" fontId="2" fillId="5" borderId="24" xfId="1" applyNumberFormat="1" applyFont="1" applyFill="1" applyBorder="1"/>
    <xf numFmtId="165" fontId="2" fillId="0" borderId="20" xfId="1" applyNumberFormat="1" applyFont="1" applyBorder="1"/>
    <xf numFmtId="165" fontId="3" fillId="5" borderId="20" xfId="1" applyNumberFormat="1" applyFont="1" applyFill="1" applyBorder="1"/>
    <xf numFmtId="165" fontId="3" fillId="5" borderId="21" xfId="1" applyNumberFormat="1" applyFont="1" applyFill="1" applyBorder="1"/>
    <xf numFmtId="165" fontId="2" fillId="5" borderId="21" xfId="1" applyNumberFormat="1" applyFont="1" applyFill="1" applyBorder="1"/>
    <xf numFmtId="165" fontId="3" fillId="2" borderId="25" xfId="1" applyNumberFormat="1" applyFont="1" applyFill="1" applyBorder="1"/>
    <xf numFmtId="165" fontId="3" fillId="2" borderId="33" xfId="1" applyNumberFormat="1" applyFont="1" applyFill="1" applyBorder="1"/>
    <xf numFmtId="165" fontId="3" fillId="2" borderId="34" xfId="1" applyNumberFormat="1" applyFont="1" applyFill="1" applyBorder="1"/>
    <xf numFmtId="165" fontId="3" fillId="5" borderId="20" xfId="1" applyNumberFormat="1" applyFont="1" applyFill="1" applyBorder="1" applyAlignment="1">
      <alignment horizontal="center"/>
    </xf>
    <xf numFmtId="165" fontId="3" fillId="5" borderId="21" xfId="1" applyNumberFormat="1" applyFont="1" applyFill="1" applyBorder="1" applyAlignment="1">
      <alignment horizontal="center"/>
    </xf>
    <xf numFmtId="165" fontId="3" fillId="5" borderId="49" xfId="1" applyNumberFormat="1" applyFont="1" applyFill="1" applyBorder="1" applyAlignment="1">
      <alignment horizontal="center"/>
    </xf>
    <xf numFmtId="165" fontId="3" fillId="5" borderId="50" xfId="1" applyNumberFormat="1" applyFont="1" applyFill="1" applyBorder="1" applyAlignment="1">
      <alignment horizontal="center"/>
    </xf>
    <xf numFmtId="165" fontId="3" fillId="5" borderId="51" xfId="1" applyNumberFormat="1" applyFont="1" applyFill="1" applyBorder="1" applyAlignment="1">
      <alignment horizontal="center"/>
    </xf>
    <xf numFmtId="165" fontId="3" fillId="5" borderId="48" xfId="1" applyNumberFormat="1" applyFont="1" applyFill="1" applyBorder="1" applyAlignment="1">
      <alignment horizontal="center"/>
    </xf>
    <xf numFmtId="165" fontId="2" fillId="0" borderId="48" xfId="1" applyNumberFormat="1" applyFont="1" applyBorder="1" applyAlignment="1">
      <alignment horizontal="center"/>
    </xf>
    <xf numFmtId="165" fontId="2" fillId="5" borderId="20" xfId="1" applyNumberFormat="1" applyFont="1" applyFill="1" applyBorder="1" applyAlignment="1">
      <alignment horizontal="center"/>
    </xf>
    <xf numFmtId="165" fontId="2" fillId="2" borderId="25" xfId="1" applyNumberFormat="1" applyFont="1" applyFill="1" applyBorder="1" applyAlignment="1">
      <alignment horizontal="center"/>
    </xf>
    <xf numFmtId="165" fontId="3" fillId="2" borderId="52" xfId="1" applyNumberFormat="1" applyFont="1" applyFill="1" applyBorder="1"/>
    <xf numFmtId="165" fontId="3" fillId="5" borderId="53" xfId="1" applyNumberFormat="1" applyFont="1" applyFill="1" applyBorder="1" applyAlignment="1">
      <alignment horizontal="center"/>
    </xf>
    <xf numFmtId="165" fontId="3" fillId="5" borderId="0" xfId="1" applyNumberFormat="1" applyFont="1" applyFill="1" applyBorder="1" applyAlignment="1">
      <alignment horizontal="center"/>
    </xf>
    <xf numFmtId="165" fontId="3" fillId="0" borderId="11" xfId="1" applyNumberFormat="1" applyFont="1" applyBorder="1"/>
    <xf numFmtId="165" fontId="3" fillId="0" borderId="39" xfId="1" applyNumberFormat="1" applyFont="1" applyBorder="1"/>
    <xf numFmtId="165" fontId="3" fillId="0" borderId="14" xfId="1" applyNumberFormat="1" applyFont="1" applyBorder="1"/>
    <xf numFmtId="165" fontId="3" fillId="2" borderId="54" xfId="1" applyNumberFormat="1" applyFont="1" applyFill="1" applyBorder="1"/>
    <xf numFmtId="165" fontId="21" fillId="0" borderId="39" xfId="1" applyNumberFormat="1" applyFont="1" applyBorder="1"/>
    <xf numFmtId="165" fontId="3" fillId="5" borderId="55" xfId="1" applyNumberFormat="1" applyFont="1" applyFill="1" applyBorder="1" applyAlignment="1">
      <alignment horizontal="center"/>
    </xf>
    <xf numFmtId="165" fontId="3" fillId="5" borderId="56" xfId="1" applyNumberFormat="1" applyFont="1" applyFill="1" applyBorder="1" applyAlignment="1">
      <alignment horizontal="center"/>
    </xf>
    <xf numFmtId="165" fontId="3" fillId="5" borderId="57" xfId="1" applyNumberFormat="1" applyFont="1" applyFill="1" applyBorder="1" applyAlignment="1">
      <alignment horizontal="center"/>
    </xf>
    <xf numFmtId="165" fontId="3" fillId="5" borderId="58" xfId="1" applyNumberFormat="1" applyFont="1" applyFill="1" applyBorder="1" applyAlignment="1">
      <alignment horizontal="center"/>
    </xf>
    <xf numFmtId="165" fontId="3" fillId="5" borderId="36" xfId="1" applyNumberFormat="1" applyFont="1" applyFill="1" applyBorder="1" applyAlignment="1">
      <alignment horizontal="center"/>
    </xf>
    <xf numFmtId="165" fontId="21" fillId="0" borderId="14" xfId="1" applyNumberFormat="1" applyFont="1" applyBorder="1"/>
    <xf numFmtId="165" fontId="21" fillId="0" borderId="20" xfId="1" applyNumberFormat="1" applyFont="1" applyBorder="1"/>
    <xf numFmtId="165" fontId="2" fillId="5" borderId="11" xfId="1" applyNumberFormat="1" applyFont="1" applyFill="1" applyBorder="1"/>
    <xf numFmtId="165" fontId="21" fillId="5" borderId="11" xfId="1" applyNumberFormat="1" applyFont="1" applyFill="1" applyBorder="1"/>
    <xf numFmtId="0" fontId="7" fillId="0" borderId="0" xfId="3" applyBorder="1"/>
    <xf numFmtId="164" fontId="0" fillId="0" borderId="0" xfId="2" applyNumberFormat="1" applyFont="1" applyBorder="1" applyAlignment="1">
      <alignment vertical="center"/>
    </xf>
    <xf numFmtId="165" fontId="8" fillId="0" borderId="0" xfId="2" applyNumberFormat="1" applyFont="1" applyBorder="1" applyAlignment="1">
      <alignment vertical="center"/>
    </xf>
    <xf numFmtId="0" fontId="8" fillId="0" borderId="0" xfId="3" applyFont="1" applyBorder="1"/>
    <xf numFmtId="0" fontId="8" fillId="0" borderId="0" xfId="3" applyFont="1" applyFill="1" applyBorder="1"/>
    <xf numFmtId="165" fontId="8" fillId="0" borderId="0" xfId="2" applyNumberFormat="1" applyFont="1" applyFill="1" applyBorder="1" applyAlignment="1">
      <alignment horizontal="center"/>
    </xf>
    <xf numFmtId="0" fontId="0" fillId="0" borderId="0" xfId="3" applyFont="1" applyFill="1" applyBorder="1"/>
    <xf numFmtId="165" fontId="0" fillId="0" borderId="0" xfId="2" applyNumberFormat="1" applyFont="1" applyFill="1" applyBorder="1"/>
    <xf numFmtId="165" fontId="0" fillId="0" borderId="0" xfId="3" applyNumberFormat="1" applyFont="1" applyFill="1" applyBorder="1"/>
    <xf numFmtId="165" fontId="0" fillId="0" borderId="0" xfId="2" applyNumberFormat="1" applyFont="1" applyFill="1" applyBorder="1" applyAlignment="1">
      <alignment horizontal="center"/>
    </xf>
    <xf numFmtId="165" fontId="8" fillId="0" borderId="0" xfId="3" applyNumberFormat="1" applyFont="1" applyFill="1" applyBorder="1" applyAlignment="1">
      <alignment horizontal="center"/>
    </xf>
    <xf numFmtId="9" fontId="7" fillId="0" borderId="0" xfId="5" applyFont="1" applyFill="1" applyBorder="1"/>
    <xf numFmtId="0" fontId="7" fillId="0" borderId="0" xfId="3" applyFill="1" applyBorder="1"/>
    <xf numFmtId="165" fontId="7" fillId="0" borderId="0" xfId="3" applyNumberFormat="1" applyBorder="1"/>
    <xf numFmtId="0" fontId="18" fillId="0" borderId="0" xfId="3" applyFont="1" applyFill="1" applyBorder="1" applyAlignment="1">
      <alignment horizontal="center"/>
    </xf>
    <xf numFmtId="165" fontId="7" fillId="0" borderId="0" xfId="3" applyNumberFormat="1" applyFill="1" applyBorder="1"/>
    <xf numFmtId="9" fontId="7" fillId="0" borderId="0" xfId="3" applyNumberFormat="1" applyFill="1" applyBorder="1"/>
    <xf numFmtId="165" fontId="18" fillId="0" borderId="0" xfId="2" applyNumberFormat="1" applyFont="1" applyFill="1" applyBorder="1" applyAlignment="1">
      <alignment horizontal="center"/>
    </xf>
    <xf numFmtId="165" fontId="8" fillId="0" borderId="0" xfId="3" applyNumberFormat="1" applyFont="1" applyFill="1" applyBorder="1"/>
    <xf numFmtId="165" fontId="8" fillId="0" borderId="0" xfId="2" applyNumberFormat="1" applyFont="1" applyFill="1" applyBorder="1"/>
    <xf numFmtId="165" fontId="0" fillId="0" borderId="0" xfId="2" applyNumberFormat="1" applyFont="1" applyFill="1" applyBorder="1" applyAlignment="1">
      <alignment horizontal="left" vertical="center"/>
    </xf>
    <xf numFmtId="165" fontId="7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11" fillId="0" borderId="0" xfId="3" applyFont="1" applyFill="1" applyBorder="1"/>
    <xf numFmtId="0" fontId="0" fillId="0" borderId="0" xfId="3" applyFont="1" applyFill="1" applyBorder="1" applyAlignment="1">
      <alignment vertical="center"/>
    </xf>
    <xf numFmtId="165" fontId="7" fillId="0" borderId="0" xfId="3" applyNumberFormat="1" applyFont="1" applyFill="1" applyBorder="1" applyAlignment="1">
      <alignment vertical="center"/>
    </xf>
    <xf numFmtId="43" fontId="7" fillId="0" borderId="0" xfId="2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165" fontId="8" fillId="0" borderId="0" xfId="2" applyNumberFormat="1" applyFont="1" applyFill="1" applyBorder="1" applyAlignment="1">
      <alignment vertical="center"/>
    </xf>
    <xf numFmtId="0" fontId="7" fillId="0" borderId="0" xfId="3" applyFont="1" applyFill="1" applyBorder="1"/>
    <xf numFmtId="0" fontId="0" fillId="0" borderId="0" xfId="3" applyFont="1" applyBorder="1"/>
    <xf numFmtId="165" fontId="7" fillId="0" borderId="0" xfId="2" applyNumberFormat="1" applyFont="1" applyBorder="1" applyAlignment="1">
      <alignment vertical="center"/>
    </xf>
    <xf numFmtId="165" fontId="7" fillId="0" borderId="0" xfId="3" applyNumberFormat="1" applyFont="1" applyFill="1" applyBorder="1"/>
    <xf numFmtId="165" fontId="7" fillId="0" borderId="0" xfId="2" applyNumberFormat="1" applyFont="1" applyFill="1" applyBorder="1"/>
    <xf numFmtId="165" fontId="7" fillId="0" borderId="0" xfId="3" applyNumberFormat="1" applyFont="1" applyFill="1" applyBorder="1" applyAlignment="1">
      <alignment horizontal="center" vertical="center"/>
    </xf>
    <xf numFmtId="165" fontId="7" fillId="0" borderId="0" xfId="3" applyNumberFormat="1" applyFill="1" applyBorder="1" applyAlignment="1">
      <alignment vertical="center"/>
    </xf>
    <xf numFmtId="165" fontId="8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/>
    </xf>
    <xf numFmtId="165" fontId="18" fillId="0" borderId="0" xfId="3" applyNumberFormat="1" applyFont="1" applyFill="1" applyBorder="1" applyAlignment="1">
      <alignment vertical="center"/>
    </xf>
    <xf numFmtId="165" fontId="2" fillId="0" borderId="0" xfId="1" applyNumberFormat="1" applyFont="1" applyAlignment="1">
      <alignment horizontal="left"/>
    </xf>
    <xf numFmtId="165" fontId="3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right"/>
    </xf>
    <xf numFmtId="165" fontId="3" fillId="0" borderId="9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horizontal="center"/>
    </xf>
    <xf numFmtId="165" fontId="3" fillId="0" borderId="14" xfId="1" applyNumberFormat="1" applyFont="1" applyBorder="1" applyAlignment="1">
      <alignment horizontal="center"/>
    </xf>
    <xf numFmtId="165" fontId="3" fillId="0" borderId="26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right"/>
    </xf>
    <xf numFmtId="165" fontId="2" fillId="0" borderId="5" xfId="1" applyNumberFormat="1" applyFont="1" applyBorder="1" applyAlignment="1">
      <alignment horizontal="right"/>
    </xf>
    <xf numFmtId="165" fontId="2" fillId="0" borderId="7" xfId="1" applyNumberFormat="1" applyFont="1" applyBorder="1" applyAlignment="1">
      <alignment horizontal="right"/>
    </xf>
    <xf numFmtId="165" fontId="3" fillId="5" borderId="59" xfId="1" applyNumberFormat="1" applyFont="1" applyFill="1" applyBorder="1" applyAlignment="1">
      <alignment horizontal="center"/>
    </xf>
    <xf numFmtId="165" fontId="3" fillId="5" borderId="53" xfId="1" applyNumberFormat="1" applyFont="1" applyFill="1" applyBorder="1" applyAlignment="1">
      <alignment horizontal="center"/>
    </xf>
    <xf numFmtId="165" fontId="3" fillId="5" borderId="55" xfId="1" applyNumberFormat="1" applyFont="1" applyFill="1" applyBorder="1" applyAlignment="1">
      <alignment horizontal="center"/>
    </xf>
    <xf numFmtId="165" fontId="3" fillId="5" borderId="60" xfId="1" applyNumberFormat="1" applyFont="1" applyFill="1" applyBorder="1" applyAlignment="1">
      <alignment horizontal="center"/>
    </xf>
    <xf numFmtId="165" fontId="3" fillId="5" borderId="61" xfId="1" applyNumberFormat="1" applyFont="1" applyFill="1" applyBorder="1" applyAlignment="1">
      <alignment horizontal="center"/>
    </xf>
    <xf numFmtId="165" fontId="3" fillId="5" borderId="38" xfId="1" applyNumberFormat="1" applyFont="1" applyFill="1" applyBorder="1" applyAlignment="1">
      <alignment horizontal="center"/>
    </xf>
    <xf numFmtId="165" fontId="3" fillId="5" borderId="17" xfId="1" applyNumberFormat="1" applyFont="1" applyFill="1" applyBorder="1" applyAlignment="1">
      <alignment horizontal="center"/>
    </xf>
    <xf numFmtId="165" fontId="3" fillId="5" borderId="28" xfId="1" applyNumberFormat="1" applyFont="1" applyFill="1" applyBorder="1" applyAlignment="1">
      <alignment horizontal="center"/>
    </xf>
    <xf numFmtId="165" fontId="3" fillId="5" borderId="29" xfId="1" applyNumberFormat="1" applyFont="1" applyFill="1" applyBorder="1" applyAlignment="1">
      <alignment horizontal="center"/>
    </xf>
    <xf numFmtId="0" fontId="15" fillId="0" borderId="0" xfId="3" applyFont="1" applyBorder="1" applyAlignment="1">
      <alignment horizontal="center" vertical="center" wrapText="1"/>
    </xf>
    <xf numFmtId="0" fontId="16" fillId="0" borderId="62" xfId="3" applyFont="1" applyBorder="1" applyAlignment="1">
      <alignment horizontal="right" wrapText="1"/>
    </xf>
    <xf numFmtId="0" fontId="16" fillId="0" borderId="57" xfId="3" applyFont="1" applyBorder="1" applyAlignment="1">
      <alignment horizontal="center" vertical="center"/>
    </xf>
    <xf numFmtId="0" fontId="16" fillId="0" borderId="58" xfId="3" applyFont="1" applyBorder="1" applyAlignment="1">
      <alignment horizontal="center" vertical="center"/>
    </xf>
    <xf numFmtId="0" fontId="17" fillId="4" borderId="38" xfId="3" applyFont="1" applyFill="1" applyBorder="1" applyAlignment="1">
      <alignment horizontal="center" vertical="center"/>
    </xf>
    <xf numFmtId="0" fontId="17" fillId="4" borderId="63" xfId="3" applyFont="1" applyFill="1" applyBorder="1" applyAlignment="1">
      <alignment horizontal="center" vertical="center"/>
    </xf>
    <xf numFmtId="0" fontId="18" fillId="4" borderId="32" xfId="3" applyFont="1" applyFill="1" applyBorder="1" applyAlignment="1">
      <alignment horizontal="center" vertical="center" wrapText="1"/>
    </xf>
    <xf numFmtId="0" fontId="18" fillId="4" borderId="19" xfId="3" applyFont="1" applyFill="1" applyBorder="1" applyAlignment="1">
      <alignment horizontal="center" vertical="center" wrapText="1"/>
    </xf>
    <xf numFmtId="0" fontId="18" fillId="4" borderId="60" xfId="3" applyFont="1" applyFill="1" applyBorder="1" applyAlignment="1">
      <alignment horizontal="center" vertical="center" wrapText="1"/>
    </xf>
    <xf numFmtId="0" fontId="18" fillId="4" borderId="54" xfId="3" applyFont="1" applyFill="1" applyBorder="1" applyAlignment="1">
      <alignment horizontal="center" vertical="center" wrapText="1"/>
    </xf>
    <xf numFmtId="0" fontId="19" fillId="4" borderId="36" xfId="3" applyFont="1" applyFill="1" applyBorder="1" applyAlignment="1">
      <alignment horizontal="center" vertical="center" wrapText="1"/>
    </xf>
    <xf numFmtId="0" fontId="19" fillId="4" borderId="45" xfId="3" applyFont="1" applyFill="1" applyBorder="1" applyAlignment="1">
      <alignment horizontal="center" vertical="center" wrapText="1"/>
    </xf>
    <xf numFmtId="0" fontId="18" fillId="4" borderId="38" xfId="3" applyFont="1" applyFill="1" applyBorder="1" applyAlignment="1">
      <alignment horizontal="center" vertical="center"/>
    </xf>
    <xf numFmtId="0" fontId="18" fillId="4" borderId="60" xfId="3" applyFont="1" applyFill="1" applyBorder="1" applyAlignment="1">
      <alignment horizontal="center" vertical="center"/>
    </xf>
    <xf numFmtId="0" fontId="18" fillId="4" borderId="64" xfId="3" applyFont="1" applyFill="1" applyBorder="1" applyAlignment="1">
      <alignment horizontal="center" vertical="center"/>
    </xf>
    <xf numFmtId="0" fontId="18" fillId="4" borderId="64" xfId="3" applyFont="1" applyFill="1" applyBorder="1" applyAlignment="1">
      <alignment horizontal="center" vertical="center" textRotation="90" wrapText="1"/>
    </xf>
    <xf numFmtId="0" fontId="18" fillId="4" borderId="65" xfId="3" applyFont="1" applyFill="1" applyBorder="1" applyAlignment="1">
      <alignment horizontal="center" vertical="center" textRotation="90" wrapText="1"/>
    </xf>
    <xf numFmtId="165" fontId="13" fillId="0" borderId="0" xfId="1" applyNumberFormat="1" applyFont="1" applyAlignment="1">
      <alignment horizontal="center"/>
    </xf>
    <xf numFmtId="165" fontId="12" fillId="0" borderId="0" xfId="1" applyNumberFormat="1" applyFont="1" applyAlignment="1">
      <alignment horizontal="center"/>
    </xf>
    <xf numFmtId="165" fontId="12" fillId="0" borderId="0" xfId="1" applyNumberFormat="1" applyFont="1" applyAlignment="1">
      <alignment horizontal="right"/>
    </xf>
    <xf numFmtId="165" fontId="9" fillId="5" borderId="0" xfId="1" applyNumberFormat="1" applyFont="1" applyFill="1" applyAlignment="1">
      <alignment horizontal="center"/>
    </xf>
    <xf numFmtId="165" fontId="9" fillId="5" borderId="12" xfId="1" applyNumberFormat="1" applyFont="1" applyFill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3" fillId="0" borderId="14" xfId="1" applyNumberFormat="1" applyFont="1" applyBorder="1" applyAlignment="1">
      <alignment horizontal="left" vertical="center"/>
    </xf>
    <xf numFmtId="165" fontId="3" fillId="0" borderId="26" xfId="1" applyNumberFormat="1" applyFont="1" applyBorder="1" applyAlignment="1">
      <alignment horizontal="left" vertical="center"/>
    </xf>
    <xf numFmtId="165" fontId="3" fillId="0" borderId="11" xfId="1" applyNumberFormat="1" applyFont="1" applyBorder="1" applyAlignment="1">
      <alignment horizontal="left" vertical="center"/>
    </xf>
    <xf numFmtId="165" fontId="12" fillId="0" borderId="11" xfId="1" applyNumberFormat="1" applyFont="1" applyBorder="1" applyAlignment="1">
      <alignment horizontal="left" vertical="center"/>
    </xf>
    <xf numFmtId="165" fontId="12" fillId="0" borderId="26" xfId="1" applyNumberFormat="1" applyFont="1" applyBorder="1" applyAlignment="1">
      <alignment horizontal="left" vertical="center"/>
    </xf>
    <xf numFmtId="165" fontId="13" fillId="5" borderId="0" xfId="1" applyNumberFormat="1" applyFont="1" applyFill="1" applyAlignment="1">
      <alignment horizontal="center"/>
    </xf>
    <xf numFmtId="165" fontId="13" fillId="5" borderId="12" xfId="1" applyNumberFormat="1" applyFont="1" applyFill="1" applyBorder="1" applyAlignment="1">
      <alignment horizontal="center"/>
    </xf>
    <xf numFmtId="165" fontId="13" fillId="0" borderId="11" xfId="1" applyNumberFormat="1" applyFont="1" applyBorder="1" applyAlignment="1">
      <alignment horizontal="left" vertical="center"/>
    </xf>
    <xf numFmtId="165" fontId="13" fillId="0" borderId="14" xfId="1" applyNumberFormat="1" applyFont="1" applyBorder="1" applyAlignment="1">
      <alignment horizontal="left" vertical="center"/>
    </xf>
    <xf numFmtId="165" fontId="13" fillId="0" borderId="26" xfId="1" applyNumberFormat="1" applyFont="1" applyBorder="1" applyAlignment="1">
      <alignment horizontal="left" vertical="center"/>
    </xf>
    <xf numFmtId="165" fontId="13" fillId="0" borderId="11" xfId="1" applyNumberFormat="1" applyFont="1" applyBorder="1" applyAlignment="1">
      <alignment horizontal="center" vertical="center"/>
    </xf>
    <xf numFmtId="165" fontId="13" fillId="0" borderId="14" xfId="1" applyNumberFormat="1" applyFont="1" applyBorder="1" applyAlignment="1">
      <alignment horizontal="center" vertical="center"/>
    </xf>
    <xf numFmtId="165" fontId="13" fillId="0" borderId="26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165" fontId="3" fillId="5" borderId="11" xfId="1" applyNumberFormat="1" applyFont="1" applyFill="1" applyBorder="1" applyAlignment="1">
      <alignment horizontal="center"/>
    </xf>
    <xf numFmtId="165" fontId="3" fillId="5" borderId="14" xfId="1" applyNumberFormat="1" applyFont="1" applyFill="1" applyBorder="1" applyAlignment="1">
      <alignment horizontal="center"/>
    </xf>
    <xf numFmtId="165" fontId="3" fillId="5" borderId="26" xfId="1" applyNumberFormat="1" applyFont="1" applyFill="1" applyBorder="1" applyAlignment="1">
      <alignment horizontal="center"/>
    </xf>
    <xf numFmtId="165" fontId="3" fillId="5" borderId="9" xfId="1" applyNumberFormat="1" applyFont="1" applyFill="1" applyBorder="1" applyAlignment="1">
      <alignment horizontal="center"/>
    </xf>
    <xf numFmtId="165" fontId="3" fillId="5" borderId="4" xfId="1" applyNumberFormat="1" applyFont="1" applyFill="1" applyBorder="1" applyAlignment="1">
      <alignment horizontal="center"/>
    </xf>
    <xf numFmtId="165" fontId="3" fillId="5" borderId="13" xfId="1" applyNumberFormat="1" applyFont="1" applyFill="1" applyBorder="1" applyAlignment="1">
      <alignment horizontal="center"/>
    </xf>
    <xf numFmtId="165" fontId="2" fillId="0" borderId="11" xfId="1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 wrapText="1"/>
    </xf>
    <xf numFmtId="165" fontId="2" fillId="0" borderId="26" xfId="1" applyNumberFormat="1" applyFont="1" applyBorder="1" applyAlignment="1">
      <alignment horizontal="center" vertical="center" wrapText="1"/>
    </xf>
    <xf numFmtId="165" fontId="3" fillId="5" borderId="8" xfId="1" applyNumberFormat="1" applyFont="1" applyFill="1" applyBorder="1" applyAlignment="1">
      <alignment horizontal="center"/>
    </xf>
    <xf numFmtId="165" fontId="3" fillId="5" borderId="5" xfId="1" applyNumberFormat="1" applyFont="1" applyFill="1" applyBorder="1" applyAlignment="1">
      <alignment horizontal="center"/>
    </xf>
    <xf numFmtId="165" fontId="3" fillId="5" borderId="7" xfId="1" applyNumberFormat="1" applyFont="1" applyFill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2" fillId="0" borderId="14" xfId="1" applyNumberFormat="1" applyFont="1" applyBorder="1" applyAlignment="1">
      <alignment horizontal="center"/>
    </xf>
    <xf numFmtId="165" fontId="2" fillId="0" borderId="26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65" fontId="5" fillId="0" borderId="11" xfId="1" applyNumberFormat="1" applyFont="1" applyBorder="1" applyAlignment="1">
      <alignment horizontal="center"/>
    </xf>
    <xf numFmtId="165" fontId="5" fillId="0" borderId="14" xfId="1" applyNumberFormat="1" applyFont="1" applyBorder="1" applyAlignment="1">
      <alignment horizontal="center"/>
    </xf>
    <xf numFmtId="165" fontId="5" fillId="0" borderId="26" xfId="1" applyNumberFormat="1" applyFont="1" applyBorder="1" applyAlignment="1">
      <alignment horizontal="center"/>
    </xf>
    <xf numFmtId="0" fontId="3" fillId="4" borderId="11" xfId="4" applyFont="1" applyFill="1" applyBorder="1" applyAlignment="1">
      <alignment horizontal="left" vertical="center"/>
    </xf>
    <xf numFmtId="0" fontId="3" fillId="4" borderId="14" xfId="4" applyFont="1" applyFill="1" applyBorder="1" applyAlignment="1">
      <alignment horizontal="left" vertical="center"/>
    </xf>
    <xf numFmtId="0" fontId="3" fillId="4" borderId="26" xfId="4" applyFont="1" applyFill="1" applyBorder="1" applyAlignment="1">
      <alignment horizontal="left" vertical="center"/>
    </xf>
    <xf numFmtId="0" fontId="2" fillId="0" borderId="0" xfId="4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4" applyFont="1" applyAlignment="1">
      <alignment horizontal="center"/>
    </xf>
    <xf numFmtId="0" fontId="3" fillId="5" borderId="17" xfId="4" applyFont="1" applyFill="1" applyBorder="1" applyAlignment="1">
      <alignment horizontal="left" vertical="center"/>
    </xf>
    <xf numFmtId="0" fontId="3" fillId="5" borderId="29" xfId="4" applyFont="1" applyFill="1" applyBorder="1" applyAlignment="1">
      <alignment horizontal="left" vertical="center"/>
    </xf>
    <xf numFmtId="0" fontId="3" fillId="0" borderId="11" xfId="4" applyFont="1" applyBorder="1" applyAlignment="1">
      <alignment horizontal="left" vertical="center"/>
    </xf>
    <xf numFmtId="0" fontId="3" fillId="0" borderId="14" xfId="4" applyFont="1" applyBorder="1" applyAlignment="1">
      <alignment horizontal="left" vertical="center"/>
    </xf>
    <xf numFmtId="0" fontId="3" fillId="0" borderId="26" xfId="4" applyFont="1" applyBorder="1" applyAlignment="1">
      <alignment horizontal="left" vertical="center"/>
    </xf>
    <xf numFmtId="165" fontId="2" fillId="0" borderId="4" xfId="1" applyNumberFormat="1" applyFont="1" applyBorder="1" applyAlignment="1">
      <alignment horizontal="right"/>
    </xf>
  </cellXfs>
  <cellStyles count="6">
    <cellStyle name="Ezres" xfId="1" builtinId="3"/>
    <cellStyle name="Ezres 2" xfId="2"/>
    <cellStyle name="Normál" xfId="0" builtinId="0"/>
    <cellStyle name="Normál 2 3" xfId="3"/>
    <cellStyle name="Normál_3.eredeti  2009. évi költségvetés 2-13 mell." xfId="4"/>
    <cellStyle name="Százalék" xfId="5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view="pageBreakPreview" zoomScale="60" zoomScaleNormal="112" workbookViewId="0">
      <selection sqref="A1:E1"/>
    </sheetView>
  </sheetViews>
  <sheetFormatPr defaultRowHeight="12.75"/>
  <cols>
    <col min="1" max="1" width="6.28515625" bestFit="1" customWidth="1"/>
    <col min="2" max="2" width="50.7109375" customWidth="1"/>
    <col min="3" max="3" width="15.85546875" customWidth="1"/>
    <col min="4" max="4" width="50.7109375" customWidth="1"/>
    <col min="5" max="5" width="14.85546875" bestFit="1" customWidth="1"/>
    <col min="6" max="6" width="13.7109375" bestFit="1" customWidth="1"/>
    <col min="7" max="7" width="12.5703125" bestFit="1" customWidth="1"/>
  </cols>
  <sheetData>
    <row r="1" spans="1:6">
      <c r="A1" s="410" t="s">
        <v>508</v>
      </c>
      <c r="B1" s="410"/>
      <c r="C1" s="410"/>
      <c r="D1" s="410"/>
      <c r="E1" s="410"/>
    </row>
    <row r="2" spans="1:6">
      <c r="A2" s="2"/>
      <c r="B2" s="2"/>
      <c r="C2" s="2"/>
      <c r="D2" s="2"/>
      <c r="E2" s="2"/>
    </row>
    <row r="3" spans="1:6">
      <c r="A3" s="411" t="s">
        <v>215</v>
      </c>
      <c r="B3" s="411"/>
      <c r="C3" s="411"/>
      <c r="D3" s="411"/>
      <c r="E3" s="411"/>
    </row>
    <row r="4" spans="1:6">
      <c r="A4" s="411" t="s">
        <v>390</v>
      </c>
      <c r="B4" s="411"/>
      <c r="C4" s="411"/>
      <c r="D4" s="411"/>
      <c r="E4" s="411"/>
    </row>
    <row r="5" spans="1:6">
      <c r="A5" s="1"/>
      <c r="B5" s="1"/>
      <c r="C5" s="1"/>
      <c r="D5" s="1"/>
      <c r="E5" s="1"/>
    </row>
    <row r="6" spans="1:6">
      <c r="A6" s="412" t="s">
        <v>391</v>
      </c>
      <c r="B6" s="412"/>
      <c r="C6" s="412"/>
      <c r="D6" s="412"/>
      <c r="E6" s="412"/>
    </row>
    <row r="7" spans="1:6">
      <c r="A7" s="170"/>
      <c r="B7" s="170" t="s">
        <v>299</v>
      </c>
      <c r="C7" s="170" t="s">
        <v>300</v>
      </c>
      <c r="D7" s="170" t="s">
        <v>301</v>
      </c>
      <c r="E7" s="170" t="s">
        <v>302</v>
      </c>
    </row>
    <row r="8" spans="1:6">
      <c r="A8" s="183">
        <v>1</v>
      </c>
      <c r="B8" s="153" t="s">
        <v>95</v>
      </c>
      <c r="C8" s="152" t="s">
        <v>303</v>
      </c>
      <c r="D8" s="153" t="s">
        <v>96</v>
      </c>
      <c r="E8" s="174" t="s">
        <v>304</v>
      </c>
    </row>
    <row r="9" spans="1:6">
      <c r="A9" s="182"/>
      <c r="B9" s="156" t="s">
        <v>21</v>
      </c>
      <c r="C9" s="155" t="s">
        <v>121</v>
      </c>
      <c r="D9" s="156"/>
      <c r="E9" s="175" t="s">
        <v>305</v>
      </c>
    </row>
    <row r="10" spans="1:6">
      <c r="A10" s="6">
        <v>2</v>
      </c>
      <c r="B10" s="6" t="s">
        <v>309</v>
      </c>
      <c r="C10" s="6">
        <v>326852171</v>
      </c>
      <c r="D10" s="6" t="s">
        <v>48</v>
      </c>
      <c r="E10" s="6">
        <v>239569232</v>
      </c>
    </row>
    <row r="11" spans="1:6">
      <c r="A11" s="6">
        <v>3</v>
      </c>
      <c r="B11" s="6" t="s">
        <v>464</v>
      </c>
      <c r="C11" s="6">
        <v>29995684</v>
      </c>
      <c r="D11" s="6" t="s">
        <v>311</v>
      </c>
      <c r="E11" s="6">
        <v>40706662</v>
      </c>
    </row>
    <row r="12" spans="1:6">
      <c r="A12" s="6">
        <v>4</v>
      </c>
      <c r="B12" s="6" t="s">
        <v>143</v>
      </c>
      <c r="C12" s="6">
        <v>79606106</v>
      </c>
      <c r="D12" s="6" t="s">
        <v>142</v>
      </c>
      <c r="E12" s="6">
        <v>235856881</v>
      </c>
    </row>
    <row r="13" spans="1:6">
      <c r="A13" s="6">
        <v>5</v>
      </c>
      <c r="B13" s="6" t="s">
        <v>56</v>
      </c>
      <c r="C13" s="6">
        <v>59494771</v>
      </c>
      <c r="D13" s="6" t="s">
        <v>312</v>
      </c>
      <c r="E13" s="6">
        <v>17188494</v>
      </c>
    </row>
    <row r="14" spans="1:6">
      <c r="A14" s="6">
        <v>6</v>
      </c>
      <c r="B14" s="6" t="s">
        <v>144</v>
      </c>
      <c r="C14" s="6">
        <v>93466548</v>
      </c>
      <c r="D14" s="6" t="s">
        <v>389</v>
      </c>
      <c r="E14" s="6">
        <v>116255110</v>
      </c>
    </row>
    <row r="15" spans="1:6">
      <c r="A15" s="6">
        <v>7</v>
      </c>
      <c r="B15" s="6" t="s">
        <v>310</v>
      </c>
      <c r="C15" s="6">
        <v>255185580</v>
      </c>
      <c r="D15" s="6" t="s">
        <v>314</v>
      </c>
      <c r="E15" s="6">
        <v>184993063</v>
      </c>
    </row>
    <row r="16" spans="1:6">
      <c r="A16" s="6">
        <v>8</v>
      </c>
      <c r="B16" s="172" t="s">
        <v>56</v>
      </c>
      <c r="C16" s="172">
        <f>SUM(C10:C15)</f>
        <v>844600860</v>
      </c>
      <c r="D16" s="172" t="s">
        <v>306</v>
      </c>
      <c r="E16" s="172">
        <f>SUM(E10:E15)</f>
        <v>834569442</v>
      </c>
      <c r="F16" s="22"/>
    </row>
    <row r="17" spans="1:7">
      <c r="A17" s="6">
        <v>9</v>
      </c>
      <c r="B17" s="6" t="s">
        <v>88</v>
      </c>
      <c r="C17" s="6">
        <v>2540000</v>
      </c>
      <c r="D17" s="6" t="s">
        <v>86</v>
      </c>
      <c r="E17" s="6">
        <v>160253713</v>
      </c>
    </row>
    <row r="18" spans="1:7">
      <c r="A18" s="6">
        <v>10</v>
      </c>
      <c r="B18" s="6" t="s">
        <v>315</v>
      </c>
      <c r="C18" s="6">
        <v>30982151</v>
      </c>
      <c r="D18" s="6" t="s">
        <v>87</v>
      </c>
      <c r="E18" s="6">
        <v>3856418</v>
      </c>
    </row>
    <row r="19" spans="1:7">
      <c r="A19" s="6">
        <v>11</v>
      </c>
      <c r="B19" s="6" t="s">
        <v>92</v>
      </c>
      <c r="C19" s="6">
        <v>0</v>
      </c>
      <c r="D19" s="6" t="s">
        <v>316</v>
      </c>
      <c r="E19" s="6">
        <v>0</v>
      </c>
    </row>
    <row r="20" spans="1:7">
      <c r="A20" s="6">
        <v>12</v>
      </c>
      <c r="B20" s="6" t="s">
        <v>310</v>
      </c>
      <c r="C20" s="6">
        <v>120556562</v>
      </c>
      <c r="D20" s="6" t="s">
        <v>314</v>
      </c>
      <c r="E20" s="6">
        <v>0</v>
      </c>
      <c r="G20" s="22"/>
    </row>
    <row r="21" spans="1:7">
      <c r="A21" s="6">
        <v>13</v>
      </c>
      <c r="B21" s="172" t="s">
        <v>88</v>
      </c>
      <c r="C21" s="172">
        <f>SUM(C17:C20)</f>
        <v>154078713</v>
      </c>
      <c r="D21" s="172" t="s">
        <v>307</v>
      </c>
      <c r="E21" s="172">
        <f>SUM(E17:E20)</f>
        <v>164110131</v>
      </c>
      <c r="F21" s="22"/>
    </row>
    <row r="22" spans="1:7">
      <c r="A22" s="6">
        <v>14</v>
      </c>
      <c r="B22" s="65" t="s">
        <v>145</v>
      </c>
      <c r="C22" s="65">
        <f>+C21+C16</f>
        <v>998679573</v>
      </c>
      <c r="D22" s="65" t="s">
        <v>308</v>
      </c>
      <c r="E22" s="65">
        <f>+E21+E16</f>
        <v>998679573</v>
      </c>
      <c r="F22" s="22"/>
    </row>
    <row r="23" spans="1:7">
      <c r="A23" s="1"/>
      <c r="B23" s="1"/>
      <c r="C23" s="1"/>
      <c r="D23" s="1"/>
      <c r="E23" s="1" t="s">
        <v>21</v>
      </c>
    </row>
    <row r="24" spans="1:7">
      <c r="E24" s="22"/>
    </row>
    <row r="27" spans="1:7" ht="15">
      <c r="B27" s="95"/>
    </row>
  </sheetData>
  <mergeCells count="4">
    <mergeCell ref="A1:E1"/>
    <mergeCell ref="A3:E3"/>
    <mergeCell ref="A4:E4"/>
    <mergeCell ref="A6:E6"/>
  </mergeCells>
  <pageMargins left="0.18" right="0.17" top="1" bottom="1" header="0.5" footer="0.5"/>
  <pageSetup paperSize="9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46"/>
  <sheetViews>
    <sheetView zoomScaleNormal="100" workbookViewId="0">
      <selection sqref="A1:E1"/>
    </sheetView>
  </sheetViews>
  <sheetFormatPr defaultRowHeight="12.75"/>
  <cols>
    <col min="1" max="1" width="6.42578125" customWidth="1"/>
    <col min="2" max="2" width="28.28515625" bestFit="1" customWidth="1"/>
    <col min="3" max="8" width="10.7109375" customWidth="1"/>
  </cols>
  <sheetData>
    <row r="1" spans="1:10">
      <c r="A1" s="410" t="s">
        <v>517</v>
      </c>
      <c r="B1" s="410"/>
      <c r="C1" s="410"/>
      <c r="D1" s="410"/>
      <c r="E1" s="410"/>
      <c r="F1" s="313"/>
      <c r="G1" s="313"/>
      <c r="H1" s="313"/>
    </row>
    <row r="2" spans="1:10">
      <c r="A2" s="411" t="s">
        <v>215</v>
      </c>
      <c r="B2" s="411"/>
      <c r="C2" s="411"/>
      <c r="D2" s="411"/>
      <c r="E2" s="411"/>
      <c r="F2" s="411"/>
      <c r="G2" s="411"/>
      <c r="H2" s="411"/>
    </row>
    <row r="3" spans="1:10">
      <c r="A3" s="411" t="s">
        <v>218</v>
      </c>
      <c r="B3" s="411"/>
      <c r="C3" s="411"/>
      <c r="D3" s="411"/>
      <c r="E3" s="411"/>
      <c r="F3" s="411"/>
      <c r="G3" s="411"/>
      <c r="H3" s="411"/>
    </row>
    <row r="4" spans="1:10">
      <c r="A4" s="412" t="s">
        <v>126</v>
      </c>
      <c r="B4" s="412"/>
      <c r="C4" s="412"/>
      <c r="D4" s="412"/>
      <c r="E4" s="412"/>
      <c r="F4" s="412"/>
      <c r="G4" s="412"/>
      <c r="H4" s="412"/>
    </row>
    <row r="5" spans="1:10">
      <c r="A5" s="159"/>
      <c r="B5" s="150" t="s">
        <v>127</v>
      </c>
      <c r="C5" s="474" t="s">
        <v>128</v>
      </c>
      <c r="D5" s="475"/>
      <c r="E5" s="494" t="s">
        <v>227</v>
      </c>
      <c r="F5" s="494"/>
      <c r="G5" s="150" t="s">
        <v>129</v>
      </c>
      <c r="H5" s="178"/>
    </row>
    <row r="6" spans="1:10">
      <c r="A6" s="183"/>
      <c r="B6" s="153" t="s">
        <v>130</v>
      </c>
      <c r="C6" s="152" t="s">
        <v>131</v>
      </c>
      <c r="D6" s="150" t="s">
        <v>132</v>
      </c>
      <c r="E6" s="153" t="s">
        <v>131</v>
      </c>
      <c r="F6" s="153" t="s">
        <v>132</v>
      </c>
      <c r="G6" s="153" t="s">
        <v>133</v>
      </c>
      <c r="H6" s="174" t="s">
        <v>106</v>
      </c>
    </row>
    <row r="7" spans="1:10">
      <c r="A7" s="182"/>
      <c r="B7" s="156"/>
      <c r="C7" s="155" t="s">
        <v>134</v>
      </c>
      <c r="D7" s="156" t="s">
        <v>134</v>
      </c>
      <c r="E7" s="156" t="s">
        <v>134</v>
      </c>
      <c r="F7" s="156" t="s">
        <v>134</v>
      </c>
      <c r="G7" s="156" t="s">
        <v>135</v>
      </c>
      <c r="H7" s="175"/>
    </row>
    <row r="8" spans="1:10">
      <c r="A8" s="489" t="s">
        <v>487</v>
      </c>
      <c r="B8" s="489"/>
      <c r="C8" s="489"/>
      <c r="D8" s="489"/>
      <c r="E8" s="489"/>
      <c r="F8" s="489"/>
      <c r="G8" s="489"/>
      <c r="H8" s="489"/>
    </row>
    <row r="9" spans="1:10">
      <c r="A9" s="5" t="s">
        <v>27</v>
      </c>
      <c r="B9" s="6"/>
      <c r="C9" s="6">
        <v>3</v>
      </c>
      <c r="D9" s="6">
        <v>0</v>
      </c>
      <c r="E9" s="6">
        <v>0</v>
      </c>
      <c r="F9" s="6"/>
      <c r="G9" s="6">
        <v>0</v>
      </c>
      <c r="H9" s="6">
        <f>SUM(C9:G9)</f>
        <v>3</v>
      </c>
    </row>
    <row r="10" spans="1:10">
      <c r="A10" s="5"/>
      <c r="B10" s="4" t="s">
        <v>136</v>
      </c>
      <c r="C10" s="4">
        <f>SUM(C9:C9)</f>
        <v>3</v>
      </c>
      <c r="D10" s="4">
        <f>SUM(D9:D9)</f>
        <v>0</v>
      </c>
      <c r="E10" s="4">
        <f>SUM(E9:E9)</f>
        <v>0</v>
      </c>
      <c r="F10" s="4"/>
      <c r="G10" s="4">
        <f>SUM(G9:G9)</f>
        <v>0</v>
      </c>
      <c r="H10" s="4">
        <f>SUM(H9:H9)</f>
        <v>3</v>
      </c>
    </row>
    <row r="11" spans="1:10">
      <c r="A11" s="489" t="s">
        <v>488</v>
      </c>
      <c r="B11" s="489"/>
      <c r="C11" s="489"/>
      <c r="D11" s="489"/>
      <c r="E11" s="489"/>
      <c r="F11" s="489"/>
      <c r="G11" s="489"/>
      <c r="H11" s="489"/>
    </row>
    <row r="12" spans="1:10">
      <c r="A12" s="5" t="s">
        <v>27</v>
      </c>
      <c r="B12" s="6"/>
      <c r="C12" s="6">
        <v>2</v>
      </c>
      <c r="D12" s="6">
        <v>0</v>
      </c>
      <c r="E12" s="6"/>
      <c r="F12" s="6"/>
      <c r="G12" s="6">
        <v>0</v>
      </c>
      <c r="H12" s="6">
        <f>SUM(C12:G12)</f>
        <v>2</v>
      </c>
      <c r="J12" s="96"/>
    </row>
    <row r="13" spans="1:10">
      <c r="A13" s="5"/>
      <c r="B13" s="4" t="s">
        <v>136</v>
      </c>
      <c r="C13" s="4">
        <f>SUM(C12:C12)</f>
        <v>2</v>
      </c>
      <c r="D13" s="4">
        <f>SUM(D12:D12)</f>
        <v>0</v>
      </c>
      <c r="E13" s="4">
        <f>SUM(E12:E12)</f>
        <v>0</v>
      </c>
      <c r="F13" s="4"/>
      <c r="G13" s="4">
        <f>SUM(G12:G12)</f>
        <v>0</v>
      </c>
      <c r="H13" s="4">
        <f>SUM(H12:H12)</f>
        <v>2</v>
      </c>
    </row>
    <row r="14" spans="1:10">
      <c r="A14" s="489" t="s">
        <v>489</v>
      </c>
      <c r="B14" s="489"/>
      <c r="C14" s="489"/>
      <c r="D14" s="489"/>
      <c r="E14" s="489"/>
      <c r="F14" s="489"/>
      <c r="G14" s="489"/>
      <c r="H14" s="489"/>
    </row>
    <row r="15" spans="1:10">
      <c r="A15" s="5" t="s">
        <v>27</v>
      </c>
      <c r="B15" s="6" t="s">
        <v>219</v>
      </c>
      <c r="C15" s="6">
        <v>6</v>
      </c>
      <c r="D15" s="6">
        <v>0</v>
      </c>
      <c r="E15" s="6">
        <v>0</v>
      </c>
      <c r="F15" s="6"/>
      <c r="G15" s="6">
        <v>0</v>
      </c>
      <c r="H15" s="6">
        <f>SUM(C15:G15)</f>
        <v>6</v>
      </c>
    </row>
    <row r="16" spans="1:10">
      <c r="A16" s="5" t="s">
        <v>28</v>
      </c>
      <c r="B16" s="6" t="s">
        <v>220</v>
      </c>
      <c r="C16" s="6">
        <v>2</v>
      </c>
      <c r="D16" s="6">
        <v>0</v>
      </c>
      <c r="E16" s="6">
        <v>0</v>
      </c>
      <c r="F16" s="6"/>
      <c r="G16" s="6">
        <v>0</v>
      </c>
      <c r="H16" s="6">
        <f>SUM(C16:G16)</f>
        <v>2</v>
      </c>
    </row>
    <row r="17" spans="1:8">
      <c r="A17" s="5" t="s">
        <v>29</v>
      </c>
      <c r="B17" s="6" t="s">
        <v>221</v>
      </c>
      <c r="C17" s="6">
        <v>2</v>
      </c>
      <c r="D17" s="6">
        <v>0</v>
      </c>
      <c r="E17" s="6">
        <v>0</v>
      </c>
      <c r="F17" s="6"/>
      <c r="G17" s="6">
        <v>0</v>
      </c>
      <c r="H17" s="6">
        <f>SUM(C17:G17)</f>
        <v>2</v>
      </c>
    </row>
    <row r="18" spans="1:8">
      <c r="A18" s="5" t="s">
        <v>30</v>
      </c>
      <c r="B18" s="6" t="s">
        <v>222</v>
      </c>
      <c r="C18" s="6">
        <v>2</v>
      </c>
      <c r="D18" s="6">
        <v>2</v>
      </c>
      <c r="E18" s="6">
        <v>0</v>
      </c>
      <c r="F18" s="6"/>
      <c r="G18" s="6">
        <v>0</v>
      </c>
      <c r="H18" s="6">
        <f>SUM(C18:G18)</f>
        <v>4</v>
      </c>
    </row>
    <row r="19" spans="1:8">
      <c r="A19" s="5" t="s">
        <v>36</v>
      </c>
      <c r="B19" s="6" t="s">
        <v>223</v>
      </c>
      <c r="C19" s="6">
        <v>0</v>
      </c>
      <c r="D19" s="6">
        <v>2</v>
      </c>
      <c r="E19" s="6"/>
      <c r="F19" s="6"/>
      <c r="G19" s="6"/>
      <c r="H19" s="6">
        <f>SUM(C19:G19)</f>
        <v>2</v>
      </c>
    </row>
    <row r="20" spans="1:8">
      <c r="A20" s="5"/>
      <c r="B20" s="4" t="s">
        <v>136</v>
      </c>
      <c r="C20" s="4">
        <f>SUM(C15:C19)</f>
        <v>12</v>
      </c>
      <c r="D20" s="4">
        <f>SUM(D15:D19)</f>
        <v>4</v>
      </c>
      <c r="E20" s="4">
        <f>SUM(E15:E18)</f>
        <v>0</v>
      </c>
      <c r="F20" s="4"/>
      <c r="G20" s="4">
        <f>SUM(G15:G18)</f>
        <v>0</v>
      </c>
      <c r="H20" s="4">
        <f>SUM(H15:H19)</f>
        <v>16</v>
      </c>
    </row>
    <row r="21" spans="1:8">
      <c r="A21" s="416" t="s">
        <v>490</v>
      </c>
      <c r="B21" s="490"/>
      <c r="C21" s="490"/>
      <c r="D21" s="490"/>
      <c r="E21" s="490"/>
      <c r="F21" s="490"/>
      <c r="G21" s="490"/>
      <c r="H21" s="491"/>
    </row>
    <row r="22" spans="1:8">
      <c r="A22" s="37" t="s">
        <v>27</v>
      </c>
      <c r="B22" s="38" t="s">
        <v>224</v>
      </c>
      <c r="C22" s="5">
        <v>0</v>
      </c>
      <c r="D22" s="5">
        <v>0</v>
      </c>
      <c r="E22" s="5">
        <v>17</v>
      </c>
      <c r="F22" s="5">
        <v>0</v>
      </c>
      <c r="G22" s="5"/>
      <c r="H22" s="5">
        <f>SUM(C22:G22)</f>
        <v>17</v>
      </c>
    </row>
    <row r="23" spans="1:8">
      <c r="A23" s="37" t="s">
        <v>28</v>
      </c>
      <c r="B23" s="38" t="s">
        <v>225</v>
      </c>
      <c r="C23" s="5">
        <v>0</v>
      </c>
      <c r="D23" s="5">
        <v>0</v>
      </c>
      <c r="E23" s="5">
        <v>2</v>
      </c>
      <c r="F23" s="5">
        <v>0</v>
      </c>
      <c r="G23" s="5"/>
      <c r="H23" s="5">
        <f>SUM(C23:G23)</f>
        <v>2</v>
      </c>
    </row>
    <row r="24" spans="1:8">
      <c r="A24" s="37" t="s">
        <v>29</v>
      </c>
      <c r="B24" s="38" t="s">
        <v>226</v>
      </c>
      <c r="C24" s="6">
        <v>0</v>
      </c>
      <c r="D24" s="6">
        <v>0</v>
      </c>
      <c r="E24" s="6">
        <v>4</v>
      </c>
      <c r="F24" s="6">
        <v>0</v>
      </c>
      <c r="G24" s="6"/>
      <c r="H24" s="5">
        <f>SUM(C24:G24)</f>
        <v>4</v>
      </c>
    </row>
    <row r="25" spans="1:8">
      <c r="A25" s="5"/>
      <c r="B25" s="4" t="s">
        <v>136</v>
      </c>
      <c r="C25" s="4">
        <f>SUM(C22:C24)</f>
        <v>0</v>
      </c>
      <c r="D25" s="4">
        <f>SUM(D22:D24)</f>
        <v>0</v>
      </c>
      <c r="E25" s="4">
        <f>SUM(E22:E24)</f>
        <v>23</v>
      </c>
      <c r="F25" s="4">
        <f>SUM(F22:F24)</f>
        <v>0</v>
      </c>
      <c r="G25" s="4">
        <f>SUM(G22:G24)</f>
        <v>0</v>
      </c>
      <c r="H25" s="3">
        <f>SUM(C25:G25)</f>
        <v>23</v>
      </c>
    </row>
    <row r="26" spans="1:8">
      <c r="A26" s="416" t="s">
        <v>491</v>
      </c>
      <c r="B26" s="417"/>
      <c r="C26" s="417"/>
      <c r="D26" s="417"/>
      <c r="E26" s="417"/>
      <c r="F26" s="417"/>
      <c r="G26" s="417"/>
      <c r="H26" s="418"/>
    </row>
    <row r="27" spans="1:8">
      <c r="A27" s="5" t="s">
        <v>27</v>
      </c>
      <c r="B27" s="6" t="s">
        <v>137</v>
      </c>
      <c r="C27" s="6">
        <v>4</v>
      </c>
      <c r="D27" s="6"/>
      <c r="E27" s="6"/>
      <c r="F27" s="6"/>
      <c r="G27" s="6"/>
      <c r="H27" s="6"/>
    </row>
    <row r="28" spans="1:8">
      <c r="A28" s="5" t="s">
        <v>28</v>
      </c>
      <c r="B28" s="6" t="s">
        <v>229</v>
      </c>
      <c r="C28" s="6"/>
      <c r="D28" s="6"/>
      <c r="E28" s="6"/>
      <c r="F28" s="6"/>
      <c r="G28" s="6">
        <v>1</v>
      </c>
      <c r="H28" s="6"/>
    </row>
    <row r="29" spans="1:8">
      <c r="A29" s="5"/>
      <c r="B29" s="4" t="s">
        <v>136</v>
      </c>
      <c r="C29" s="4">
        <v>4</v>
      </c>
      <c r="D29" s="6"/>
      <c r="E29" s="6"/>
      <c r="F29" s="6"/>
      <c r="G29" s="4">
        <v>1</v>
      </c>
      <c r="H29" s="6"/>
    </row>
    <row r="30" spans="1:8">
      <c r="A30" s="489" t="s">
        <v>123</v>
      </c>
      <c r="B30" s="489"/>
      <c r="C30" s="489"/>
      <c r="D30" s="489"/>
      <c r="E30" s="489"/>
      <c r="F30" s="489"/>
      <c r="G30" s="489"/>
      <c r="H30" s="489"/>
    </row>
    <row r="31" spans="1:8">
      <c r="A31" s="5"/>
      <c r="B31" s="4" t="s">
        <v>136</v>
      </c>
      <c r="C31" s="4">
        <v>21</v>
      </c>
      <c r="D31" s="4">
        <f>SUM(D10+D13+D20)</f>
        <v>4</v>
      </c>
      <c r="E31" s="4">
        <v>23</v>
      </c>
      <c r="F31" s="4">
        <v>0</v>
      </c>
      <c r="G31" s="4">
        <v>1</v>
      </c>
      <c r="H31" s="4">
        <f>SUM(C31:G31)</f>
        <v>49</v>
      </c>
    </row>
    <row r="32" spans="1:8">
      <c r="A32" s="5"/>
      <c r="B32" s="6"/>
      <c r="C32" s="23"/>
      <c r="D32" s="23"/>
      <c r="E32" s="23"/>
      <c r="F32" s="23"/>
      <c r="G32" s="23"/>
      <c r="H32" s="23"/>
    </row>
    <row r="33" spans="1:8">
      <c r="A33" s="2"/>
      <c r="B33" s="1"/>
      <c r="C33" s="1"/>
      <c r="D33" s="1"/>
      <c r="E33" s="1"/>
      <c r="F33" s="1"/>
      <c r="G33" s="1"/>
      <c r="H33" s="1"/>
    </row>
    <row r="34" spans="1:8">
      <c r="A34" s="2"/>
      <c r="B34" s="1"/>
      <c r="C34" s="1"/>
      <c r="D34" s="1"/>
      <c r="E34" s="1"/>
      <c r="F34" s="1"/>
      <c r="G34" s="1"/>
      <c r="H34" s="1"/>
    </row>
    <row r="35" spans="1:8">
      <c r="A35" s="21"/>
      <c r="B35" s="4" t="s">
        <v>138</v>
      </c>
      <c r="C35" s="416" t="s">
        <v>139</v>
      </c>
      <c r="D35" s="417"/>
      <c r="E35" s="417"/>
      <c r="F35" s="417"/>
      <c r="G35" s="417"/>
      <c r="H35" s="418"/>
    </row>
    <row r="36" spans="1:8">
      <c r="A36" s="19"/>
      <c r="B36" s="8" t="s">
        <v>140</v>
      </c>
      <c r="C36" s="492">
        <v>65</v>
      </c>
      <c r="D36" s="453"/>
      <c r="E36" s="453"/>
      <c r="F36" s="453"/>
      <c r="G36" s="453"/>
      <c r="H36" s="493"/>
    </row>
    <row r="37" spans="1:8">
      <c r="A37" s="18"/>
      <c r="B37" s="9" t="s">
        <v>141</v>
      </c>
      <c r="C37" s="486">
        <f>38+6</f>
        <v>44</v>
      </c>
      <c r="D37" s="487"/>
      <c r="E37" s="487"/>
      <c r="F37" s="487"/>
      <c r="G37" s="487"/>
      <c r="H37" s="488"/>
    </row>
    <row r="38" spans="1:8">
      <c r="A38" s="16"/>
    </row>
    <row r="39" spans="1:8">
      <c r="A39" s="16"/>
    </row>
    <row r="40" spans="1:8">
      <c r="A40" s="16"/>
    </row>
    <row r="41" spans="1:8">
      <c r="A41" s="16"/>
    </row>
    <row r="42" spans="1:8">
      <c r="A42" s="16"/>
    </row>
    <row r="43" spans="1:8">
      <c r="A43" s="16"/>
    </row>
    <row r="44" spans="1:8">
      <c r="A44" s="16"/>
    </row>
    <row r="45" spans="1:8">
      <c r="A45" s="16"/>
    </row>
    <row r="46" spans="1:8">
      <c r="A46" s="16"/>
    </row>
  </sheetData>
  <mergeCells count="15">
    <mergeCell ref="A4:H4"/>
    <mergeCell ref="A2:H2"/>
    <mergeCell ref="A3:H3"/>
    <mergeCell ref="E5:F5"/>
    <mergeCell ref="A1:E1"/>
    <mergeCell ref="C37:H37"/>
    <mergeCell ref="A30:H30"/>
    <mergeCell ref="A21:H21"/>
    <mergeCell ref="A26:H26"/>
    <mergeCell ref="C5:D5"/>
    <mergeCell ref="A8:H8"/>
    <mergeCell ref="A11:H11"/>
    <mergeCell ref="A14:H14"/>
    <mergeCell ref="C35:H35"/>
    <mergeCell ref="C36:H36"/>
  </mergeCells>
  <phoneticPr fontId="4" type="noConversion"/>
  <pageMargins left="0.22" right="0.17" top="1" bottom="1" header="0.5" footer="0.5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7"/>
  <sheetViews>
    <sheetView view="pageBreakPreview" zoomScale="60" zoomScaleNormal="100" workbookViewId="0">
      <selection activeCell="A5" sqref="A5:E5"/>
    </sheetView>
  </sheetViews>
  <sheetFormatPr defaultRowHeight="12.75"/>
  <cols>
    <col min="1" max="1" width="6.5703125" customWidth="1"/>
    <col min="2" max="2" width="55" bestFit="1" customWidth="1"/>
    <col min="3" max="7" width="13.42578125" customWidth="1"/>
    <col min="8" max="8" width="11.7109375" bestFit="1" customWidth="1"/>
  </cols>
  <sheetData>
    <row r="1" spans="1:11">
      <c r="A1" s="453"/>
      <c r="B1" s="453"/>
      <c r="C1" s="453"/>
      <c r="D1" s="453"/>
      <c r="E1" s="453"/>
      <c r="F1" s="453"/>
      <c r="G1" s="453"/>
      <c r="H1" s="453"/>
      <c r="I1" s="1"/>
      <c r="J1" s="1"/>
      <c r="K1" s="1"/>
    </row>
    <row r="2" spans="1:11">
      <c r="A2" s="453"/>
      <c r="B2" s="453"/>
      <c r="C2" s="453"/>
      <c r="D2" s="453"/>
      <c r="E2" s="453"/>
      <c r="F2" s="453"/>
      <c r="G2" s="453"/>
      <c r="H2" s="1"/>
      <c r="I2" s="1"/>
      <c r="J2" s="1"/>
      <c r="K2" s="1"/>
    </row>
    <row r="3" spans="1:11">
      <c r="A3" s="411" t="s">
        <v>215</v>
      </c>
      <c r="B3" s="411"/>
      <c r="C3" s="411"/>
      <c r="D3" s="411"/>
      <c r="E3" s="411"/>
      <c r="F3" s="411"/>
      <c r="G3" s="411"/>
      <c r="H3" s="1"/>
      <c r="I3" s="1"/>
      <c r="J3" s="1"/>
      <c r="K3" s="1"/>
    </row>
    <row r="4" spans="1:11">
      <c r="A4" s="411" t="s">
        <v>228</v>
      </c>
      <c r="B4" s="411"/>
      <c r="C4" s="411"/>
      <c r="D4" s="411"/>
      <c r="E4" s="411"/>
      <c r="F4" s="411"/>
      <c r="G4" s="411"/>
      <c r="H4" s="1"/>
      <c r="I4" s="1"/>
      <c r="J4" s="1"/>
      <c r="K4" s="1"/>
    </row>
    <row r="5" spans="1:11">
      <c r="A5" s="410" t="s">
        <v>518</v>
      </c>
      <c r="B5" s="410"/>
      <c r="C5" s="410"/>
      <c r="D5" s="410"/>
      <c r="E5" s="410"/>
      <c r="F5" s="1"/>
      <c r="G5" s="1"/>
      <c r="H5" s="1"/>
      <c r="I5" s="1"/>
      <c r="J5" s="1"/>
      <c r="K5" s="1"/>
    </row>
    <row r="6" spans="1:11">
      <c r="A6" s="412" t="s">
        <v>170</v>
      </c>
      <c r="B6" s="412"/>
      <c r="C6" s="412"/>
      <c r="D6" s="412"/>
      <c r="E6" s="412"/>
      <c r="F6" s="412"/>
      <c r="G6" s="412"/>
      <c r="H6" s="1"/>
      <c r="I6" s="1"/>
      <c r="J6" s="1"/>
      <c r="K6" s="1"/>
    </row>
    <row r="7" spans="1:11">
      <c r="A7" s="177"/>
      <c r="B7" s="150" t="s">
        <v>161</v>
      </c>
      <c r="C7" s="159" t="s">
        <v>231</v>
      </c>
      <c r="D7" s="150">
        <v>2019</v>
      </c>
      <c r="E7" s="149">
        <v>2020</v>
      </c>
      <c r="F7" s="150">
        <v>2021</v>
      </c>
      <c r="G7" s="178">
        <v>2022</v>
      </c>
      <c r="H7" s="150" t="s">
        <v>365</v>
      </c>
      <c r="I7" s="1"/>
      <c r="J7" s="1"/>
      <c r="K7" s="1"/>
    </row>
    <row r="8" spans="1:11">
      <c r="A8" s="181"/>
      <c r="B8" s="156"/>
      <c r="C8" s="182" t="s">
        <v>232</v>
      </c>
      <c r="D8" s="156" t="s">
        <v>233</v>
      </c>
      <c r="E8" s="155" t="s">
        <v>233</v>
      </c>
      <c r="F8" s="156" t="s">
        <v>233</v>
      </c>
      <c r="G8" s="175" t="s">
        <v>233</v>
      </c>
      <c r="H8" s="156" t="s">
        <v>366</v>
      </c>
      <c r="I8" s="1"/>
      <c r="J8" s="1"/>
      <c r="K8" s="1"/>
    </row>
    <row r="9" spans="1:11">
      <c r="A9" s="15" t="s">
        <v>27</v>
      </c>
      <c r="B9" s="9" t="s">
        <v>230</v>
      </c>
      <c r="C9" s="9">
        <v>2002</v>
      </c>
      <c r="D9" s="9">
        <v>426720</v>
      </c>
      <c r="E9" s="9">
        <v>426720</v>
      </c>
      <c r="F9" s="9">
        <v>426720</v>
      </c>
      <c r="G9" s="9">
        <v>426720</v>
      </c>
      <c r="H9" s="6" t="s">
        <v>367</v>
      </c>
      <c r="I9" s="1"/>
      <c r="J9" s="1"/>
      <c r="K9" s="1"/>
    </row>
    <row r="10" spans="1:11">
      <c r="A10" s="5" t="s">
        <v>28</v>
      </c>
      <c r="B10" s="6" t="s">
        <v>234</v>
      </c>
      <c r="C10" s="6">
        <v>2016</v>
      </c>
      <c r="D10" s="6">
        <v>121920</v>
      </c>
      <c r="E10" s="6">
        <v>121920</v>
      </c>
      <c r="F10" s="6">
        <v>121920</v>
      </c>
      <c r="G10" s="6">
        <v>121920</v>
      </c>
      <c r="H10" s="6" t="s">
        <v>367</v>
      </c>
      <c r="I10" s="1"/>
      <c r="J10" s="1"/>
      <c r="K10" s="1"/>
    </row>
    <row r="11" spans="1:11">
      <c r="A11" s="15" t="s">
        <v>29</v>
      </c>
      <c r="B11" s="6" t="s">
        <v>235</v>
      </c>
      <c r="C11" s="6">
        <v>2016</v>
      </c>
      <c r="D11" s="6">
        <v>235153</v>
      </c>
      <c r="E11" s="6">
        <v>235153</v>
      </c>
      <c r="F11" s="6">
        <v>235153</v>
      </c>
      <c r="G11" s="6">
        <v>235153</v>
      </c>
      <c r="H11" s="6" t="s">
        <v>367</v>
      </c>
      <c r="I11" s="1"/>
      <c r="J11" s="1"/>
      <c r="K11" s="1"/>
    </row>
    <row r="12" spans="1:11">
      <c r="A12" s="5" t="s">
        <v>30</v>
      </c>
      <c r="B12" s="6" t="s">
        <v>236</v>
      </c>
      <c r="C12" s="6">
        <v>2013</v>
      </c>
      <c r="D12" s="6">
        <v>271920</v>
      </c>
      <c r="E12" s="6">
        <v>271920</v>
      </c>
      <c r="F12" s="6">
        <v>271920</v>
      </c>
      <c r="G12" s="6">
        <v>271920</v>
      </c>
      <c r="H12" s="6" t="s">
        <v>367</v>
      </c>
      <c r="I12" s="1"/>
      <c r="J12" s="1"/>
      <c r="K12" s="1"/>
    </row>
    <row r="13" spans="1:11">
      <c r="A13" s="15" t="s">
        <v>36</v>
      </c>
      <c r="B13" s="6" t="s">
        <v>320</v>
      </c>
      <c r="C13" s="6">
        <v>2012</v>
      </c>
      <c r="D13" s="6">
        <v>310320</v>
      </c>
      <c r="E13" s="6">
        <v>310320</v>
      </c>
      <c r="F13" s="6">
        <v>310320</v>
      </c>
      <c r="G13" s="6">
        <v>310320</v>
      </c>
      <c r="H13" s="6" t="s">
        <v>367</v>
      </c>
      <c r="I13" s="1"/>
      <c r="J13" s="1"/>
      <c r="K13" s="1"/>
    </row>
    <row r="14" spans="1:11">
      <c r="A14" s="5" t="s">
        <v>38</v>
      </c>
      <c r="B14" s="6" t="s">
        <v>317</v>
      </c>
      <c r="C14" s="6">
        <v>2009</v>
      </c>
      <c r="D14" s="6">
        <v>56500</v>
      </c>
      <c r="E14" s="6">
        <v>56500</v>
      </c>
      <c r="F14" s="6">
        <v>56500</v>
      </c>
      <c r="G14" s="6">
        <v>56500</v>
      </c>
      <c r="H14" s="6" t="s">
        <v>367</v>
      </c>
      <c r="I14" s="1"/>
      <c r="J14" s="1"/>
      <c r="K14" s="1"/>
    </row>
    <row r="15" spans="1:11">
      <c r="A15" s="15" t="s">
        <v>54</v>
      </c>
      <c r="B15" s="6" t="s">
        <v>323</v>
      </c>
      <c r="C15" s="6">
        <v>2016</v>
      </c>
      <c r="D15" s="6">
        <v>66456</v>
      </c>
      <c r="E15" s="6">
        <v>66456</v>
      </c>
      <c r="F15" s="6">
        <v>66456</v>
      </c>
      <c r="G15" s="6">
        <v>66456</v>
      </c>
      <c r="H15" s="6" t="s">
        <v>367</v>
      </c>
      <c r="I15" s="1"/>
      <c r="J15" s="1"/>
      <c r="K15" s="1"/>
    </row>
    <row r="16" spans="1:11">
      <c r="A16" s="5" t="s">
        <v>55</v>
      </c>
      <c r="B16" s="6" t="s">
        <v>237</v>
      </c>
      <c r="C16" s="6">
        <v>2010</v>
      </c>
      <c r="D16" s="6">
        <v>5160</v>
      </c>
      <c r="E16" s="6">
        <v>5160</v>
      </c>
      <c r="F16" s="6">
        <v>5160</v>
      </c>
      <c r="G16" s="6">
        <v>5160</v>
      </c>
      <c r="H16" s="6" t="s">
        <v>367</v>
      </c>
      <c r="I16" s="1"/>
      <c r="J16" s="1"/>
      <c r="K16" s="1"/>
    </row>
    <row r="17" spans="1:11">
      <c r="A17" s="15" t="s">
        <v>61</v>
      </c>
      <c r="B17" s="6" t="s">
        <v>238</v>
      </c>
      <c r="C17" s="6">
        <v>2016</v>
      </c>
      <c r="D17" s="6">
        <v>10608</v>
      </c>
      <c r="E17" s="6">
        <v>10608</v>
      </c>
      <c r="F17" s="6">
        <v>10608</v>
      </c>
      <c r="G17" s="6">
        <v>10608</v>
      </c>
      <c r="H17" s="6" t="s">
        <v>367</v>
      </c>
      <c r="I17" s="1"/>
      <c r="J17" s="1"/>
      <c r="K17" s="1"/>
    </row>
    <row r="18" spans="1:11">
      <c r="A18" s="5" t="s">
        <v>62</v>
      </c>
      <c r="B18" s="6" t="s">
        <v>321</v>
      </c>
      <c r="C18" s="6">
        <v>2016</v>
      </c>
      <c r="D18" s="6">
        <v>7800</v>
      </c>
      <c r="E18" s="6">
        <v>7800</v>
      </c>
      <c r="F18" s="6">
        <v>7800</v>
      </c>
      <c r="G18" s="6">
        <v>7800</v>
      </c>
      <c r="H18" s="6" t="s">
        <v>367</v>
      </c>
      <c r="I18" s="1"/>
      <c r="J18" s="1"/>
      <c r="K18" s="1"/>
    </row>
    <row r="19" spans="1:11">
      <c r="A19" s="15" t="s">
        <v>63</v>
      </c>
      <c r="B19" s="6" t="s">
        <v>239</v>
      </c>
      <c r="C19" s="6">
        <v>2015</v>
      </c>
      <c r="D19" s="6">
        <v>8580</v>
      </c>
      <c r="E19" s="6">
        <v>8580</v>
      </c>
      <c r="F19" s="6">
        <v>8580</v>
      </c>
      <c r="G19" s="6">
        <v>8580</v>
      </c>
      <c r="H19" s="6" t="s">
        <v>367</v>
      </c>
      <c r="I19" s="1"/>
      <c r="J19" s="1"/>
      <c r="K19" s="1"/>
    </row>
    <row r="20" spans="1:11">
      <c r="A20" s="5" t="s">
        <v>64</v>
      </c>
      <c r="B20" s="6" t="s">
        <v>322</v>
      </c>
      <c r="C20" s="6">
        <v>2015</v>
      </c>
      <c r="D20" s="6">
        <v>7956</v>
      </c>
      <c r="E20" s="6">
        <v>7956</v>
      </c>
      <c r="F20" s="6">
        <v>7956</v>
      </c>
      <c r="G20" s="6">
        <v>7956</v>
      </c>
      <c r="H20" s="6" t="s">
        <v>367</v>
      </c>
      <c r="I20" s="1"/>
      <c r="J20" s="1"/>
      <c r="K20" s="1"/>
    </row>
    <row r="21" spans="1:11">
      <c r="A21" s="15" t="s">
        <v>65</v>
      </c>
      <c r="B21" s="6" t="s">
        <v>318</v>
      </c>
      <c r="C21" s="6">
        <v>2018</v>
      </c>
      <c r="D21" s="6">
        <v>65560</v>
      </c>
      <c r="E21" s="6">
        <v>65560</v>
      </c>
      <c r="F21" s="6">
        <v>65560</v>
      </c>
      <c r="G21" s="6">
        <v>65560</v>
      </c>
      <c r="H21" s="6" t="s">
        <v>367</v>
      </c>
      <c r="I21" s="1"/>
      <c r="J21" s="1"/>
      <c r="K21" s="1"/>
    </row>
    <row r="22" spans="1:11">
      <c r="A22" s="5" t="s">
        <v>66</v>
      </c>
      <c r="B22" s="6" t="s">
        <v>240</v>
      </c>
      <c r="C22" s="6">
        <v>2010</v>
      </c>
      <c r="D22" s="6">
        <f>220980*110%</f>
        <v>243078.00000000003</v>
      </c>
      <c r="E22" s="6">
        <v>243078</v>
      </c>
      <c r="F22" s="6">
        <v>243078</v>
      </c>
      <c r="G22" s="6">
        <v>243078</v>
      </c>
      <c r="H22" s="6" t="s">
        <v>367</v>
      </c>
      <c r="I22" s="1"/>
      <c r="J22" s="1"/>
      <c r="K22" s="1"/>
    </row>
    <row r="23" spans="1:11">
      <c r="A23" s="15" t="s">
        <v>67</v>
      </c>
      <c r="B23" s="6" t="s">
        <v>241</v>
      </c>
      <c r="C23" s="6">
        <v>2011</v>
      </c>
      <c r="D23" s="6">
        <v>46020</v>
      </c>
      <c r="E23" s="6">
        <v>46020</v>
      </c>
      <c r="F23" s="6">
        <v>46020</v>
      </c>
      <c r="G23" s="6">
        <v>46020</v>
      </c>
      <c r="H23" s="6" t="s">
        <v>367</v>
      </c>
      <c r="I23" s="1"/>
      <c r="J23" s="1"/>
      <c r="K23" s="1"/>
    </row>
    <row r="24" spans="1:11">
      <c r="A24" s="5" t="s">
        <v>68</v>
      </c>
      <c r="B24" s="6" t="s">
        <v>324</v>
      </c>
      <c r="C24" s="6">
        <v>2018</v>
      </c>
      <c r="D24" s="6">
        <v>384192</v>
      </c>
      <c r="E24" s="6">
        <v>384192</v>
      </c>
      <c r="F24" s="6">
        <v>384192</v>
      </c>
      <c r="G24" s="6">
        <v>384192</v>
      </c>
      <c r="H24" s="6" t="s">
        <v>367</v>
      </c>
      <c r="I24" s="1"/>
      <c r="J24" s="1"/>
      <c r="K24" s="1"/>
    </row>
    <row r="25" spans="1:11">
      <c r="A25" s="15" t="s">
        <v>69</v>
      </c>
      <c r="B25" s="6" t="s">
        <v>319</v>
      </c>
      <c r="C25" s="6">
        <v>2018</v>
      </c>
      <c r="D25" s="6">
        <f>71755*12</f>
        <v>861060</v>
      </c>
      <c r="E25" s="6">
        <v>861060</v>
      </c>
      <c r="F25" s="6">
        <v>861060</v>
      </c>
      <c r="G25" s="6">
        <v>861060</v>
      </c>
      <c r="H25" s="6" t="s">
        <v>367</v>
      </c>
      <c r="I25" s="1"/>
      <c r="J25" s="1"/>
      <c r="K25" s="1"/>
    </row>
    <row r="26" spans="1:11">
      <c r="A26" s="5"/>
      <c r="B26" s="4" t="s">
        <v>242</v>
      </c>
      <c r="C26" s="4"/>
      <c r="D26" s="4">
        <f>SUM(D9:D25)</f>
        <v>3129003</v>
      </c>
      <c r="E26" s="4">
        <f>SUM(E9:E25)</f>
        <v>3129003</v>
      </c>
      <c r="F26" s="4">
        <f>SUM(F9:F25)</f>
        <v>3129003</v>
      </c>
      <c r="G26" s="4">
        <f>SUM(G9:G25)</f>
        <v>3129003</v>
      </c>
      <c r="H26" s="6"/>
      <c r="I26" s="1"/>
      <c r="J26" s="1"/>
      <c r="K26" s="1"/>
    </row>
    <row r="27" spans="1:11">
      <c r="A27" s="5"/>
      <c r="B27" s="6"/>
      <c r="C27" s="6"/>
      <c r="D27" s="6">
        <v>0</v>
      </c>
      <c r="E27" s="6">
        <v>0</v>
      </c>
      <c r="F27" s="6">
        <v>0</v>
      </c>
      <c r="G27" s="6">
        <v>0</v>
      </c>
      <c r="H27" s="6"/>
      <c r="I27" s="1"/>
      <c r="J27" s="1"/>
      <c r="K27" s="1"/>
    </row>
    <row r="28" spans="1:11">
      <c r="A28" s="169"/>
      <c r="B28" s="184" t="s">
        <v>153</v>
      </c>
      <c r="C28" s="184"/>
      <c r="D28" s="184">
        <f>D26+D27</f>
        <v>3129003</v>
      </c>
      <c r="E28" s="184">
        <f>E26+E27</f>
        <v>3129003</v>
      </c>
      <c r="F28" s="184">
        <f>F26+F27</f>
        <v>3129003</v>
      </c>
      <c r="G28" s="184">
        <f>G26+G27</f>
        <v>3129003</v>
      </c>
      <c r="H28" s="184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6">
    <mergeCell ref="A3:G3"/>
    <mergeCell ref="A4:G4"/>
    <mergeCell ref="A6:G6"/>
    <mergeCell ref="A2:G2"/>
    <mergeCell ref="A1:H1"/>
    <mergeCell ref="A5:E5"/>
  </mergeCells>
  <phoneticPr fontId="4" type="noConversion"/>
  <pageMargins left="0.24" right="0.18" top="1" bottom="1" header="0.5" footer="0.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view="pageBreakPreview" zoomScale="60" zoomScaleNormal="100" workbookViewId="0">
      <selection sqref="A1:E1"/>
    </sheetView>
  </sheetViews>
  <sheetFormatPr defaultRowHeight="12.75"/>
  <cols>
    <col min="1" max="1" width="14.140625" customWidth="1"/>
    <col min="2" max="2" width="35.42578125" customWidth="1"/>
    <col min="3" max="3" width="14.140625" customWidth="1"/>
    <col min="4" max="4" width="23.7109375" customWidth="1"/>
    <col min="5" max="5" width="14" customWidth="1"/>
    <col min="6" max="7" width="9.7109375" bestFit="1" customWidth="1"/>
    <col min="8" max="8" width="2.5703125" customWidth="1"/>
    <col min="9" max="10" width="9.7109375" bestFit="1" customWidth="1"/>
    <col min="11" max="11" width="6.140625" customWidth="1"/>
  </cols>
  <sheetData>
    <row r="1" spans="1:11">
      <c r="A1" s="410" t="s">
        <v>519</v>
      </c>
      <c r="B1" s="410"/>
      <c r="C1" s="410"/>
      <c r="D1" s="410"/>
      <c r="E1" s="410"/>
      <c r="F1" s="314"/>
      <c r="G1" s="314"/>
      <c r="H1" s="314"/>
      <c r="I1" s="314"/>
      <c r="J1" s="314"/>
      <c r="K1" s="314"/>
    </row>
    <row r="2" spans="1:11">
      <c r="A2" s="496" t="s">
        <v>162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1:1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>
      <c r="A6" s="496" t="s">
        <v>163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</row>
    <row r="7" spans="1:11">
      <c r="A7" s="497" t="s">
        <v>155</v>
      </c>
      <c r="B7" s="497"/>
      <c r="C7" s="497"/>
      <c r="D7" s="190" t="s">
        <v>338</v>
      </c>
      <c r="E7" s="190" t="s">
        <v>339</v>
      </c>
      <c r="F7" s="498" t="s">
        <v>216</v>
      </c>
      <c r="G7" s="499"/>
      <c r="H7" s="500"/>
      <c r="I7" s="497" t="s">
        <v>217</v>
      </c>
      <c r="J7" s="497"/>
      <c r="K7" s="497"/>
    </row>
    <row r="8" spans="1:11">
      <c r="A8" s="495" t="s">
        <v>156</v>
      </c>
      <c r="B8" s="495"/>
      <c r="C8" s="495"/>
      <c r="D8" s="75"/>
      <c r="E8" s="75"/>
      <c r="F8" s="501">
        <v>1</v>
      </c>
      <c r="G8" s="501"/>
      <c r="H8" s="501"/>
      <c r="I8" s="501">
        <v>1</v>
      </c>
      <c r="J8" s="501"/>
      <c r="K8" s="501"/>
    </row>
    <row r="9" spans="1:11">
      <c r="A9" s="495" t="s">
        <v>337</v>
      </c>
      <c r="B9" s="495"/>
      <c r="C9" s="495"/>
      <c r="D9" s="75" t="s">
        <v>457</v>
      </c>
      <c r="E9" s="76">
        <v>100</v>
      </c>
      <c r="F9" s="501">
        <v>180000</v>
      </c>
      <c r="G9" s="501"/>
      <c r="H9" s="501"/>
      <c r="I9" s="501">
        <v>180000</v>
      </c>
      <c r="J9" s="501"/>
      <c r="K9" s="501"/>
    </row>
    <row r="10" spans="1:11">
      <c r="A10" s="495" t="s">
        <v>157</v>
      </c>
      <c r="B10" s="495"/>
      <c r="C10" s="495"/>
      <c r="D10" s="75"/>
      <c r="E10" s="75"/>
      <c r="F10" s="501">
        <v>0</v>
      </c>
      <c r="G10" s="501"/>
      <c r="H10" s="501"/>
      <c r="I10" s="501">
        <v>0</v>
      </c>
      <c r="J10" s="501"/>
      <c r="K10" s="501"/>
    </row>
    <row r="11" spans="1:11">
      <c r="A11" s="495" t="s">
        <v>183</v>
      </c>
      <c r="B11" s="495"/>
      <c r="C11" s="495"/>
      <c r="D11" s="75"/>
      <c r="E11" s="75"/>
      <c r="F11" s="501">
        <v>0</v>
      </c>
      <c r="G11" s="501"/>
      <c r="H11" s="501"/>
      <c r="I11" s="501">
        <v>0</v>
      </c>
      <c r="J11" s="501"/>
      <c r="K11" s="501"/>
    </row>
    <row r="12" spans="1:11">
      <c r="A12" s="502" t="s">
        <v>166</v>
      </c>
      <c r="B12" s="503"/>
      <c r="C12" s="504"/>
      <c r="D12" s="75"/>
      <c r="E12" s="75"/>
      <c r="F12" s="505">
        <v>0</v>
      </c>
      <c r="G12" s="506"/>
      <c r="H12" s="507"/>
      <c r="I12" s="505">
        <v>0</v>
      </c>
      <c r="J12" s="506"/>
      <c r="K12" s="507"/>
    </row>
    <row r="13" spans="1:11">
      <c r="A13" s="502" t="s">
        <v>184</v>
      </c>
      <c r="B13" s="503"/>
      <c r="C13" s="504"/>
      <c r="D13" s="75"/>
      <c r="E13" s="75"/>
      <c r="F13" s="505">
        <v>0</v>
      </c>
      <c r="G13" s="506"/>
      <c r="H13" s="507"/>
      <c r="I13" s="505">
        <v>0</v>
      </c>
      <c r="J13" s="506"/>
      <c r="K13" s="507"/>
    </row>
    <row r="14" spans="1:11">
      <c r="A14" s="495" t="s">
        <v>158</v>
      </c>
      <c r="B14" s="495"/>
      <c r="C14" s="495"/>
      <c r="D14" s="75"/>
      <c r="E14" s="75"/>
      <c r="F14" s="501">
        <v>0</v>
      </c>
      <c r="G14" s="501"/>
      <c r="H14" s="501"/>
      <c r="I14" s="501">
        <v>0</v>
      </c>
      <c r="J14" s="501"/>
      <c r="K14" s="501"/>
    </row>
    <row r="15" spans="1:11">
      <c r="A15" s="495" t="s">
        <v>185</v>
      </c>
      <c r="B15" s="495"/>
      <c r="C15" s="495"/>
      <c r="D15" s="75"/>
      <c r="E15" s="75"/>
      <c r="F15" s="501">
        <v>0</v>
      </c>
      <c r="G15" s="501"/>
      <c r="H15" s="501"/>
      <c r="I15" s="501">
        <v>0</v>
      </c>
      <c r="J15" s="501"/>
      <c r="K15" s="501"/>
    </row>
    <row r="16" spans="1:11">
      <c r="A16" s="495" t="s">
        <v>159</v>
      </c>
      <c r="B16" s="495"/>
      <c r="C16" s="495"/>
      <c r="D16" s="75"/>
      <c r="E16" s="75"/>
      <c r="F16" s="501">
        <v>0</v>
      </c>
      <c r="G16" s="501"/>
      <c r="H16" s="501"/>
      <c r="I16" s="501">
        <v>0</v>
      </c>
      <c r="J16" s="501"/>
      <c r="K16" s="501"/>
    </row>
    <row r="17" spans="1:11">
      <c r="A17" s="495" t="s">
        <v>186</v>
      </c>
      <c r="B17" s="495"/>
      <c r="C17" s="495"/>
      <c r="D17" s="75"/>
      <c r="E17" s="75"/>
      <c r="F17" s="501">
        <v>0</v>
      </c>
      <c r="G17" s="501"/>
      <c r="H17" s="501"/>
      <c r="I17" s="501">
        <v>0</v>
      </c>
      <c r="J17" s="501"/>
      <c r="K17" s="501"/>
    </row>
    <row r="18" spans="1:11">
      <c r="A18" s="495" t="s">
        <v>160</v>
      </c>
      <c r="B18" s="495"/>
      <c r="C18" s="495"/>
      <c r="D18" s="75"/>
      <c r="E18" s="75"/>
      <c r="F18" s="501">
        <v>0</v>
      </c>
      <c r="G18" s="501"/>
      <c r="H18" s="501"/>
      <c r="I18" s="501">
        <v>0</v>
      </c>
      <c r="J18" s="501"/>
      <c r="K18" s="501"/>
    </row>
    <row r="19" spans="1:11">
      <c r="A19" s="495" t="s">
        <v>187</v>
      </c>
      <c r="B19" s="495"/>
      <c r="C19" s="495"/>
      <c r="D19" s="75"/>
      <c r="E19" s="75"/>
      <c r="F19" s="501">
        <v>0</v>
      </c>
      <c r="G19" s="501"/>
      <c r="H19" s="501"/>
      <c r="I19" s="501">
        <v>0</v>
      </c>
      <c r="J19" s="501"/>
      <c r="K19" s="501"/>
    </row>
  </sheetData>
  <mergeCells count="42">
    <mergeCell ref="I14:K14"/>
    <mergeCell ref="I12:K12"/>
    <mergeCell ref="I13:K13"/>
    <mergeCell ref="F18:H18"/>
    <mergeCell ref="F19:H19"/>
    <mergeCell ref="I16:K16"/>
    <mergeCell ref="I17:K17"/>
    <mergeCell ref="I18:K18"/>
    <mergeCell ref="I19:K19"/>
    <mergeCell ref="I15:K15"/>
    <mergeCell ref="A16:C16"/>
    <mergeCell ref="A17:C17"/>
    <mergeCell ref="A18:C18"/>
    <mergeCell ref="A19:C19"/>
    <mergeCell ref="F16:H16"/>
    <mergeCell ref="F17:H17"/>
    <mergeCell ref="A14:C14"/>
    <mergeCell ref="A15:C15"/>
    <mergeCell ref="A12:C12"/>
    <mergeCell ref="A13:C13"/>
    <mergeCell ref="F8:H8"/>
    <mergeCell ref="F9:H9"/>
    <mergeCell ref="F10:H10"/>
    <mergeCell ref="F11:H11"/>
    <mergeCell ref="F14:H14"/>
    <mergeCell ref="F15:H15"/>
    <mergeCell ref="F12:H12"/>
    <mergeCell ref="F13:H13"/>
    <mergeCell ref="A1:E1"/>
    <mergeCell ref="A8:C8"/>
    <mergeCell ref="A9:C9"/>
    <mergeCell ref="A10:C10"/>
    <mergeCell ref="A11:C11"/>
    <mergeCell ref="A6:K6"/>
    <mergeCell ref="A7:C7"/>
    <mergeCell ref="F7:H7"/>
    <mergeCell ref="I7:K7"/>
    <mergeCell ref="A2:K2"/>
    <mergeCell ref="I8:K8"/>
    <mergeCell ref="I9:K9"/>
    <mergeCell ref="I10:K10"/>
    <mergeCell ref="I11:K11"/>
  </mergeCells>
  <phoneticPr fontId="4" type="noConversion"/>
  <pageMargins left="0.12" right="0.14000000000000001" top="0.68" bottom="1" header="0.5" footer="0.5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983"/>
  <sheetViews>
    <sheetView view="pageBreakPreview" zoomScale="60" zoomScaleNormal="100" workbookViewId="0">
      <selection activeCell="A2" sqref="A2:E2"/>
    </sheetView>
  </sheetViews>
  <sheetFormatPr defaultRowHeight="12.75"/>
  <cols>
    <col min="1" max="1" width="5.7109375" customWidth="1"/>
    <col min="2" max="2" width="67.140625" bestFit="1" customWidth="1"/>
    <col min="3" max="7" width="15.7109375" customWidth="1"/>
    <col min="9" max="9" width="14.140625" bestFit="1" customWidth="1"/>
  </cols>
  <sheetData>
    <row r="1" spans="1:12">
      <c r="A1" s="453"/>
      <c r="B1" s="453"/>
      <c r="C1" s="453"/>
      <c r="D1" s="453"/>
      <c r="E1" s="453"/>
      <c r="F1" s="453"/>
      <c r="G1" s="453"/>
      <c r="H1" s="1"/>
      <c r="I1" s="1"/>
      <c r="J1" s="1"/>
      <c r="K1" s="1"/>
      <c r="L1" s="1"/>
    </row>
    <row r="2" spans="1:12">
      <c r="A2" s="410" t="s">
        <v>520</v>
      </c>
      <c r="B2" s="410"/>
      <c r="C2" s="410"/>
      <c r="D2" s="410"/>
      <c r="E2" s="410"/>
      <c r="F2" s="313"/>
      <c r="G2" s="313"/>
      <c r="H2" s="1"/>
      <c r="I2" s="1"/>
      <c r="J2" s="1"/>
      <c r="K2" s="1"/>
      <c r="L2" s="1"/>
    </row>
    <row r="3" spans="1:12">
      <c r="A3" s="411" t="s">
        <v>215</v>
      </c>
      <c r="B3" s="411"/>
      <c r="C3" s="411"/>
      <c r="D3" s="411"/>
      <c r="E3" s="411"/>
      <c r="F3" s="411"/>
      <c r="G3" s="411"/>
      <c r="H3" s="1"/>
      <c r="I3" s="1"/>
      <c r="J3" s="1"/>
      <c r="K3" s="1"/>
      <c r="L3" s="1"/>
    </row>
    <row r="4" spans="1:12">
      <c r="A4" s="411" t="s">
        <v>357</v>
      </c>
      <c r="B4" s="411"/>
      <c r="C4" s="411"/>
      <c r="D4" s="411"/>
      <c r="E4" s="411"/>
      <c r="F4" s="411"/>
      <c r="G4" s="411"/>
      <c r="H4" s="1"/>
      <c r="I4" s="1"/>
      <c r="J4" s="1"/>
      <c r="K4" s="1"/>
      <c r="L4" s="1"/>
    </row>
    <row r="5" spans="1:12" ht="13.5" thickBot="1">
      <c r="A5" s="412"/>
      <c r="B5" s="412"/>
      <c r="C5" s="412"/>
      <c r="D5" s="1"/>
      <c r="E5" s="1"/>
      <c r="F5" s="1"/>
      <c r="G5" s="1" t="s">
        <v>170</v>
      </c>
      <c r="H5" s="1"/>
      <c r="I5" s="1"/>
      <c r="J5" s="1"/>
      <c r="K5" s="1"/>
      <c r="L5" s="1"/>
    </row>
    <row r="6" spans="1:12">
      <c r="A6" s="191" t="s">
        <v>105</v>
      </c>
      <c r="B6" s="192" t="s">
        <v>25</v>
      </c>
      <c r="C6" s="193">
        <v>2019</v>
      </c>
      <c r="D6" s="194">
        <v>2020</v>
      </c>
      <c r="E6" s="194">
        <v>2021</v>
      </c>
      <c r="F6" s="194">
        <v>2022</v>
      </c>
      <c r="G6" s="195" t="s">
        <v>106</v>
      </c>
      <c r="H6" s="1"/>
      <c r="I6" s="1"/>
      <c r="J6" s="1"/>
      <c r="K6" s="1"/>
      <c r="L6" s="1"/>
    </row>
    <row r="7" spans="1:12">
      <c r="A7" s="86" t="s">
        <v>27</v>
      </c>
      <c r="B7" s="73" t="s">
        <v>39</v>
      </c>
      <c r="C7" s="6">
        <f>72463266+1705845</f>
        <v>74169111</v>
      </c>
      <c r="D7" s="6">
        <f t="shared" ref="D7:F8" si="0">C7*1.01</f>
        <v>74910802.109999999</v>
      </c>
      <c r="E7" s="6">
        <f t="shared" si="0"/>
        <v>75659910.131099999</v>
      </c>
      <c r="F7" s="6">
        <f t="shared" si="0"/>
        <v>76416509.232410997</v>
      </c>
      <c r="G7" s="87">
        <f>SUM(C7:F7)</f>
        <v>301156332.47351098</v>
      </c>
      <c r="H7" s="1"/>
      <c r="I7" s="1"/>
      <c r="J7" s="1"/>
      <c r="K7" s="1"/>
      <c r="L7" s="1"/>
    </row>
    <row r="8" spans="1:12">
      <c r="A8" s="86" t="s">
        <v>28</v>
      </c>
      <c r="B8" s="73" t="s">
        <v>340</v>
      </c>
      <c r="C8" s="6">
        <v>5354796</v>
      </c>
      <c r="D8" s="6">
        <f t="shared" si="0"/>
        <v>5408343.96</v>
      </c>
      <c r="E8" s="6">
        <f t="shared" si="0"/>
        <v>5462427.3996000001</v>
      </c>
      <c r="F8" s="6">
        <f t="shared" si="0"/>
        <v>5517051.6735960003</v>
      </c>
      <c r="G8" s="87">
        <f t="shared" ref="G8:G17" si="1">SUM(C8:F8)</f>
        <v>21742619.033196002</v>
      </c>
      <c r="H8" s="1"/>
      <c r="I8" s="1"/>
      <c r="J8" s="1"/>
      <c r="K8" s="1"/>
      <c r="L8" s="1"/>
    </row>
    <row r="9" spans="1:12">
      <c r="A9" s="86" t="s">
        <v>29</v>
      </c>
      <c r="B9" s="73" t="s">
        <v>341</v>
      </c>
      <c r="C9" s="6">
        <v>0</v>
      </c>
      <c r="D9" s="6"/>
      <c r="E9" s="6"/>
      <c r="F9" s="6"/>
      <c r="G9" s="87">
        <f t="shared" si="1"/>
        <v>0</v>
      </c>
      <c r="H9" s="1"/>
      <c r="I9" s="1"/>
      <c r="J9" s="1"/>
      <c r="K9" s="1"/>
      <c r="L9" s="1"/>
    </row>
    <row r="10" spans="1:12">
      <c r="A10" s="86" t="s">
        <v>30</v>
      </c>
      <c r="B10" s="73" t="s">
        <v>98</v>
      </c>
      <c r="C10" s="6">
        <v>82199</v>
      </c>
      <c r="D10" s="6">
        <f>C10*1.01</f>
        <v>83020.990000000005</v>
      </c>
      <c r="E10" s="6">
        <f>D10*1.01</f>
        <v>83851.199900000007</v>
      </c>
      <c r="F10" s="6">
        <f>E10*1.01</f>
        <v>84689.711899000002</v>
      </c>
      <c r="G10" s="87">
        <f t="shared" si="1"/>
        <v>333760.90179899998</v>
      </c>
      <c r="H10" s="1"/>
      <c r="I10" s="1"/>
      <c r="J10" s="1"/>
      <c r="K10" s="1"/>
      <c r="L10" s="1"/>
    </row>
    <row r="11" spans="1:12">
      <c r="A11" s="86" t="s">
        <v>36</v>
      </c>
      <c r="B11" s="73" t="s">
        <v>99</v>
      </c>
      <c r="C11" s="6">
        <v>2540000</v>
      </c>
      <c r="D11" s="6"/>
      <c r="E11" s="6"/>
      <c r="F11" s="6"/>
      <c r="G11" s="87">
        <f t="shared" si="1"/>
        <v>2540000</v>
      </c>
      <c r="H11" s="1"/>
      <c r="I11" s="1"/>
      <c r="J11" s="1"/>
      <c r="K11" s="1"/>
      <c r="L11" s="1"/>
    </row>
    <row r="12" spans="1:12">
      <c r="A12" s="86" t="s">
        <v>38</v>
      </c>
      <c r="B12" s="73" t="s">
        <v>100</v>
      </c>
      <c r="C12" s="6">
        <v>0</v>
      </c>
      <c r="D12" s="6"/>
      <c r="E12" s="6"/>
      <c r="F12" s="6"/>
      <c r="G12" s="87">
        <f t="shared" si="1"/>
        <v>0</v>
      </c>
      <c r="H12" s="1"/>
      <c r="I12" s="1"/>
      <c r="J12" s="1"/>
      <c r="K12" s="1"/>
      <c r="L12" s="1"/>
    </row>
    <row r="13" spans="1:12">
      <c r="A13" s="86" t="s">
        <v>54</v>
      </c>
      <c r="B13" s="73" t="s">
        <v>101</v>
      </c>
      <c r="C13" s="6">
        <v>0</v>
      </c>
      <c r="D13" s="6"/>
      <c r="E13" s="6"/>
      <c r="F13" s="6"/>
      <c r="G13" s="87">
        <f t="shared" si="1"/>
        <v>0</v>
      </c>
      <c r="H13" s="1"/>
      <c r="I13" s="1"/>
      <c r="J13" s="1"/>
      <c r="K13" s="1"/>
      <c r="L13" s="1"/>
    </row>
    <row r="14" spans="1:12">
      <c r="A14" s="86" t="s">
        <v>55</v>
      </c>
      <c r="B14" s="73" t="s">
        <v>102</v>
      </c>
      <c r="C14" s="6">
        <v>0</v>
      </c>
      <c r="D14" s="6"/>
      <c r="E14" s="6"/>
      <c r="F14" s="6"/>
      <c r="G14" s="87">
        <f t="shared" si="1"/>
        <v>0</v>
      </c>
      <c r="H14" s="1"/>
      <c r="I14" s="1"/>
      <c r="J14" s="1"/>
      <c r="K14" s="1"/>
      <c r="L14" s="1"/>
    </row>
    <row r="15" spans="1:12">
      <c r="A15" s="86" t="s">
        <v>61</v>
      </c>
      <c r="B15" s="73" t="s">
        <v>103</v>
      </c>
      <c r="C15" s="6">
        <v>0</v>
      </c>
      <c r="D15" s="6"/>
      <c r="E15" s="6"/>
      <c r="F15" s="6"/>
      <c r="G15" s="87">
        <f t="shared" si="1"/>
        <v>0</v>
      </c>
      <c r="H15" s="1"/>
      <c r="I15" s="1"/>
      <c r="J15" s="1"/>
      <c r="K15" s="1"/>
      <c r="L15" s="1"/>
    </row>
    <row r="16" spans="1:12" ht="13.5" thickBot="1">
      <c r="A16" s="88" t="s">
        <v>62</v>
      </c>
      <c r="B16" s="77" t="s">
        <v>104</v>
      </c>
      <c r="C16" s="55">
        <v>0</v>
      </c>
      <c r="D16" s="55"/>
      <c r="E16" s="55"/>
      <c r="F16" s="55"/>
      <c r="G16" s="89">
        <f t="shared" si="1"/>
        <v>0</v>
      </c>
      <c r="H16" s="1"/>
      <c r="I16" s="1"/>
      <c r="J16" s="1"/>
      <c r="K16" s="1"/>
      <c r="L16" s="1"/>
    </row>
    <row r="17" spans="1:12" s="39" customFormat="1" ht="13.5" thickBot="1">
      <c r="A17" s="86" t="s">
        <v>63</v>
      </c>
      <c r="B17" s="81" t="s">
        <v>342</v>
      </c>
      <c r="C17" s="78">
        <f>SUM(C7:C16)</f>
        <v>82146106</v>
      </c>
      <c r="D17" s="78">
        <f>SUM(D7:D16)</f>
        <v>80402167.059999987</v>
      </c>
      <c r="E17" s="78">
        <f>SUM(E7:E16)</f>
        <v>81206188.730599999</v>
      </c>
      <c r="F17" s="78">
        <f>SUM(F7:F16)</f>
        <v>82018250.617905989</v>
      </c>
      <c r="G17" s="85">
        <f t="shared" si="1"/>
        <v>325772712.40850598</v>
      </c>
      <c r="H17" s="7"/>
      <c r="I17" s="7"/>
      <c r="J17" s="7"/>
      <c r="K17" s="7"/>
      <c r="L17" s="7"/>
    </row>
    <row r="18" spans="1:12" s="39" customFormat="1" ht="13.5" thickBot="1">
      <c r="A18" s="88" t="s">
        <v>64</v>
      </c>
      <c r="B18" s="81" t="s">
        <v>343</v>
      </c>
      <c r="C18" s="78">
        <f>C17*50%</f>
        <v>41073053</v>
      </c>
      <c r="D18" s="78">
        <f>D17*50%</f>
        <v>40201083.529999994</v>
      </c>
      <c r="E18" s="78">
        <f>E17*50%</f>
        <v>40603094.3653</v>
      </c>
      <c r="F18" s="78">
        <f>F17*50%</f>
        <v>41009125.308952995</v>
      </c>
      <c r="G18" s="83">
        <f>G17*50%</f>
        <v>162886356.20425299</v>
      </c>
      <c r="H18" s="7"/>
      <c r="I18" s="7"/>
      <c r="J18" s="7"/>
      <c r="K18" s="7"/>
      <c r="L18" s="7"/>
    </row>
    <row r="19" spans="1:12" ht="13.5" thickBot="1">
      <c r="A19" s="86" t="s">
        <v>65</v>
      </c>
      <c r="B19" s="82" t="s">
        <v>344</v>
      </c>
      <c r="C19" s="79">
        <v>0</v>
      </c>
      <c r="D19" s="79">
        <f>SUM(D20:D26)</f>
        <v>0</v>
      </c>
      <c r="E19" s="79">
        <f>SUM(E20:E26)</f>
        <v>0</v>
      </c>
      <c r="F19" s="79">
        <f>SUM(F20:F26)</f>
        <v>0</v>
      </c>
      <c r="G19" s="80">
        <f>SUM(G20:G26)</f>
        <v>0</v>
      </c>
      <c r="H19" s="1"/>
      <c r="I19" s="1"/>
      <c r="J19" s="1"/>
      <c r="K19" s="1"/>
      <c r="L19" s="1"/>
    </row>
    <row r="20" spans="1:12">
      <c r="A20" s="88" t="s">
        <v>66</v>
      </c>
      <c r="B20" s="9" t="s">
        <v>345</v>
      </c>
      <c r="C20" s="9"/>
      <c r="D20" s="9"/>
      <c r="E20" s="9"/>
      <c r="F20" s="9"/>
      <c r="G20" s="90"/>
      <c r="H20" s="1"/>
      <c r="I20" s="1"/>
      <c r="J20" s="1"/>
      <c r="K20" s="1"/>
      <c r="L20" s="1"/>
    </row>
    <row r="21" spans="1:12">
      <c r="A21" s="86" t="s">
        <v>67</v>
      </c>
      <c r="B21" s="6" t="s">
        <v>346</v>
      </c>
      <c r="C21" s="6"/>
      <c r="D21" s="6"/>
      <c r="E21" s="6"/>
      <c r="F21" s="6"/>
      <c r="G21" s="87"/>
      <c r="H21" s="1"/>
      <c r="I21" s="1"/>
      <c r="J21" s="1"/>
      <c r="K21" s="1"/>
      <c r="L21" s="1"/>
    </row>
    <row r="22" spans="1:12">
      <c r="A22" s="88" t="s">
        <v>68</v>
      </c>
      <c r="B22" s="6" t="s">
        <v>347</v>
      </c>
      <c r="C22" s="6"/>
      <c r="D22" s="6"/>
      <c r="E22" s="6"/>
      <c r="F22" s="6"/>
      <c r="G22" s="87"/>
      <c r="H22" s="1"/>
      <c r="I22" s="1"/>
      <c r="J22" s="1"/>
      <c r="K22" s="1"/>
      <c r="L22" s="1"/>
    </row>
    <row r="23" spans="1:12">
      <c r="A23" s="86" t="s">
        <v>69</v>
      </c>
      <c r="B23" s="6" t="s">
        <v>348</v>
      </c>
      <c r="C23" s="6"/>
      <c r="D23" s="6"/>
      <c r="E23" s="6"/>
      <c r="F23" s="6"/>
      <c r="G23" s="87"/>
      <c r="H23" s="1"/>
      <c r="I23" s="1"/>
      <c r="J23" s="1"/>
      <c r="K23" s="1"/>
      <c r="L23" s="1"/>
    </row>
    <row r="24" spans="1:12">
      <c r="A24" s="88" t="s">
        <v>70</v>
      </c>
      <c r="B24" s="6" t="s">
        <v>349</v>
      </c>
      <c r="C24" s="6"/>
      <c r="D24" s="6"/>
      <c r="E24" s="6"/>
      <c r="F24" s="6"/>
      <c r="G24" s="87"/>
      <c r="H24" s="1"/>
      <c r="I24" s="1"/>
      <c r="J24" s="1"/>
      <c r="K24" s="1"/>
      <c r="L24" s="1"/>
    </row>
    <row r="25" spans="1:12">
      <c r="A25" s="86" t="s">
        <v>71</v>
      </c>
      <c r="B25" s="6" t="s">
        <v>350</v>
      </c>
      <c r="C25" s="6">
        <v>0</v>
      </c>
      <c r="D25" s="6">
        <v>0</v>
      </c>
      <c r="E25" s="6">
        <v>0</v>
      </c>
      <c r="F25" s="6">
        <v>0</v>
      </c>
      <c r="G25" s="87">
        <f>D25+E25+F25</f>
        <v>0</v>
      </c>
      <c r="H25" s="1"/>
      <c r="I25" s="1"/>
      <c r="J25" s="1"/>
      <c r="K25" s="1"/>
      <c r="L25" s="1"/>
    </row>
    <row r="26" spans="1:12" ht="13.5" thickBot="1">
      <c r="A26" s="88" t="s">
        <v>152</v>
      </c>
      <c r="B26" s="55" t="s">
        <v>351</v>
      </c>
      <c r="C26" s="55"/>
      <c r="D26" s="55"/>
      <c r="E26" s="55"/>
      <c r="F26" s="55"/>
      <c r="G26" s="89"/>
      <c r="H26" s="1"/>
      <c r="I26" s="1"/>
      <c r="J26" s="1"/>
      <c r="K26" s="1"/>
      <c r="L26" s="1"/>
    </row>
    <row r="27" spans="1:12" ht="13.5" thickBot="1">
      <c r="A27" s="86" t="s">
        <v>190</v>
      </c>
      <c r="B27" s="82" t="s">
        <v>352</v>
      </c>
      <c r="C27" s="78"/>
      <c r="D27" s="78"/>
      <c r="E27" s="78"/>
      <c r="F27" s="78"/>
      <c r="G27" s="83"/>
      <c r="H27" s="1"/>
      <c r="I27" s="1"/>
      <c r="J27" s="1"/>
      <c r="K27" s="1"/>
      <c r="L27" s="1"/>
    </row>
    <row r="28" spans="1:12">
      <c r="A28" s="88" t="s">
        <v>191</v>
      </c>
      <c r="B28" s="9" t="s">
        <v>345</v>
      </c>
      <c r="C28" s="9"/>
      <c r="D28" s="9"/>
      <c r="E28" s="9"/>
      <c r="F28" s="9"/>
      <c r="G28" s="90"/>
      <c r="H28" s="1"/>
      <c r="I28" s="1"/>
      <c r="J28" s="1"/>
      <c r="K28" s="1"/>
      <c r="L28" s="1"/>
    </row>
    <row r="29" spans="1:12">
      <c r="A29" s="86" t="s">
        <v>192</v>
      </c>
      <c r="B29" s="6" t="s">
        <v>346</v>
      </c>
      <c r="C29" s="6"/>
      <c r="D29" s="6"/>
      <c r="E29" s="6"/>
      <c r="F29" s="6"/>
      <c r="G29" s="87"/>
      <c r="H29" s="1"/>
      <c r="I29" s="1"/>
      <c r="J29" s="1"/>
      <c r="K29" s="1"/>
      <c r="L29" s="1"/>
    </row>
    <row r="30" spans="1:12">
      <c r="A30" s="88" t="s">
        <v>193</v>
      </c>
      <c r="B30" s="6" t="s">
        <v>347</v>
      </c>
      <c r="C30" s="6"/>
      <c r="D30" s="6"/>
      <c r="E30" s="6"/>
      <c r="F30" s="6"/>
      <c r="G30" s="87"/>
      <c r="H30" s="1"/>
      <c r="I30" s="1"/>
      <c r="J30" s="1"/>
      <c r="K30" s="1"/>
      <c r="L30" s="1"/>
    </row>
    <row r="31" spans="1:12">
      <c r="A31" s="86" t="s">
        <v>194</v>
      </c>
      <c r="B31" s="6" t="s">
        <v>348</v>
      </c>
      <c r="C31" s="6"/>
      <c r="D31" s="6"/>
      <c r="E31" s="6"/>
      <c r="F31" s="6"/>
      <c r="G31" s="87"/>
      <c r="H31" s="1"/>
      <c r="I31" s="1"/>
      <c r="J31" s="1"/>
      <c r="K31" s="1"/>
      <c r="L31" s="1"/>
    </row>
    <row r="32" spans="1:12">
      <c r="A32" s="88" t="s">
        <v>353</v>
      </c>
      <c r="B32" s="6" t="s">
        <v>349</v>
      </c>
      <c r="C32" s="6"/>
      <c r="D32" s="6"/>
      <c r="E32" s="6"/>
      <c r="F32" s="6"/>
      <c r="G32" s="87"/>
      <c r="H32" s="1"/>
      <c r="I32" s="1"/>
      <c r="J32" s="1"/>
      <c r="K32" s="1"/>
      <c r="L32" s="1"/>
    </row>
    <row r="33" spans="1:12">
      <c r="A33" s="86" t="s">
        <v>354</v>
      </c>
      <c r="B33" s="6" t="s">
        <v>350</v>
      </c>
      <c r="C33" s="6"/>
      <c r="D33" s="6"/>
      <c r="E33" s="6"/>
      <c r="F33" s="6"/>
      <c r="G33" s="87"/>
      <c r="H33" s="1"/>
      <c r="I33" s="1"/>
      <c r="J33" s="1"/>
      <c r="K33" s="1"/>
      <c r="L33" s="1"/>
    </row>
    <row r="34" spans="1:12">
      <c r="A34" s="88" t="s">
        <v>361</v>
      </c>
      <c r="B34" s="6" t="s">
        <v>355</v>
      </c>
      <c r="C34" s="6"/>
      <c r="D34" s="6"/>
      <c r="E34" s="6"/>
      <c r="F34" s="6"/>
      <c r="G34" s="87"/>
      <c r="H34" s="1"/>
      <c r="I34" s="1"/>
      <c r="J34" s="1"/>
      <c r="K34" s="1"/>
      <c r="L34" s="1"/>
    </row>
    <row r="35" spans="1:12" ht="13.5" thickBot="1">
      <c r="A35" s="86" t="s">
        <v>362</v>
      </c>
      <c r="B35" s="12" t="s">
        <v>364</v>
      </c>
      <c r="C35" s="55">
        <f>C19+C27</f>
        <v>0</v>
      </c>
      <c r="D35" s="55">
        <f>D19+D27</f>
        <v>0</v>
      </c>
      <c r="E35" s="55">
        <f>E19+E27</f>
        <v>0</v>
      </c>
      <c r="F35" s="55">
        <f>F19+F27</f>
        <v>0</v>
      </c>
      <c r="G35" s="89">
        <f>G19+G27</f>
        <v>0</v>
      </c>
      <c r="H35" s="1"/>
      <c r="I35" s="1"/>
      <c r="J35" s="1"/>
      <c r="K35" s="1"/>
      <c r="L35" s="1"/>
    </row>
    <row r="36" spans="1:12" ht="13.5" thickBot="1">
      <c r="A36" s="91" t="s">
        <v>363</v>
      </c>
      <c r="B36" s="82" t="s">
        <v>356</v>
      </c>
      <c r="C36" s="78">
        <f>C18-C35</f>
        <v>41073053</v>
      </c>
      <c r="D36" s="78">
        <f>D18-D35</f>
        <v>40201083.529999994</v>
      </c>
      <c r="E36" s="78">
        <f>E18-E35</f>
        <v>40603094.3653</v>
      </c>
      <c r="F36" s="78">
        <f>F18-F35</f>
        <v>41009125.308952995</v>
      </c>
      <c r="G36" s="83">
        <f>G18-G35</f>
        <v>162886356.20425299</v>
      </c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</sheetData>
  <mergeCells count="5">
    <mergeCell ref="A3:G3"/>
    <mergeCell ref="A4:G4"/>
    <mergeCell ref="A5:C5"/>
    <mergeCell ref="A1:G1"/>
    <mergeCell ref="A2:E2"/>
  </mergeCells>
  <phoneticPr fontId="4" type="noConversion"/>
  <pageMargins left="1.1599999999999999" right="0.24" top="0.38" bottom="0.27" header="0.19" footer="0.17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R31"/>
  <sheetViews>
    <sheetView view="pageBreakPreview" zoomScale="60" zoomScaleNormal="100" workbookViewId="0">
      <selection sqref="A1:E1"/>
    </sheetView>
  </sheetViews>
  <sheetFormatPr defaultRowHeight="12.75"/>
  <cols>
    <col min="1" max="1" width="9.28515625" bestFit="1" customWidth="1"/>
    <col min="4" max="4" width="19" customWidth="1"/>
    <col min="5" max="5" width="12.28515625" style="138" bestFit="1" customWidth="1"/>
    <col min="6" max="8" width="10.7109375" customWidth="1"/>
    <col min="9" max="10" width="11.42578125" bestFit="1" customWidth="1"/>
    <col min="11" max="13" width="9.85546875" bestFit="1" customWidth="1"/>
    <col min="14" max="14" width="10.85546875" bestFit="1" customWidth="1"/>
    <col min="15" max="17" width="9.85546875" bestFit="1" customWidth="1"/>
    <col min="18" max="18" width="12.28515625" bestFit="1" customWidth="1"/>
  </cols>
  <sheetData>
    <row r="1" spans="1:18">
      <c r="A1" s="410" t="s">
        <v>521</v>
      </c>
      <c r="B1" s="410"/>
      <c r="C1" s="410"/>
      <c r="D1" s="410"/>
      <c r="E1" s="410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</row>
    <row r="3" spans="1:18" ht="18.75" customHeight="1">
      <c r="A3" s="512" t="s">
        <v>415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</row>
    <row r="4" spans="1:18">
      <c r="A4" s="513" t="s">
        <v>435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</row>
    <row r="5" spans="1:18">
      <c r="A5" s="101"/>
      <c r="B5" s="101"/>
      <c r="C5" s="101"/>
      <c r="D5" s="101"/>
      <c r="E5" s="134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8" ht="13.5" thickBot="1">
      <c r="A6" s="100"/>
      <c r="B6" s="100"/>
      <c r="C6" s="102"/>
      <c r="D6" s="102"/>
      <c r="E6" s="133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3" t="s">
        <v>173</v>
      </c>
    </row>
    <row r="7" spans="1:18" ht="26.25" thickBot="1">
      <c r="A7" s="142"/>
      <c r="B7" s="142"/>
      <c r="C7" s="514" t="s">
        <v>416</v>
      </c>
      <c r="D7" s="515"/>
      <c r="E7" s="143" t="s">
        <v>417</v>
      </c>
      <c r="F7" s="144" t="s">
        <v>418</v>
      </c>
      <c r="G7" s="144" t="s">
        <v>419</v>
      </c>
      <c r="H7" s="145" t="s">
        <v>420</v>
      </c>
      <c r="I7" s="144" t="s">
        <v>421</v>
      </c>
      <c r="J7" s="145" t="s">
        <v>422</v>
      </c>
      <c r="K7" s="144" t="s">
        <v>423</v>
      </c>
      <c r="L7" s="145" t="s">
        <v>424</v>
      </c>
      <c r="M7" s="144" t="s">
        <v>425</v>
      </c>
      <c r="N7" s="145" t="s">
        <v>426</v>
      </c>
      <c r="O7" s="144" t="s">
        <v>427</v>
      </c>
      <c r="P7" s="145" t="s">
        <v>428</v>
      </c>
      <c r="Q7" s="144" t="s">
        <v>429</v>
      </c>
      <c r="R7" s="146" t="s">
        <v>430</v>
      </c>
    </row>
    <row r="8" spans="1:18">
      <c r="A8" s="104"/>
      <c r="B8" s="105" t="s">
        <v>95</v>
      </c>
      <c r="C8" s="106"/>
      <c r="D8" s="106"/>
      <c r="E8" s="135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18">
      <c r="A9" s="108" t="s">
        <v>27</v>
      </c>
      <c r="B9" s="109"/>
      <c r="C9" s="105" t="s">
        <v>56</v>
      </c>
      <c r="D9" s="105"/>
      <c r="E9" s="136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>
      <c r="A10" s="108"/>
      <c r="B10" s="110"/>
      <c r="C10" s="111"/>
      <c r="D10" s="111" t="s">
        <v>431</v>
      </c>
      <c r="E10" s="139">
        <v>356847855</v>
      </c>
      <c r="F10" s="113">
        <v>29737321</v>
      </c>
      <c r="G10" s="113">
        <v>29737321</v>
      </c>
      <c r="H10" s="113">
        <v>29737321</v>
      </c>
      <c r="I10" s="113">
        <v>29737321</v>
      </c>
      <c r="J10" s="113">
        <v>29737321</v>
      </c>
      <c r="K10" s="113">
        <v>29737321</v>
      </c>
      <c r="L10" s="113">
        <v>29737321</v>
      </c>
      <c r="M10" s="113">
        <v>29737321</v>
      </c>
      <c r="N10" s="113">
        <v>29737321</v>
      </c>
      <c r="O10" s="113">
        <v>29737321</v>
      </c>
      <c r="P10" s="113">
        <v>29737321</v>
      </c>
      <c r="Q10" s="113">
        <v>29737324</v>
      </c>
      <c r="R10" s="112">
        <f>SUM(F10:Q10)</f>
        <v>356847855</v>
      </c>
    </row>
    <row r="11" spans="1:18">
      <c r="A11" s="108"/>
      <c r="B11" s="110"/>
      <c r="C11" s="111"/>
      <c r="D11" s="114" t="s">
        <v>432</v>
      </c>
      <c r="E11" s="132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2">
        <f>SUM(F11:Q11)</f>
        <v>0</v>
      </c>
    </row>
    <row r="12" spans="1:18">
      <c r="A12" s="108"/>
      <c r="B12" s="110"/>
      <c r="C12" s="111"/>
      <c r="D12" s="111" t="s">
        <v>143</v>
      </c>
      <c r="E12" s="139">
        <v>79606106</v>
      </c>
      <c r="F12" s="113">
        <f>1152950+114965+116165+5000</f>
        <v>1389080</v>
      </c>
      <c r="G12" s="113">
        <v>146426</v>
      </c>
      <c r="H12" s="113">
        <v>38267547</v>
      </c>
      <c r="I12" s="113"/>
      <c r="J12" s="113"/>
      <c r="K12" s="113"/>
      <c r="L12" s="113"/>
      <c r="M12" s="113"/>
      <c r="N12" s="113">
        <f>+E12/2</f>
        <v>39803053</v>
      </c>
      <c r="O12" s="113"/>
      <c r="P12" s="113"/>
      <c r="Q12" s="113"/>
      <c r="R12" s="112">
        <f t="shared" ref="R12:R30" si="0">SUM(F12:Q12)</f>
        <v>79606106</v>
      </c>
    </row>
    <row r="13" spans="1:18">
      <c r="A13" s="108"/>
      <c r="B13" s="110"/>
      <c r="C13" s="111"/>
      <c r="D13" s="111" t="s">
        <v>56</v>
      </c>
      <c r="E13" s="139">
        <v>59494771</v>
      </c>
      <c r="F13" s="113">
        <v>3958476</v>
      </c>
      <c r="G13" s="113">
        <f>+E13/12</f>
        <v>4957897.583333333</v>
      </c>
      <c r="H13" s="113">
        <f>E13/12</f>
        <v>4957897.583333333</v>
      </c>
      <c r="I13" s="113">
        <f>E13/12</f>
        <v>4957897.583333333</v>
      </c>
      <c r="J13" s="113">
        <v>4957898</v>
      </c>
      <c r="K13" s="113">
        <f>4669215+1200000</f>
        <v>5869215</v>
      </c>
      <c r="L13" s="113">
        <v>3789414</v>
      </c>
      <c r="M13" s="113">
        <f>4669215+500000</f>
        <v>5169215</v>
      </c>
      <c r="N13" s="113">
        <f>4669215+500000</f>
        <v>5169215</v>
      </c>
      <c r="O13" s="113">
        <f>4669215+500000</f>
        <v>5169215</v>
      </c>
      <c r="P13" s="113">
        <v>5869215</v>
      </c>
      <c r="Q13" s="113">
        <v>4669215</v>
      </c>
      <c r="R13" s="112">
        <f t="shared" si="0"/>
        <v>59494770.75</v>
      </c>
    </row>
    <row r="14" spans="1:18">
      <c r="A14" s="108"/>
      <c r="B14" s="110"/>
      <c r="C14" s="111"/>
      <c r="D14" s="115" t="s">
        <v>144</v>
      </c>
      <c r="E14" s="139">
        <v>93466548</v>
      </c>
      <c r="F14" s="113">
        <f>+$E$14/12</f>
        <v>7788879</v>
      </c>
      <c r="G14" s="113">
        <f t="shared" ref="G14:Q14" si="1">+$E$14/12</f>
        <v>7788879</v>
      </c>
      <c r="H14" s="113">
        <f t="shared" si="1"/>
        <v>7788879</v>
      </c>
      <c r="I14" s="113">
        <f t="shared" si="1"/>
        <v>7788879</v>
      </c>
      <c r="J14" s="113">
        <f t="shared" si="1"/>
        <v>7788879</v>
      </c>
      <c r="K14" s="113">
        <f t="shared" si="1"/>
        <v>7788879</v>
      </c>
      <c r="L14" s="113">
        <f t="shared" si="1"/>
        <v>7788879</v>
      </c>
      <c r="M14" s="113">
        <f t="shared" si="1"/>
        <v>7788879</v>
      </c>
      <c r="N14" s="113">
        <f t="shared" si="1"/>
        <v>7788879</v>
      </c>
      <c r="O14" s="113">
        <f t="shared" si="1"/>
        <v>7788879</v>
      </c>
      <c r="P14" s="113">
        <f t="shared" si="1"/>
        <v>7788879</v>
      </c>
      <c r="Q14" s="113">
        <f t="shared" si="1"/>
        <v>7788879</v>
      </c>
      <c r="R14" s="112">
        <f t="shared" si="0"/>
        <v>93466548</v>
      </c>
    </row>
    <row r="15" spans="1:18">
      <c r="A15" s="108" t="s">
        <v>28</v>
      </c>
      <c r="B15" s="108"/>
      <c r="C15" s="116" t="s">
        <v>310</v>
      </c>
      <c r="D15" s="111"/>
      <c r="E15" s="139">
        <v>255185580</v>
      </c>
      <c r="F15" s="113">
        <f>29600034+1278000</f>
        <v>30878034</v>
      </c>
      <c r="G15" s="113">
        <f>29906657-359978+1278000</f>
        <v>30824679</v>
      </c>
      <c r="H15" s="113">
        <f>17856859-280045+1911172+1278000</f>
        <v>20765986</v>
      </c>
      <c r="I15" s="113">
        <f>17856859+1911172+1278001</f>
        <v>21046032</v>
      </c>
      <c r="J15" s="113">
        <f>17856859+1911172+1278001</f>
        <v>21046032</v>
      </c>
      <c r="K15" s="113">
        <f>17856859+1911173</f>
        <v>19768032</v>
      </c>
      <c r="L15" s="113">
        <f>17856859+619272</f>
        <v>18476131</v>
      </c>
      <c r="M15" s="113">
        <f>17856859+619272</f>
        <v>18476131</v>
      </c>
      <c r="N15" s="113">
        <f>17856859+619272</f>
        <v>18476131</v>
      </c>
      <c r="O15" s="113">
        <f>17856859+619272</f>
        <v>18476131</v>
      </c>
      <c r="P15" s="113">
        <f>17856859+619272</f>
        <v>18476131</v>
      </c>
      <c r="Q15" s="113">
        <f>17856859+619271</f>
        <v>18476130</v>
      </c>
      <c r="R15" s="112">
        <f t="shared" si="0"/>
        <v>255185580</v>
      </c>
    </row>
    <row r="16" spans="1:18">
      <c r="A16" s="108"/>
      <c r="B16" s="108"/>
      <c r="C16" s="117"/>
      <c r="D16" s="111" t="s">
        <v>433</v>
      </c>
      <c r="E16" s="139">
        <v>0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2">
        <f t="shared" si="0"/>
        <v>0</v>
      </c>
    </row>
    <row r="17" spans="1:18">
      <c r="A17" s="108" t="s">
        <v>29</v>
      </c>
      <c r="B17" s="109"/>
      <c r="C17" s="107" t="s">
        <v>88</v>
      </c>
      <c r="D17" s="118"/>
      <c r="E17" s="141">
        <v>0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2">
        <f t="shared" si="0"/>
        <v>0</v>
      </c>
    </row>
    <row r="18" spans="1:18">
      <c r="A18" s="108"/>
      <c r="B18" s="110"/>
      <c r="C18" s="111"/>
      <c r="D18" s="120" t="s">
        <v>88</v>
      </c>
      <c r="E18" s="139">
        <v>154078713</v>
      </c>
      <c r="F18" s="113">
        <v>120556562</v>
      </c>
      <c r="G18" s="113"/>
      <c r="H18" s="113"/>
      <c r="I18" s="113">
        <v>30982151</v>
      </c>
      <c r="J18" s="113"/>
      <c r="K18" s="113"/>
      <c r="L18" s="113">
        <v>2540000</v>
      </c>
      <c r="M18" s="113"/>
      <c r="N18" s="113"/>
      <c r="O18" s="113"/>
      <c r="P18" s="113"/>
      <c r="Q18" s="113"/>
      <c r="R18" s="112">
        <f t="shared" si="0"/>
        <v>154078713</v>
      </c>
    </row>
    <row r="19" spans="1:18">
      <c r="A19" s="108"/>
      <c r="B19" s="121" t="s">
        <v>145</v>
      </c>
      <c r="C19" s="122"/>
      <c r="D19" s="121"/>
      <c r="E19" s="140">
        <f t="shared" ref="E19:R19" si="2">SUM(E10:E18)</f>
        <v>998679573</v>
      </c>
      <c r="F19" s="123">
        <f t="shared" si="2"/>
        <v>194308352</v>
      </c>
      <c r="G19" s="123">
        <f t="shared" si="2"/>
        <v>73455202.583333343</v>
      </c>
      <c r="H19" s="123">
        <f t="shared" si="2"/>
        <v>101517630.58333333</v>
      </c>
      <c r="I19" s="123">
        <f t="shared" si="2"/>
        <v>94512280.583333343</v>
      </c>
      <c r="J19" s="123">
        <f t="shared" si="2"/>
        <v>63530130</v>
      </c>
      <c r="K19" s="123">
        <f t="shared" si="2"/>
        <v>63163447</v>
      </c>
      <c r="L19" s="123">
        <f t="shared" si="2"/>
        <v>62331745</v>
      </c>
      <c r="M19" s="123">
        <f t="shared" si="2"/>
        <v>61171546</v>
      </c>
      <c r="N19" s="123">
        <f t="shared" si="2"/>
        <v>100974599</v>
      </c>
      <c r="O19" s="123">
        <f t="shared" si="2"/>
        <v>61171546</v>
      </c>
      <c r="P19" s="123">
        <f t="shared" si="2"/>
        <v>61871546</v>
      </c>
      <c r="Q19" s="123">
        <f t="shared" si="2"/>
        <v>60671548</v>
      </c>
      <c r="R19" s="123">
        <f t="shared" si="2"/>
        <v>998679572.75</v>
      </c>
    </row>
    <row r="20" spans="1:18">
      <c r="A20" s="108"/>
      <c r="B20" s="116" t="s">
        <v>96</v>
      </c>
      <c r="C20" s="124"/>
      <c r="D20" s="124"/>
      <c r="E20" s="137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</row>
    <row r="21" spans="1:18">
      <c r="A21" s="108" t="s">
        <v>27</v>
      </c>
      <c r="B21" s="126" t="s">
        <v>306</v>
      </c>
      <c r="C21" s="127"/>
      <c r="D21" s="128"/>
      <c r="E21" s="132"/>
      <c r="F21" s="113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>
      <c r="A22" s="108"/>
      <c r="B22" s="108"/>
      <c r="C22" s="111" t="s">
        <v>48</v>
      </c>
      <c r="D22" s="111"/>
      <c r="E22" s="139">
        <v>239569232</v>
      </c>
      <c r="F22" s="113">
        <f>14969400+5546151</f>
        <v>20515551</v>
      </c>
      <c r="G22" s="113">
        <v>20515551</v>
      </c>
      <c r="H22" s="113">
        <v>20515551</v>
      </c>
      <c r="I22" s="113">
        <f>14969400+1741390+4036935</f>
        <v>20747725</v>
      </c>
      <c r="J22" s="113">
        <v>20747725</v>
      </c>
      <c r="K22" s="113">
        <v>20747725</v>
      </c>
      <c r="L22" s="113">
        <v>20747725</v>
      </c>
      <c r="M22" s="113">
        <f>14969400+4036935</f>
        <v>19006335</v>
      </c>
      <c r="N22" s="113">
        <v>19006336</v>
      </c>
      <c r="O22" s="113">
        <v>19006336</v>
      </c>
      <c r="P22" s="113">
        <v>19006336</v>
      </c>
      <c r="Q22" s="113">
        <v>19006336</v>
      </c>
      <c r="R22" s="112">
        <f>SUM(F22:Q22)</f>
        <v>239569232</v>
      </c>
    </row>
    <row r="23" spans="1:18">
      <c r="A23" s="108"/>
      <c r="B23" s="108"/>
      <c r="C23" s="111" t="s">
        <v>434</v>
      </c>
      <c r="D23" s="111"/>
      <c r="E23" s="139">
        <v>40706662</v>
      </c>
      <c r="F23" s="113">
        <f>2905248+540741</f>
        <v>3445989</v>
      </c>
      <c r="G23" s="113">
        <v>3445989</v>
      </c>
      <c r="H23" s="113">
        <v>3445989</v>
      </c>
      <c r="I23" s="113">
        <f>2905248+169782+393593</f>
        <v>3468623</v>
      </c>
      <c r="J23" s="113">
        <v>3468623</v>
      </c>
      <c r="K23" s="113">
        <v>3468623</v>
      </c>
      <c r="L23" s="113">
        <v>3468623</v>
      </c>
      <c r="M23" s="113">
        <f>2905248+393593</f>
        <v>3298841</v>
      </c>
      <c r="N23" s="113">
        <v>3298841</v>
      </c>
      <c r="O23" s="113">
        <v>3298841</v>
      </c>
      <c r="P23" s="113">
        <v>3298840</v>
      </c>
      <c r="Q23" s="113">
        <v>3298840</v>
      </c>
      <c r="R23" s="112">
        <f t="shared" si="0"/>
        <v>40706662</v>
      </c>
    </row>
    <row r="24" spans="1:18">
      <c r="A24" s="108"/>
      <c r="B24" s="108"/>
      <c r="C24" s="111" t="s">
        <v>142</v>
      </c>
      <c r="D24" s="111"/>
      <c r="E24" s="139">
        <v>235856881</v>
      </c>
      <c r="F24" s="113">
        <f>+$E$24/12</f>
        <v>19654740.083333332</v>
      </c>
      <c r="G24" s="113">
        <f t="shared" ref="G24:Q24" si="3">+$E$24/12</f>
        <v>19654740.083333332</v>
      </c>
      <c r="H24" s="113">
        <f>+$E$24/12-159575069+158715069</f>
        <v>18794740.083333343</v>
      </c>
      <c r="I24" s="113">
        <f>+$E$24/12+480000</f>
        <v>20134740.083333332</v>
      </c>
      <c r="J24" s="113">
        <f>+$E$24/12+480000</f>
        <v>20134740.083333332</v>
      </c>
      <c r="K24" s="113">
        <f>+$E$24/12-214563</f>
        <v>19440177.083333332</v>
      </c>
      <c r="L24" s="113">
        <f t="shared" si="3"/>
        <v>19654740.083333332</v>
      </c>
      <c r="M24" s="113">
        <f>+$E$24/12+214563</f>
        <v>19869303.083333332</v>
      </c>
      <c r="N24" s="113">
        <f>+$E$24/12-100000</f>
        <v>19554740.083333332</v>
      </c>
      <c r="O24" s="113">
        <f t="shared" si="3"/>
        <v>19654740.083333332</v>
      </c>
      <c r="P24" s="113">
        <f t="shared" si="3"/>
        <v>19654740.083333332</v>
      </c>
      <c r="Q24" s="113">
        <f t="shared" si="3"/>
        <v>19654740.083333332</v>
      </c>
      <c r="R24" s="112">
        <f t="shared" si="0"/>
        <v>235856881.00000006</v>
      </c>
    </row>
    <row r="25" spans="1:18">
      <c r="A25" s="108"/>
      <c r="B25" s="108"/>
      <c r="C25" s="111" t="s">
        <v>312</v>
      </c>
      <c r="D25" s="111"/>
      <c r="E25" s="139">
        <v>17188494</v>
      </c>
      <c r="F25" s="113">
        <f>+$E$25/12</f>
        <v>1432374.5</v>
      </c>
      <c r="G25" s="113">
        <f t="shared" ref="G25:Q25" si="4">+$E$25/12</f>
        <v>1432374.5</v>
      </c>
      <c r="H25" s="113">
        <f t="shared" si="4"/>
        <v>1432374.5</v>
      </c>
      <c r="I25" s="113">
        <f t="shared" si="4"/>
        <v>1432374.5</v>
      </c>
      <c r="J25" s="113">
        <f t="shared" si="4"/>
        <v>1432374.5</v>
      </c>
      <c r="K25" s="113">
        <f t="shared" si="4"/>
        <v>1432374.5</v>
      </c>
      <c r="L25" s="113">
        <f t="shared" si="4"/>
        <v>1432374.5</v>
      </c>
      <c r="M25" s="113">
        <f t="shared" si="4"/>
        <v>1432374.5</v>
      </c>
      <c r="N25" s="113">
        <f t="shared" si="4"/>
        <v>1432374.5</v>
      </c>
      <c r="O25" s="113">
        <f t="shared" si="4"/>
        <v>1432374.5</v>
      </c>
      <c r="P25" s="113">
        <f t="shared" si="4"/>
        <v>1432374.5</v>
      </c>
      <c r="Q25" s="113">
        <f t="shared" si="4"/>
        <v>1432374.5</v>
      </c>
      <c r="R25" s="112">
        <f t="shared" si="0"/>
        <v>17188494</v>
      </c>
    </row>
    <row r="26" spans="1:18">
      <c r="A26" s="108"/>
      <c r="B26" s="110"/>
      <c r="C26" s="115" t="s">
        <v>313</v>
      </c>
      <c r="D26" s="115"/>
      <c r="E26" s="139">
        <v>116255110</v>
      </c>
      <c r="F26" s="113">
        <f>+E26/12</f>
        <v>9687925.833333334</v>
      </c>
      <c r="G26" s="113">
        <v>9687926</v>
      </c>
      <c r="H26" s="113">
        <v>9687926</v>
      </c>
      <c r="I26" s="113">
        <v>9687926</v>
      </c>
      <c r="J26" s="113">
        <v>9687926</v>
      </c>
      <c r="K26" s="113">
        <v>9687926</v>
      </c>
      <c r="L26" s="113">
        <v>9687926</v>
      </c>
      <c r="M26" s="113">
        <v>9687926</v>
      </c>
      <c r="N26" s="113">
        <v>9687926</v>
      </c>
      <c r="O26" s="113">
        <v>9687926</v>
      </c>
      <c r="P26" s="113">
        <v>9687925</v>
      </c>
      <c r="Q26" s="113">
        <v>9687925</v>
      </c>
      <c r="R26" s="112">
        <f t="shared" si="0"/>
        <v>116255109.83333334</v>
      </c>
    </row>
    <row r="27" spans="1:18">
      <c r="A27" s="108"/>
      <c r="B27" s="110"/>
      <c r="C27" s="120" t="s">
        <v>314</v>
      </c>
      <c r="D27" s="120"/>
      <c r="E27" s="139">
        <v>184993063</v>
      </c>
      <c r="F27" s="113">
        <f>+$E$27/12</f>
        <v>15416088.583333334</v>
      </c>
      <c r="G27" s="113">
        <f t="shared" ref="G27:Q27" si="5">+$E$27/12</f>
        <v>15416088.583333334</v>
      </c>
      <c r="H27" s="113">
        <f t="shared" si="5"/>
        <v>15416088.583333334</v>
      </c>
      <c r="I27" s="113">
        <f>+$E$27/12</f>
        <v>15416088.583333334</v>
      </c>
      <c r="J27" s="113">
        <f t="shared" si="5"/>
        <v>15416088.583333334</v>
      </c>
      <c r="K27" s="113">
        <f t="shared" si="5"/>
        <v>15416088.583333334</v>
      </c>
      <c r="L27" s="113">
        <f t="shared" si="5"/>
        <v>15416088.583333334</v>
      </c>
      <c r="M27" s="113">
        <f t="shared" si="5"/>
        <v>15416088.583333334</v>
      </c>
      <c r="N27" s="113">
        <f t="shared" si="5"/>
        <v>15416088.583333334</v>
      </c>
      <c r="O27" s="113">
        <f t="shared" si="5"/>
        <v>15416088.583333334</v>
      </c>
      <c r="P27" s="113">
        <f t="shared" si="5"/>
        <v>15416088.583333334</v>
      </c>
      <c r="Q27" s="113">
        <f t="shared" si="5"/>
        <v>15416088.583333334</v>
      </c>
      <c r="R27" s="112">
        <f t="shared" si="0"/>
        <v>184993063.00000003</v>
      </c>
    </row>
    <row r="28" spans="1:18">
      <c r="A28" s="108" t="s">
        <v>28</v>
      </c>
      <c r="B28" s="516" t="s">
        <v>307</v>
      </c>
      <c r="C28" s="517"/>
      <c r="D28" s="518"/>
      <c r="E28" s="132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2"/>
    </row>
    <row r="29" spans="1:18">
      <c r="A29" s="108"/>
      <c r="B29" s="129"/>
      <c r="C29" s="131" t="s">
        <v>86</v>
      </c>
      <c r="D29" s="130"/>
      <c r="E29" s="139">
        <v>160253713</v>
      </c>
      <c r="F29" s="113">
        <f>E29/12</f>
        <v>13354476.083333334</v>
      </c>
      <c r="G29" s="113">
        <v>13354476</v>
      </c>
      <c r="H29" s="113">
        <v>13354476</v>
      </c>
      <c r="I29" s="113">
        <v>13354476</v>
      </c>
      <c r="J29" s="113">
        <v>13354476</v>
      </c>
      <c r="K29" s="113">
        <v>13354476</v>
      </c>
      <c r="L29" s="113">
        <v>13354476</v>
      </c>
      <c r="M29" s="113">
        <v>13354476</v>
      </c>
      <c r="N29" s="113">
        <v>13354476</v>
      </c>
      <c r="O29" s="113">
        <v>13354476</v>
      </c>
      <c r="P29" s="113">
        <v>13354476</v>
      </c>
      <c r="Q29" s="113">
        <v>13354477</v>
      </c>
      <c r="R29" s="112">
        <f t="shared" si="0"/>
        <v>160253713.08333334</v>
      </c>
    </row>
    <row r="30" spans="1:18">
      <c r="A30" s="108"/>
      <c r="B30" s="129"/>
      <c r="C30" s="131" t="s">
        <v>375</v>
      </c>
      <c r="D30" s="130"/>
      <c r="E30" s="139">
        <v>3856418</v>
      </c>
      <c r="F30" s="113">
        <v>647798</v>
      </c>
      <c r="G30" s="113">
        <v>2250166</v>
      </c>
      <c r="H30" s="113">
        <v>958454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2">
        <f t="shared" si="0"/>
        <v>3856418</v>
      </c>
    </row>
    <row r="31" spans="1:18">
      <c r="A31" s="108"/>
      <c r="B31" s="508" t="s">
        <v>308</v>
      </c>
      <c r="C31" s="509"/>
      <c r="D31" s="510"/>
      <c r="E31" s="140">
        <f>SUM(E22:E30)</f>
        <v>998679573</v>
      </c>
      <c r="F31" s="123">
        <f>SUM(F22:F30)</f>
        <v>84154943.083333328</v>
      </c>
      <c r="G31" s="123">
        <f t="shared" ref="G31:Q31" si="6">SUM(G22:G30)</f>
        <v>85757311.166666657</v>
      </c>
      <c r="H31" s="123">
        <f t="shared" si="6"/>
        <v>83605599.166666672</v>
      </c>
      <c r="I31" s="123">
        <f t="shared" si="6"/>
        <v>84241953.166666657</v>
      </c>
      <c r="J31" s="123">
        <f t="shared" si="6"/>
        <v>84241953.166666657</v>
      </c>
      <c r="K31" s="123">
        <f t="shared" si="6"/>
        <v>83547390.166666657</v>
      </c>
      <c r="L31" s="123">
        <f t="shared" si="6"/>
        <v>83761953.166666657</v>
      </c>
      <c r="M31" s="123">
        <f t="shared" si="6"/>
        <v>82065344.166666657</v>
      </c>
      <c r="N31" s="123">
        <f t="shared" si="6"/>
        <v>81750782.166666657</v>
      </c>
      <c r="O31" s="123">
        <f t="shared" si="6"/>
        <v>81850782.166666657</v>
      </c>
      <c r="P31" s="123">
        <f t="shared" si="6"/>
        <v>81850780.166666657</v>
      </c>
      <c r="Q31" s="123">
        <f t="shared" si="6"/>
        <v>81850781.166666657</v>
      </c>
      <c r="R31" s="123">
        <f>SUM(R22:R30)</f>
        <v>998679572.91666675</v>
      </c>
    </row>
  </sheetData>
  <mergeCells count="7">
    <mergeCell ref="B31:D31"/>
    <mergeCell ref="A2:R2"/>
    <mergeCell ref="A1:E1"/>
    <mergeCell ref="A3:R3"/>
    <mergeCell ref="A4:R4"/>
    <mergeCell ref="C7:D7"/>
    <mergeCell ref="B28:D28"/>
  </mergeCells>
  <pageMargins left="0.7" right="0.7" top="0.75" bottom="0.75" header="0.3" footer="0.3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6"/>
  <sheetViews>
    <sheetView view="pageBreakPreview" zoomScale="60" zoomScaleNormal="130" workbookViewId="0">
      <selection sqref="A1:E1"/>
    </sheetView>
  </sheetViews>
  <sheetFormatPr defaultRowHeight="12.75"/>
  <cols>
    <col min="1" max="1" width="5.7109375" customWidth="1"/>
    <col min="2" max="2" width="72.85546875" customWidth="1"/>
    <col min="3" max="3" width="25.7109375" customWidth="1"/>
    <col min="5" max="5" width="13.28515625" bestFit="1" customWidth="1"/>
  </cols>
  <sheetData>
    <row r="1" spans="1:8">
      <c r="A1" s="410" t="s">
        <v>522</v>
      </c>
      <c r="B1" s="410"/>
      <c r="C1" s="410"/>
      <c r="D1" s="410"/>
      <c r="E1" s="410"/>
      <c r="F1" s="1"/>
      <c r="G1" s="1"/>
      <c r="H1" s="1"/>
    </row>
    <row r="2" spans="1:8">
      <c r="A2" s="453"/>
      <c r="B2" s="453"/>
      <c r="C2" s="453"/>
      <c r="D2" s="1"/>
      <c r="E2" s="1"/>
      <c r="F2" s="1"/>
      <c r="G2" s="1"/>
      <c r="H2" s="1"/>
    </row>
    <row r="3" spans="1:8">
      <c r="A3" s="411" t="s">
        <v>215</v>
      </c>
      <c r="B3" s="411"/>
      <c r="C3" s="411"/>
      <c r="D3" s="1"/>
      <c r="E3" s="1"/>
      <c r="F3" s="1"/>
      <c r="G3" s="1"/>
      <c r="H3" s="1"/>
    </row>
    <row r="4" spans="1:8">
      <c r="A4" s="411" t="s">
        <v>357</v>
      </c>
      <c r="B4" s="411"/>
      <c r="C4" s="411"/>
      <c r="D4" s="1"/>
      <c r="E4" s="1"/>
      <c r="F4" s="1"/>
      <c r="G4" s="1"/>
      <c r="H4" s="1"/>
    </row>
    <row r="5" spans="1:8">
      <c r="A5" s="69"/>
      <c r="B5" s="69"/>
      <c r="C5" s="69"/>
      <c r="D5" s="1"/>
      <c r="E5" s="1"/>
      <c r="F5" s="1"/>
      <c r="G5" s="1"/>
      <c r="H5" s="1"/>
    </row>
    <row r="6" spans="1:8">
      <c r="A6" s="519"/>
      <c r="B6" s="519"/>
      <c r="C6" s="519"/>
      <c r="D6" s="1"/>
      <c r="E6" s="1"/>
      <c r="F6" s="1"/>
      <c r="G6" s="1"/>
      <c r="H6" s="1"/>
    </row>
    <row r="7" spans="1:8">
      <c r="A7" s="167" t="s">
        <v>105</v>
      </c>
      <c r="B7" s="168" t="s">
        <v>25</v>
      </c>
      <c r="C7" s="169" t="s">
        <v>295</v>
      </c>
      <c r="D7" s="1"/>
      <c r="E7" s="1"/>
      <c r="F7" s="1"/>
      <c r="G7" s="1"/>
      <c r="H7" s="1"/>
    </row>
    <row r="8" spans="1:8">
      <c r="A8" s="5" t="s">
        <v>27</v>
      </c>
      <c r="B8" s="84" t="s">
        <v>39</v>
      </c>
      <c r="C8" s="4">
        <f>C9+C10+C11+C12</f>
        <v>79523907</v>
      </c>
      <c r="D8" s="1"/>
      <c r="E8" s="1"/>
      <c r="F8" s="1"/>
      <c r="G8" s="1"/>
      <c r="H8" s="1"/>
    </row>
    <row r="9" spans="1:8">
      <c r="A9" s="5"/>
      <c r="B9" s="73" t="s">
        <v>358</v>
      </c>
      <c r="C9" s="6">
        <v>72463266</v>
      </c>
      <c r="D9" s="1"/>
      <c r="E9" s="1"/>
      <c r="F9" s="1"/>
      <c r="G9" s="1"/>
      <c r="H9" s="1"/>
    </row>
    <row r="10" spans="1:8">
      <c r="A10" s="5"/>
      <c r="B10" s="73" t="s">
        <v>359</v>
      </c>
      <c r="C10" s="6">
        <v>1605845</v>
      </c>
      <c r="D10" s="1"/>
      <c r="E10" s="1"/>
      <c r="F10" s="1"/>
      <c r="G10" s="1"/>
      <c r="H10" s="1"/>
    </row>
    <row r="11" spans="1:8">
      <c r="A11" s="5"/>
      <c r="B11" s="73" t="s">
        <v>360</v>
      </c>
      <c r="C11" s="6">
        <v>5354796</v>
      </c>
      <c r="D11" s="1"/>
      <c r="E11" s="1"/>
      <c r="F11" s="1"/>
      <c r="G11" s="1"/>
      <c r="H11" s="1"/>
    </row>
    <row r="12" spans="1:8">
      <c r="A12" s="5"/>
      <c r="B12" s="73" t="s">
        <v>460</v>
      </c>
      <c r="C12" s="6">
        <v>100000</v>
      </c>
      <c r="D12" s="1"/>
      <c r="E12" s="1"/>
      <c r="F12" s="1"/>
      <c r="G12" s="1"/>
      <c r="H12" s="1"/>
    </row>
    <row r="13" spans="1:8">
      <c r="A13" s="5" t="s">
        <v>28</v>
      </c>
      <c r="B13" s="84" t="s">
        <v>98</v>
      </c>
      <c r="C13" s="4">
        <v>82199</v>
      </c>
      <c r="D13" s="1"/>
      <c r="E13" s="1"/>
      <c r="F13" s="1"/>
      <c r="G13" s="1"/>
      <c r="H13" s="1"/>
    </row>
    <row r="14" spans="1:8">
      <c r="A14" s="5" t="s">
        <v>29</v>
      </c>
      <c r="B14" s="73" t="s">
        <v>341</v>
      </c>
      <c r="C14" s="6">
        <v>0</v>
      </c>
      <c r="D14" s="1"/>
      <c r="E14" s="1"/>
      <c r="F14" s="1"/>
      <c r="G14" s="1"/>
      <c r="H14" s="1"/>
    </row>
    <row r="15" spans="1:8">
      <c r="A15" s="5" t="s">
        <v>36</v>
      </c>
      <c r="B15" s="84" t="s">
        <v>456</v>
      </c>
      <c r="C15" s="4">
        <v>2540000</v>
      </c>
      <c r="D15" s="1"/>
      <c r="E15" s="1"/>
      <c r="F15" s="1"/>
      <c r="G15" s="1"/>
      <c r="H15" s="1"/>
    </row>
    <row r="16" spans="1:8">
      <c r="A16" s="5" t="s">
        <v>38</v>
      </c>
      <c r="B16" s="73" t="s">
        <v>100</v>
      </c>
      <c r="C16" s="6">
        <v>0</v>
      </c>
      <c r="D16" s="1"/>
      <c r="E16" s="1"/>
      <c r="F16" s="1"/>
      <c r="G16" s="1"/>
      <c r="H16" s="1"/>
    </row>
    <row r="17" spans="1:8">
      <c r="A17" s="5" t="s">
        <v>54</v>
      </c>
      <c r="B17" s="73" t="s">
        <v>101</v>
      </c>
      <c r="C17" s="6">
        <v>0</v>
      </c>
      <c r="D17" s="1"/>
      <c r="E17" s="1"/>
      <c r="F17" s="1"/>
      <c r="G17" s="1"/>
      <c r="H17" s="1"/>
    </row>
    <row r="18" spans="1:8" ht="15.75">
      <c r="A18" s="5" t="s">
        <v>55</v>
      </c>
      <c r="B18" s="73" t="s">
        <v>102</v>
      </c>
      <c r="C18" s="6">
        <v>0</v>
      </c>
      <c r="D18" s="1"/>
      <c r="E18" s="1"/>
      <c r="F18" s="97"/>
      <c r="G18" s="1"/>
      <c r="H18" s="1"/>
    </row>
    <row r="19" spans="1:8">
      <c r="A19" s="66" t="s">
        <v>62</v>
      </c>
      <c r="B19" s="77" t="s">
        <v>104</v>
      </c>
      <c r="C19" s="55">
        <v>0</v>
      </c>
      <c r="D19" s="1"/>
      <c r="E19" s="1"/>
      <c r="F19" s="1"/>
      <c r="G19" s="1"/>
      <c r="H19" s="1"/>
    </row>
    <row r="20" spans="1:8">
      <c r="A20" s="170"/>
      <c r="B20" s="171" t="s">
        <v>342</v>
      </c>
      <c r="C20" s="172">
        <f>C13+C8+C15</f>
        <v>82146106</v>
      </c>
      <c r="D20" s="1"/>
      <c r="E20" s="1"/>
      <c r="F20" s="1"/>
      <c r="G20" s="1"/>
      <c r="H20" s="1"/>
    </row>
    <row r="21" spans="1:8">
      <c r="A21" s="167"/>
      <c r="B21" s="171" t="s">
        <v>343</v>
      </c>
      <c r="C21" s="171">
        <f>C20*50%</f>
        <v>41073053</v>
      </c>
      <c r="D21" s="1"/>
      <c r="E21" s="1"/>
      <c r="F21" s="1"/>
      <c r="G21" s="1"/>
      <c r="H21" s="1"/>
    </row>
    <row r="22" spans="1:8">
      <c r="A22" s="1"/>
      <c r="B22" s="7"/>
      <c r="C22" s="1"/>
      <c r="D22" s="1"/>
      <c r="E22" s="1"/>
      <c r="F22" s="1"/>
      <c r="G22" s="1"/>
      <c r="H22" s="1"/>
    </row>
    <row r="23" spans="1:8">
      <c r="A23" s="2"/>
      <c r="B23" s="1"/>
      <c r="C23" s="1"/>
      <c r="D23" s="1"/>
      <c r="E23" s="1"/>
      <c r="F23" s="1"/>
      <c r="G23" s="1"/>
      <c r="H23" s="1"/>
    </row>
    <row r="24" spans="1:8">
      <c r="A24" s="2"/>
      <c r="B24" s="1"/>
      <c r="C24" s="1"/>
      <c r="D24" s="1"/>
      <c r="E24" s="1"/>
      <c r="F24" s="1"/>
      <c r="G24" s="1"/>
      <c r="H24" s="1"/>
    </row>
    <row r="25" spans="1:8">
      <c r="A25" s="2"/>
      <c r="B25" s="1"/>
      <c r="C25" s="1"/>
      <c r="D25" s="1"/>
      <c r="E25" s="1"/>
      <c r="F25" s="1"/>
      <c r="G25" s="1"/>
      <c r="H25" s="1"/>
    </row>
    <row r="26" spans="1:8">
      <c r="A26" s="2"/>
      <c r="B26" s="1"/>
      <c r="C26" s="1"/>
      <c r="D26" s="1"/>
      <c r="E26" s="1"/>
      <c r="F26" s="1"/>
      <c r="G26" s="1"/>
      <c r="H26" s="1"/>
    </row>
    <row r="27" spans="1:8">
      <c r="A27" s="2"/>
      <c r="B27" s="1"/>
      <c r="C27" s="1"/>
      <c r="D27" s="1"/>
      <c r="E27" s="1"/>
      <c r="F27" s="1"/>
      <c r="G27" s="1"/>
      <c r="H27" s="1"/>
    </row>
    <row r="28" spans="1:8">
      <c r="A28" s="2"/>
      <c r="B28" s="1"/>
      <c r="C28" s="1"/>
      <c r="D28" s="1"/>
      <c r="E28" s="1"/>
      <c r="F28" s="1"/>
      <c r="G28" s="1"/>
      <c r="H28" s="1"/>
    </row>
    <row r="29" spans="1:8">
      <c r="A29" s="2"/>
      <c r="B29" s="1"/>
      <c r="C29" s="1"/>
      <c r="D29" s="1"/>
      <c r="E29" s="1"/>
      <c r="F29" s="1"/>
      <c r="G29" s="1"/>
      <c r="H29" s="1"/>
    </row>
    <row r="30" spans="1:8">
      <c r="A30" s="69"/>
      <c r="B30" s="7"/>
      <c r="C30" s="7"/>
      <c r="D30" s="1"/>
      <c r="E30" s="1"/>
      <c r="F30" s="1"/>
      <c r="G30" s="1"/>
      <c r="H30" s="1"/>
    </row>
    <row r="31" spans="1:8">
      <c r="A31" s="2"/>
      <c r="B31" s="1"/>
      <c r="C31" s="1"/>
      <c r="D31" s="1"/>
      <c r="E31" s="1"/>
      <c r="F31" s="1"/>
      <c r="G31" s="1"/>
      <c r="H31" s="1"/>
    </row>
    <row r="32" spans="1:8">
      <c r="A32" s="2"/>
      <c r="B32" s="1"/>
      <c r="C32" s="1"/>
      <c r="D32" s="1"/>
      <c r="E32" s="1"/>
      <c r="F32" s="1"/>
      <c r="G32" s="1"/>
      <c r="H32" s="1"/>
    </row>
    <row r="33" spans="1:8">
      <c r="A33" s="2"/>
      <c r="B33" s="1"/>
      <c r="C33" s="1"/>
      <c r="D33" s="1"/>
      <c r="E33" s="1"/>
      <c r="F33" s="1"/>
      <c r="G33" s="1"/>
      <c r="H33" s="1"/>
    </row>
    <row r="34" spans="1:8">
      <c r="A34" s="2"/>
      <c r="B34" s="1"/>
      <c r="C34" s="1"/>
      <c r="D34" s="1"/>
      <c r="E34" s="1"/>
      <c r="F34" s="1"/>
      <c r="G34" s="1"/>
      <c r="H34" s="1"/>
    </row>
    <row r="35" spans="1:8">
      <c r="A35" s="2"/>
      <c r="B35" s="1"/>
      <c r="C35" s="1"/>
      <c r="D35" s="1"/>
      <c r="E35" s="1"/>
      <c r="F35" s="1"/>
      <c r="G35" s="1"/>
      <c r="H35" s="1"/>
    </row>
    <row r="36" spans="1:8">
      <c r="A36" s="2"/>
      <c r="B36" s="1"/>
      <c r="C36" s="1"/>
      <c r="D36" s="1"/>
      <c r="E36" s="1"/>
      <c r="F36" s="1"/>
      <c r="G36" s="1"/>
      <c r="H36" s="1"/>
    </row>
    <row r="37" spans="1:8">
      <c r="A37" s="2"/>
      <c r="B37" s="1"/>
      <c r="C37" s="1"/>
      <c r="D37" s="1"/>
      <c r="E37" s="1"/>
      <c r="F37" s="1"/>
      <c r="G37" s="1"/>
      <c r="H37" s="1"/>
    </row>
    <row r="38" spans="1:8">
      <c r="A38" s="2"/>
      <c r="B38" s="7"/>
      <c r="C38" s="1"/>
      <c r="D38" s="1"/>
      <c r="E38" s="1"/>
      <c r="F38" s="1"/>
      <c r="G38" s="1"/>
      <c r="H38" s="1"/>
    </row>
    <row r="39" spans="1:8">
      <c r="A39" s="2"/>
      <c r="B39" s="7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  <row r="953" spans="1:8">
      <c r="A953" s="1"/>
      <c r="B953" s="1"/>
      <c r="C953" s="1"/>
      <c r="D953" s="1"/>
      <c r="E953" s="1"/>
      <c r="F953" s="1"/>
      <c r="G953" s="1"/>
      <c r="H953" s="1"/>
    </row>
    <row r="954" spans="1:8">
      <c r="A954" s="1"/>
      <c r="B954" s="1"/>
      <c r="C954" s="1"/>
      <c r="D954" s="1"/>
      <c r="E954" s="1"/>
      <c r="F954" s="1"/>
      <c r="G954" s="1"/>
      <c r="H954" s="1"/>
    </row>
    <row r="955" spans="1:8">
      <c r="A955" s="1"/>
      <c r="B955" s="1"/>
      <c r="C955" s="1"/>
      <c r="D955" s="1"/>
      <c r="E955" s="1"/>
      <c r="F955" s="1"/>
      <c r="G955" s="1"/>
      <c r="H955" s="1"/>
    </row>
    <row r="956" spans="1:8">
      <c r="A956" s="1"/>
      <c r="B956" s="1"/>
      <c r="C956" s="1"/>
      <c r="D956" s="1"/>
      <c r="E956" s="1"/>
      <c r="F956" s="1"/>
      <c r="G956" s="1"/>
      <c r="H956" s="1"/>
    </row>
    <row r="957" spans="1:8">
      <c r="A957" s="1"/>
      <c r="B957" s="1"/>
      <c r="C957" s="1"/>
      <c r="D957" s="1"/>
      <c r="E957" s="1"/>
      <c r="F957" s="1"/>
      <c r="G957" s="1"/>
      <c r="H957" s="1"/>
    </row>
    <row r="958" spans="1:8">
      <c r="A958" s="1"/>
      <c r="B958" s="1"/>
      <c r="C958" s="1"/>
      <c r="D958" s="1"/>
      <c r="E958" s="1"/>
      <c r="F958" s="1"/>
      <c r="G958" s="1"/>
      <c r="H958" s="1"/>
    </row>
    <row r="959" spans="1:8">
      <c r="A959" s="1"/>
      <c r="B959" s="1"/>
      <c r="C959" s="1"/>
      <c r="D959" s="1"/>
      <c r="E959" s="1"/>
      <c r="F959" s="1"/>
      <c r="G959" s="1"/>
      <c r="H959" s="1"/>
    </row>
    <row r="960" spans="1:8">
      <c r="A960" s="1"/>
      <c r="B960" s="1"/>
      <c r="C960" s="1"/>
      <c r="D960" s="1"/>
      <c r="E960" s="1"/>
      <c r="F960" s="1"/>
      <c r="G960" s="1"/>
      <c r="H960" s="1"/>
    </row>
    <row r="961" spans="1:8">
      <c r="A961" s="1"/>
      <c r="B961" s="1"/>
      <c r="C961" s="1"/>
      <c r="D961" s="1"/>
      <c r="E961" s="1"/>
      <c r="F961" s="1"/>
      <c r="G961" s="1"/>
      <c r="H961" s="1"/>
    </row>
    <row r="962" spans="1:8">
      <c r="A962" s="1"/>
      <c r="B962" s="1"/>
      <c r="C962" s="1"/>
      <c r="D962" s="1"/>
      <c r="E962" s="1"/>
      <c r="F962" s="1"/>
      <c r="G962" s="1"/>
      <c r="H962" s="1"/>
    </row>
    <row r="963" spans="1:8">
      <c r="A963" s="1"/>
      <c r="B963" s="1"/>
      <c r="C963" s="1"/>
      <c r="D963" s="1"/>
      <c r="E963" s="1"/>
      <c r="F963" s="1"/>
      <c r="G963" s="1"/>
      <c r="H963" s="1"/>
    </row>
    <row r="964" spans="1:8">
      <c r="A964" s="1"/>
      <c r="B964" s="1"/>
      <c r="C964" s="1"/>
      <c r="D964" s="1"/>
      <c r="E964" s="1"/>
      <c r="F964" s="1"/>
      <c r="G964" s="1"/>
      <c r="H964" s="1"/>
    </row>
    <row r="965" spans="1:8">
      <c r="A965" s="1"/>
      <c r="B965" s="1"/>
      <c r="C965" s="1"/>
      <c r="D965" s="1"/>
      <c r="E965" s="1"/>
      <c r="F965" s="1"/>
      <c r="G965" s="1"/>
      <c r="H965" s="1"/>
    </row>
    <row r="966" spans="1:8">
      <c r="A966" s="1"/>
      <c r="B966" s="1"/>
      <c r="C966" s="1"/>
      <c r="D966" s="1"/>
      <c r="E966" s="1"/>
      <c r="F966" s="1"/>
      <c r="G966" s="1"/>
      <c r="H966" s="1"/>
    </row>
    <row r="967" spans="1:8">
      <c r="A967" s="1"/>
      <c r="B967" s="1"/>
      <c r="C967" s="1"/>
      <c r="D967" s="1"/>
      <c r="E967" s="1"/>
      <c r="F967" s="1"/>
      <c r="G967" s="1"/>
      <c r="H967" s="1"/>
    </row>
    <row r="968" spans="1:8">
      <c r="A968" s="1"/>
      <c r="B968" s="1"/>
      <c r="C968" s="1"/>
      <c r="D968" s="1"/>
      <c r="E968" s="1"/>
      <c r="F968" s="1"/>
      <c r="G968" s="1"/>
      <c r="H968" s="1"/>
    </row>
    <row r="969" spans="1:8">
      <c r="A969" s="1"/>
      <c r="B969" s="1"/>
      <c r="C969" s="1"/>
      <c r="D969" s="1"/>
      <c r="E969" s="1"/>
      <c r="F969" s="1"/>
      <c r="G969" s="1"/>
      <c r="H969" s="1"/>
    </row>
    <row r="970" spans="1:8">
      <c r="A970" s="1"/>
      <c r="B970" s="1"/>
      <c r="C970" s="1"/>
      <c r="D970" s="1"/>
      <c r="E970" s="1"/>
      <c r="F970" s="1"/>
      <c r="G970" s="1"/>
      <c r="H970" s="1"/>
    </row>
    <row r="971" spans="1:8">
      <c r="A971" s="1"/>
      <c r="B971" s="1"/>
      <c r="C971" s="1"/>
      <c r="D971" s="1"/>
      <c r="E971" s="1"/>
      <c r="F971" s="1"/>
      <c r="G971" s="1"/>
      <c r="H971" s="1"/>
    </row>
    <row r="972" spans="1:8">
      <c r="A972" s="1"/>
      <c r="B972" s="1"/>
      <c r="C972" s="1"/>
      <c r="D972" s="1"/>
      <c r="E972" s="1"/>
      <c r="F972" s="1"/>
      <c r="G972" s="1"/>
      <c r="H972" s="1"/>
    </row>
    <row r="973" spans="1:8">
      <c r="A973" s="1"/>
      <c r="B973" s="1"/>
      <c r="C973" s="1"/>
      <c r="D973" s="1"/>
      <c r="E973" s="1"/>
      <c r="F973" s="1"/>
      <c r="G973" s="1"/>
      <c r="H973" s="1"/>
    </row>
    <row r="974" spans="1:8">
      <c r="A974" s="1"/>
      <c r="B974" s="1"/>
      <c r="C974" s="1"/>
      <c r="D974" s="1"/>
      <c r="E974" s="1"/>
      <c r="F974" s="1"/>
      <c r="G974" s="1"/>
      <c r="H974" s="1"/>
    </row>
    <row r="975" spans="1:8">
      <c r="A975" s="1"/>
      <c r="B975" s="1"/>
      <c r="C975" s="1"/>
      <c r="D975" s="1"/>
      <c r="E975" s="1"/>
      <c r="F975" s="1"/>
      <c r="G975" s="1"/>
      <c r="H975" s="1"/>
    </row>
    <row r="976" spans="1:8">
      <c r="A976" s="1"/>
      <c r="B976" s="1"/>
      <c r="C976" s="1"/>
      <c r="D976" s="1"/>
      <c r="E976" s="1"/>
      <c r="F976" s="1"/>
      <c r="G976" s="1"/>
      <c r="H976" s="1"/>
    </row>
    <row r="977" spans="1:8">
      <c r="A977" s="1"/>
      <c r="B977" s="1"/>
      <c r="C977" s="1"/>
      <c r="D977" s="1"/>
      <c r="E977" s="1"/>
      <c r="F977" s="1"/>
      <c r="G977" s="1"/>
      <c r="H977" s="1"/>
    </row>
    <row r="978" spans="1:8">
      <c r="A978" s="1"/>
      <c r="B978" s="1"/>
      <c r="C978" s="1"/>
      <c r="D978" s="1"/>
      <c r="E978" s="1"/>
      <c r="F978" s="1"/>
      <c r="G978" s="1"/>
      <c r="H978" s="1"/>
    </row>
    <row r="979" spans="1:8">
      <c r="A979" s="1"/>
      <c r="B979" s="1"/>
      <c r="C979" s="1"/>
      <c r="D979" s="1"/>
      <c r="E979" s="1"/>
      <c r="F979" s="1"/>
      <c r="G979" s="1"/>
      <c r="H979" s="1"/>
    </row>
    <row r="980" spans="1:8">
      <c r="A980" s="1"/>
      <c r="B980" s="1"/>
      <c r="C980" s="1"/>
      <c r="D980" s="1"/>
      <c r="E980" s="1"/>
      <c r="F980" s="1"/>
      <c r="G980" s="1"/>
      <c r="H980" s="1"/>
    </row>
    <row r="981" spans="1:8">
      <c r="A981" s="1"/>
      <c r="B981" s="1"/>
      <c r="C981" s="1"/>
      <c r="D981" s="1"/>
      <c r="E981" s="1"/>
      <c r="F981" s="1"/>
      <c r="G981" s="1"/>
      <c r="H981" s="1"/>
    </row>
    <row r="982" spans="1:8">
      <c r="A982" s="1"/>
      <c r="B982" s="1"/>
      <c r="C982" s="1"/>
      <c r="D982" s="1"/>
      <c r="E982" s="1"/>
      <c r="F982" s="1"/>
      <c r="G982" s="1"/>
      <c r="H982" s="1"/>
    </row>
    <row r="983" spans="1:8">
      <c r="A983" s="1"/>
      <c r="B983" s="1"/>
      <c r="C983" s="1"/>
      <c r="D983" s="1"/>
      <c r="E983" s="1"/>
      <c r="F983" s="1"/>
      <c r="G983" s="1"/>
      <c r="H983" s="1"/>
    </row>
    <row r="984" spans="1:8">
      <c r="A984" s="1"/>
      <c r="B984" s="1"/>
      <c r="C984" s="1"/>
      <c r="D984" s="1"/>
      <c r="E984" s="1"/>
      <c r="F984" s="1"/>
      <c r="G984" s="1"/>
      <c r="H984" s="1"/>
    </row>
    <row r="985" spans="1:8">
      <c r="A985" s="1"/>
      <c r="B985" s="1"/>
      <c r="C985" s="1"/>
      <c r="D985" s="1"/>
      <c r="E985" s="1"/>
      <c r="F985" s="1"/>
      <c r="G985" s="1"/>
      <c r="H985" s="1"/>
    </row>
    <row r="986" spans="1:8">
      <c r="A986" s="1"/>
      <c r="B986" s="1"/>
      <c r="C986" s="1"/>
      <c r="D986" s="1"/>
      <c r="E986" s="1"/>
      <c r="F986" s="1"/>
      <c r="G986" s="1"/>
      <c r="H986" s="1"/>
    </row>
  </sheetData>
  <mergeCells count="5">
    <mergeCell ref="A2:C2"/>
    <mergeCell ref="A3:C3"/>
    <mergeCell ref="A4:C4"/>
    <mergeCell ref="A6:C6"/>
    <mergeCell ref="A1:E1"/>
  </mergeCells>
  <pageMargins left="1.1417322834645669" right="0.23622047244094491" top="0.39370078740157483" bottom="0.27559055118110237" header="0.19685039370078741" footer="0.15748031496062992"/>
  <pageSetup paperSize="9" scale="11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978"/>
  <sheetViews>
    <sheetView tabSelected="1" view="pageBreakPreview" zoomScale="60" zoomScaleNormal="100" workbookViewId="0">
      <selection activeCell="G26" sqref="G26"/>
    </sheetView>
  </sheetViews>
  <sheetFormatPr defaultRowHeight="12.75"/>
  <cols>
    <col min="1" max="1" width="16" customWidth="1"/>
    <col min="2" max="2" width="20.5703125" customWidth="1"/>
    <col min="3" max="3" width="80.42578125" customWidth="1"/>
  </cols>
  <sheetData>
    <row r="1" spans="1:8">
      <c r="A1" s="410" t="s">
        <v>523</v>
      </c>
      <c r="B1" s="410"/>
      <c r="C1" s="410"/>
      <c r="D1" s="410"/>
      <c r="E1" s="410"/>
      <c r="F1" s="1"/>
      <c r="G1" s="1"/>
      <c r="H1" s="1"/>
    </row>
    <row r="2" spans="1:8">
      <c r="A2" s="453"/>
      <c r="B2" s="453"/>
      <c r="C2" s="453"/>
      <c r="D2" s="1"/>
      <c r="E2" s="1"/>
      <c r="F2" s="1"/>
      <c r="G2" s="1"/>
      <c r="H2" s="1"/>
    </row>
    <row r="3" spans="1:8">
      <c r="A3" s="411" t="s">
        <v>436</v>
      </c>
      <c r="B3" s="411"/>
      <c r="C3" s="411"/>
      <c r="D3" s="1"/>
      <c r="E3" s="1"/>
      <c r="F3" s="1"/>
      <c r="G3" s="1"/>
      <c r="H3" s="1"/>
    </row>
    <row r="4" spans="1:8">
      <c r="A4" s="411" t="s">
        <v>437</v>
      </c>
      <c r="B4" s="411"/>
      <c r="C4" s="411"/>
      <c r="D4" s="1"/>
      <c r="E4" s="1"/>
      <c r="F4" s="1"/>
      <c r="G4" s="1"/>
      <c r="H4" s="1"/>
    </row>
    <row r="5" spans="1:8">
      <c r="A5" s="69"/>
      <c r="B5" s="69"/>
      <c r="C5" s="69"/>
      <c r="D5" s="1"/>
      <c r="E5" s="1"/>
      <c r="F5" s="1"/>
      <c r="G5" s="1"/>
      <c r="H5" s="1"/>
    </row>
    <row r="6" spans="1:8">
      <c r="A6" s="69"/>
      <c r="B6" s="69"/>
      <c r="C6" s="69"/>
      <c r="D6" s="1"/>
      <c r="E6" s="1"/>
      <c r="F6" s="1"/>
      <c r="G6" s="1"/>
      <c r="H6" s="1"/>
    </row>
    <row r="7" spans="1:8">
      <c r="A7" s="69"/>
      <c r="B7" s="69"/>
      <c r="C7" s="69"/>
      <c r="D7" s="1"/>
      <c r="E7" s="1"/>
      <c r="F7" s="1"/>
      <c r="G7" s="1"/>
      <c r="H7" s="1"/>
    </row>
    <row r="8" spans="1:8" ht="25.5" customHeight="1">
      <c r="A8" s="208" t="s">
        <v>438</v>
      </c>
      <c r="B8" s="208" t="s">
        <v>439</v>
      </c>
      <c r="C8" s="218" t="s">
        <v>440</v>
      </c>
      <c r="D8" s="1"/>
      <c r="E8" s="1"/>
      <c r="F8" s="1"/>
      <c r="G8" s="1"/>
      <c r="H8" s="1"/>
    </row>
    <row r="9" spans="1:8" ht="25.5" customHeight="1">
      <c r="A9" s="206" t="s">
        <v>27</v>
      </c>
      <c r="B9" s="206"/>
      <c r="C9" s="219" t="s">
        <v>215</v>
      </c>
      <c r="D9" s="1"/>
      <c r="E9" s="1"/>
      <c r="F9" s="1"/>
      <c r="G9" s="1"/>
      <c r="H9" s="1"/>
    </row>
    <row r="10" spans="1:8" ht="25.5" customHeight="1">
      <c r="A10" s="206"/>
      <c r="B10" s="217" t="s">
        <v>441</v>
      </c>
      <c r="C10" s="220" t="s">
        <v>442</v>
      </c>
      <c r="D10" s="1"/>
      <c r="E10" s="1"/>
      <c r="F10" s="1"/>
      <c r="G10" s="1"/>
      <c r="H10" s="1"/>
    </row>
    <row r="11" spans="1:8" ht="25.5" customHeight="1">
      <c r="A11" s="206"/>
      <c r="B11" s="217" t="s">
        <v>443</v>
      </c>
      <c r="C11" s="220" t="s">
        <v>444</v>
      </c>
      <c r="D11" s="1"/>
      <c r="E11" s="1"/>
      <c r="F11" s="1"/>
      <c r="G11" s="1"/>
      <c r="H11" s="1"/>
    </row>
    <row r="12" spans="1:8" ht="25.5" customHeight="1">
      <c r="A12" s="206"/>
      <c r="B12" s="217" t="s">
        <v>445</v>
      </c>
      <c r="C12" s="220" t="s">
        <v>446</v>
      </c>
      <c r="D12" s="1"/>
      <c r="E12" s="1"/>
      <c r="F12" s="1"/>
      <c r="G12" s="1"/>
      <c r="H12" s="1"/>
    </row>
    <row r="13" spans="1:8" ht="25.5" customHeight="1">
      <c r="A13" s="206"/>
      <c r="B13" s="217" t="s">
        <v>447</v>
      </c>
      <c r="C13" s="220" t="s">
        <v>448</v>
      </c>
      <c r="D13" s="1"/>
      <c r="E13" s="1"/>
      <c r="F13" s="1"/>
      <c r="G13" s="1"/>
      <c r="H13" s="1"/>
    </row>
    <row r="14" spans="1:8" ht="25.5" customHeight="1">
      <c r="A14" s="206"/>
      <c r="B14" s="217" t="s">
        <v>449</v>
      </c>
      <c r="C14" s="220" t="s">
        <v>200</v>
      </c>
      <c r="D14" s="1"/>
      <c r="E14" s="1"/>
      <c r="F14" s="1"/>
      <c r="G14" s="1"/>
      <c r="H14" s="1"/>
    </row>
    <row r="15" spans="1:8">
      <c r="A15" s="2"/>
      <c r="B15" s="2"/>
      <c r="C15" s="2"/>
      <c r="D15" s="1"/>
      <c r="E15" s="1"/>
      <c r="F15" s="1"/>
      <c r="G15" s="1"/>
      <c r="H15" s="1"/>
    </row>
    <row r="16" spans="1:8">
      <c r="A16" s="2"/>
      <c r="B16" s="2"/>
      <c r="C16" s="2"/>
      <c r="D16" s="1"/>
      <c r="E16" s="1"/>
      <c r="F16" s="1"/>
      <c r="G16" s="1"/>
      <c r="H16" s="1"/>
    </row>
    <row r="17" spans="1:8">
      <c r="A17" s="2"/>
      <c r="B17" s="2"/>
      <c r="C17" s="2"/>
      <c r="D17" s="1"/>
      <c r="E17" s="1"/>
      <c r="F17" s="1"/>
      <c r="G17" s="1"/>
      <c r="H17" s="1"/>
    </row>
    <row r="18" spans="1:8">
      <c r="A18" s="2"/>
      <c r="B18" s="2"/>
      <c r="C18" s="2"/>
      <c r="D18" s="1"/>
      <c r="E18" s="1"/>
      <c r="F18" s="1"/>
      <c r="G18" s="1"/>
      <c r="H18" s="1"/>
    </row>
    <row r="19" spans="1:8">
      <c r="A19" s="2"/>
      <c r="B19" s="2"/>
      <c r="C19" s="2"/>
      <c r="D19" s="1"/>
      <c r="E19" s="1"/>
      <c r="F19" s="1"/>
      <c r="G19" s="1"/>
      <c r="H19" s="1"/>
    </row>
    <row r="20" spans="1:8">
      <c r="A20" s="2"/>
      <c r="B20" s="2"/>
      <c r="C20" s="2"/>
      <c r="D20" s="1"/>
      <c r="E20" s="1"/>
      <c r="F20" s="1"/>
      <c r="G20" s="1"/>
      <c r="H20" s="1"/>
    </row>
    <row r="21" spans="1:8">
      <c r="A21" s="2"/>
      <c r="B21" s="2"/>
      <c r="C21" s="2"/>
      <c r="D21" s="1"/>
      <c r="E21" s="1"/>
      <c r="F21" s="1"/>
      <c r="G21" s="1"/>
      <c r="H21" s="1"/>
    </row>
    <row r="22" spans="1:8">
      <c r="A22" s="69"/>
      <c r="B22" s="69"/>
      <c r="C22" s="69"/>
      <c r="D22" s="1"/>
      <c r="E22" s="1"/>
      <c r="F22" s="1"/>
      <c r="G22" s="1"/>
      <c r="H22" s="1"/>
    </row>
    <row r="23" spans="1:8">
      <c r="A23" s="2"/>
      <c r="B23" s="2"/>
      <c r="C23" s="2"/>
      <c r="D23" s="1"/>
      <c r="E23" s="1"/>
      <c r="F23" s="1"/>
      <c r="G23" s="1"/>
      <c r="H23" s="1"/>
    </row>
    <row r="24" spans="1:8">
      <c r="A24" s="2"/>
      <c r="B24" s="2"/>
      <c r="C24" s="2"/>
      <c r="D24" s="1"/>
      <c r="E24" s="1"/>
      <c r="F24" s="1"/>
      <c r="G24" s="1"/>
      <c r="H24" s="1"/>
    </row>
    <row r="25" spans="1:8">
      <c r="A25" s="2"/>
      <c r="B25" s="2"/>
      <c r="C25" s="2"/>
      <c r="D25" s="1"/>
      <c r="E25" s="1"/>
      <c r="F25" s="1"/>
      <c r="G25" s="1"/>
      <c r="H25" s="1"/>
    </row>
    <row r="26" spans="1:8">
      <c r="A26" s="2"/>
      <c r="B26" s="2"/>
      <c r="C26" s="2"/>
      <c r="D26" s="1"/>
      <c r="E26" s="1"/>
      <c r="F26" s="1"/>
      <c r="G26" s="1"/>
      <c r="H26" s="1"/>
    </row>
    <row r="27" spans="1:8">
      <c r="A27" s="2"/>
      <c r="B27" s="2"/>
      <c r="C27" s="2"/>
      <c r="D27" s="1"/>
      <c r="E27" s="1"/>
      <c r="F27" s="1"/>
      <c r="G27" s="1"/>
      <c r="H27" s="1"/>
    </row>
    <row r="28" spans="1:8">
      <c r="A28" s="2"/>
      <c r="B28" s="2"/>
      <c r="C28" s="2"/>
      <c r="D28" s="1"/>
      <c r="E28" s="1"/>
      <c r="F28" s="1"/>
      <c r="G28" s="1"/>
      <c r="H28" s="1"/>
    </row>
    <row r="29" spans="1:8">
      <c r="A29" s="2"/>
      <c r="B29" s="2"/>
      <c r="C29" s="2"/>
      <c r="D29" s="1"/>
      <c r="E29" s="1"/>
      <c r="F29" s="1"/>
      <c r="G29" s="1"/>
      <c r="H29" s="1"/>
    </row>
    <row r="30" spans="1:8">
      <c r="A30" s="2"/>
      <c r="B30" s="2"/>
      <c r="C30" s="2"/>
      <c r="D30" s="1"/>
      <c r="E30" s="1"/>
      <c r="F30" s="1"/>
      <c r="G30" s="1"/>
      <c r="H30" s="1"/>
    </row>
    <row r="31" spans="1:8">
      <c r="A31" s="2"/>
      <c r="B31" s="2"/>
      <c r="C31" s="2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  <row r="953" spans="1:8">
      <c r="A953" s="1"/>
      <c r="B953" s="1"/>
      <c r="C953" s="1"/>
      <c r="D953" s="1"/>
      <c r="E953" s="1"/>
      <c r="F953" s="1"/>
      <c r="G953" s="1"/>
      <c r="H953" s="1"/>
    </row>
    <row r="954" spans="1:8">
      <c r="A954" s="1"/>
      <c r="B954" s="1"/>
      <c r="C954" s="1"/>
      <c r="D954" s="1"/>
      <c r="E954" s="1"/>
      <c r="F954" s="1"/>
      <c r="G954" s="1"/>
      <c r="H954" s="1"/>
    </row>
    <row r="955" spans="1:8">
      <c r="A955" s="1"/>
      <c r="B955" s="1"/>
      <c r="C955" s="1"/>
      <c r="D955" s="1"/>
      <c r="E955" s="1"/>
      <c r="F955" s="1"/>
      <c r="G955" s="1"/>
      <c r="H955" s="1"/>
    </row>
    <row r="956" spans="1:8">
      <c r="A956" s="1"/>
      <c r="B956" s="1"/>
      <c r="C956" s="1"/>
      <c r="D956" s="1"/>
      <c r="E956" s="1"/>
      <c r="F956" s="1"/>
      <c r="G956" s="1"/>
      <c r="H956" s="1"/>
    </row>
    <row r="957" spans="1:8">
      <c r="A957" s="1"/>
      <c r="B957" s="1"/>
      <c r="C957" s="1"/>
      <c r="D957" s="1"/>
      <c r="E957" s="1"/>
      <c r="F957" s="1"/>
      <c r="G957" s="1"/>
      <c r="H957" s="1"/>
    </row>
    <row r="958" spans="1:8">
      <c r="A958" s="1"/>
      <c r="B958" s="1"/>
      <c r="C958" s="1"/>
      <c r="D958" s="1"/>
      <c r="E958" s="1"/>
      <c r="F958" s="1"/>
      <c r="G958" s="1"/>
      <c r="H958" s="1"/>
    </row>
    <row r="959" spans="1:8">
      <c r="A959" s="1"/>
      <c r="B959" s="1"/>
      <c r="C959" s="1"/>
      <c r="D959" s="1"/>
      <c r="E959" s="1"/>
      <c r="F959" s="1"/>
      <c r="G959" s="1"/>
      <c r="H959" s="1"/>
    </row>
    <row r="960" spans="1:8">
      <c r="A960" s="1"/>
      <c r="B960" s="1"/>
      <c r="C960" s="1"/>
      <c r="D960" s="1"/>
      <c r="E960" s="1"/>
      <c r="F960" s="1"/>
      <c r="G960" s="1"/>
      <c r="H960" s="1"/>
    </row>
    <row r="961" spans="1:8">
      <c r="A961" s="1"/>
      <c r="B961" s="1"/>
      <c r="C961" s="1"/>
      <c r="D961" s="1"/>
      <c r="E961" s="1"/>
      <c r="F961" s="1"/>
      <c r="G961" s="1"/>
      <c r="H961" s="1"/>
    </row>
    <row r="962" spans="1:8">
      <c r="A962" s="1"/>
      <c r="B962" s="1"/>
      <c r="C962" s="1"/>
      <c r="D962" s="1"/>
      <c r="E962" s="1"/>
      <c r="F962" s="1"/>
      <c r="G962" s="1"/>
      <c r="H962" s="1"/>
    </row>
    <row r="963" spans="1:8">
      <c r="A963" s="1"/>
      <c r="B963" s="1"/>
      <c r="C963" s="1"/>
      <c r="D963" s="1"/>
      <c r="E963" s="1"/>
      <c r="F963" s="1"/>
      <c r="G963" s="1"/>
      <c r="H963" s="1"/>
    </row>
    <row r="964" spans="1:8">
      <c r="A964" s="1"/>
      <c r="B964" s="1"/>
      <c r="C964" s="1"/>
      <c r="D964" s="1"/>
      <c r="E964" s="1"/>
      <c r="F964" s="1"/>
      <c r="G964" s="1"/>
      <c r="H964" s="1"/>
    </row>
    <row r="965" spans="1:8">
      <c r="A965" s="1"/>
      <c r="B965" s="1"/>
      <c r="C965" s="1"/>
      <c r="D965" s="1"/>
      <c r="E965" s="1"/>
      <c r="F965" s="1"/>
      <c r="G965" s="1"/>
      <c r="H965" s="1"/>
    </row>
    <row r="966" spans="1:8">
      <c r="A966" s="1"/>
      <c r="B966" s="1"/>
      <c r="C966" s="1"/>
      <c r="D966" s="1"/>
      <c r="E966" s="1"/>
      <c r="F966" s="1"/>
      <c r="G966" s="1"/>
      <c r="H966" s="1"/>
    </row>
    <row r="967" spans="1:8">
      <c r="A967" s="1"/>
      <c r="B967" s="1"/>
      <c r="C967" s="1"/>
      <c r="D967" s="1"/>
      <c r="E967" s="1"/>
      <c r="F967" s="1"/>
      <c r="G967" s="1"/>
      <c r="H967" s="1"/>
    </row>
    <row r="968" spans="1:8">
      <c r="A968" s="1"/>
      <c r="B968" s="1"/>
      <c r="C968" s="1"/>
      <c r="D968" s="1"/>
      <c r="E968" s="1"/>
      <c r="F968" s="1"/>
      <c r="G968" s="1"/>
      <c r="H968" s="1"/>
    </row>
    <row r="969" spans="1:8">
      <c r="A969" s="1"/>
      <c r="B969" s="1"/>
      <c r="C969" s="1"/>
      <c r="D969" s="1"/>
      <c r="E969" s="1"/>
      <c r="F969" s="1"/>
      <c r="G969" s="1"/>
      <c r="H969" s="1"/>
    </row>
    <row r="970" spans="1:8">
      <c r="A970" s="1"/>
      <c r="B970" s="1"/>
      <c r="C970" s="1"/>
      <c r="D970" s="1"/>
      <c r="E970" s="1"/>
      <c r="F970" s="1"/>
      <c r="G970" s="1"/>
      <c r="H970" s="1"/>
    </row>
    <row r="971" spans="1:8">
      <c r="A971" s="1"/>
      <c r="B971" s="1"/>
      <c r="C971" s="1"/>
      <c r="D971" s="1"/>
      <c r="E971" s="1"/>
      <c r="F971" s="1"/>
      <c r="G971" s="1"/>
      <c r="H971" s="1"/>
    </row>
    <row r="972" spans="1:8">
      <c r="A972" s="1"/>
      <c r="B972" s="1"/>
      <c r="C972" s="1"/>
      <c r="D972" s="1"/>
      <c r="E972" s="1"/>
      <c r="F972" s="1"/>
      <c r="G972" s="1"/>
      <c r="H972" s="1"/>
    </row>
    <row r="973" spans="1:8">
      <c r="A973" s="1"/>
      <c r="B973" s="1"/>
      <c r="C973" s="1"/>
      <c r="D973" s="1"/>
      <c r="E973" s="1"/>
      <c r="F973" s="1"/>
      <c r="G973" s="1"/>
      <c r="H973" s="1"/>
    </row>
    <row r="974" spans="1:8">
      <c r="A974" s="1"/>
      <c r="B974" s="1"/>
      <c r="C974" s="1"/>
      <c r="D974" s="1"/>
      <c r="E974" s="1"/>
      <c r="F974" s="1"/>
      <c r="G974" s="1"/>
      <c r="H974" s="1"/>
    </row>
    <row r="975" spans="1:8">
      <c r="A975" s="1"/>
      <c r="B975" s="1"/>
      <c r="C975" s="1"/>
      <c r="D975" s="1"/>
      <c r="E975" s="1"/>
      <c r="F975" s="1"/>
      <c r="G975" s="1"/>
      <c r="H975" s="1"/>
    </row>
    <row r="976" spans="1:8">
      <c r="A976" s="1"/>
      <c r="B976" s="1"/>
      <c r="C976" s="1"/>
      <c r="D976" s="1"/>
      <c r="E976" s="1"/>
      <c r="F976" s="1"/>
      <c r="G976" s="1"/>
      <c r="H976" s="1"/>
    </row>
    <row r="977" spans="1:8">
      <c r="A977" s="1"/>
      <c r="B977" s="1"/>
      <c r="C977" s="1"/>
      <c r="D977" s="1"/>
      <c r="E977" s="1"/>
      <c r="F977" s="1"/>
      <c r="G977" s="1"/>
      <c r="H977" s="1"/>
    </row>
    <row r="978" spans="1:8">
      <c r="A978" s="1"/>
      <c r="B978" s="1"/>
      <c r="C978" s="1"/>
      <c r="D978" s="1"/>
      <c r="E978" s="1"/>
      <c r="F978" s="1"/>
      <c r="G978" s="1"/>
      <c r="H978" s="1"/>
    </row>
  </sheetData>
  <mergeCells count="4">
    <mergeCell ref="A2:C2"/>
    <mergeCell ref="A3:C3"/>
    <mergeCell ref="A4:C4"/>
    <mergeCell ref="A1:E1"/>
  </mergeCells>
  <pageMargins left="1.1599999999999999" right="0.24" top="0.38" bottom="0.27" header="0.19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66"/>
  <sheetViews>
    <sheetView view="pageBreakPreview" zoomScale="60" zoomScaleNormal="100" workbookViewId="0">
      <selection sqref="A1:E1"/>
    </sheetView>
  </sheetViews>
  <sheetFormatPr defaultRowHeight="12.75"/>
  <cols>
    <col min="1" max="1" width="6.7109375" customWidth="1"/>
    <col min="2" max="2" width="54.42578125" customWidth="1"/>
    <col min="3" max="3" width="15" customWidth="1"/>
    <col min="4" max="4" width="14.42578125" customWidth="1"/>
    <col min="5" max="5" width="15.42578125" customWidth="1"/>
    <col min="6" max="8" width="14.5703125" bestFit="1" customWidth="1"/>
  </cols>
  <sheetData>
    <row r="1" spans="1:8">
      <c r="A1" s="410" t="s">
        <v>509</v>
      </c>
      <c r="B1" s="410"/>
      <c r="C1" s="410"/>
      <c r="D1" s="410"/>
      <c r="E1" s="410"/>
    </row>
    <row r="2" spans="1:8">
      <c r="A2" s="411" t="s">
        <v>200</v>
      </c>
      <c r="B2" s="411"/>
      <c r="C2" s="411"/>
      <c r="D2" s="411"/>
      <c r="E2" s="411"/>
    </row>
    <row r="3" spans="1:8">
      <c r="A3" s="411" t="s">
        <v>202</v>
      </c>
      <c r="B3" s="411"/>
      <c r="C3" s="411"/>
      <c r="D3" s="411"/>
      <c r="E3" s="411"/>
    </row>
    <row r="4" spans="1:8">
      <c r="A4" s="176"/>
      <c r="B4" s="177"/>
      <c r="C4" s="149" t="s">
        <v>22</v>
      </c>
      <c r="D4" s="150" t="s">
        <v>15</v>
      </c>
      <c r="E4" s="178" t="s">
        <v>18</v>
      </c>
    </row>
    <row r="5" spans="1:8">
      <c r="A5" s="179"/>
      <c r="B5" s="153" t="s">
        <v>25</v>
      </c>
      <c r="C5" s="152" t="s">
        <v>23</v>
      </c>
      <c r="D5" s="153" t="s">
        <v>16</v>
      </c>
      <c r="E5" s="174" t="s">
        <v>19</v>
      </c>
    </row>
    <row r="6" spans="1:8">
      <c r="A6" s="180"/>
      <c r="B6" s="181"/>
      <c r="C6" s="155" t="s">
        <v>24</v>
      </c>
      <c r="D6" s="156" t="s">
        <v>17</v>
      </c>
      <c r="E6" s="175" t="s">
        <v>20</v>
      </c>
    </row>
    <row r="7" spans="1:8">
      <c r="A7" s="3" t="s">
        <v>27</v>
      </c>
      <c r="B7" s="4" t="s">
        <v>1</v>
      </c>
      <c r="C7" s="4">
        <f>SUM(C8:C16)</f>
        <v>120493070</v>
      </c>
      <c r="D7" s="4">
        <f>SUM(D8:D16)</f>
        <v>3343283</v>
      </c>
      <c r="E7" s="4">
        <f>SUM(E8:E16)</f>
        <v>117149787</v>
      </c>
    </row>
    <row r="8" spans="1:8">
      <c r="A8" s="5" t="s">
        <v>21</v>
      </c>
      <c r="B8" s="6" t="s">
        <v>0</v>
      </c>
      <c r="C8" s="6">
        <v>87798600</v>
      </c>
      <c r="D8" s="6">
        <v>0</v>
      </c>
      <c r="E8" s="6">
        <f t="shared" ref="E8:E16" si="0">SUM(C8-D8)</f>
        <v>87798600</v>
      </c>
    </row>
    <row r="9" spans="1:8">
      <c r="A9" s="5"/>
      <c r="B9" s="6" t="s">
        <v>174</v>
      </c>
      <c r="C9" s="6">
        <v>7200670</v>
      </c>
      <c r="D9" s="6">
        <v>0</v>
      </c>
      <c r="E9" s="6">
        <f t="shared" si="0"/>
        <v>7200670</v>
      </c>
    </row>
    <row r="10" spans="1:8">
      <c r="A10" s="5"/>
      <c r="B10" s="6" t="s">
        <v>175</v>
      </c>
      <c r="C10" s="6">
        <v>9952000</v>
      </c>
      <c r="D10" s="6">
        <v>0</v>
      </c>
      <c r="E10" s="6">
        <f t="shared" si="0"/>
        <v>9952000</v>
      </c>
      <c r="F10" s="22"/>
    </row>
    <row r="11" spans="1:8">
      <c r="A11" s="5" t="s">
        <v>21</v>
      </c>
      <c r="B11" s="6" t="s">
        <v>176</v>
      </c>
      <c r="C11" s="6">
        <v>100000</v>
      </c>
      <c r="D11" s="6">
        <v>0</v>
      </c>
      <c r="E11" s="6">
        <f t="shared" si="0"/>
        <v>100000</v>
      </c>
      <c r="F11" s="22"/>
    </row>
    <row r="12" spans="1:8">
      <c r="A12" s="5" t="s">
        <v>21</v>
      </c>
      <c r="B12" s="6" t="s">
        <v>177</v>
      </c>
      <c r="C12" s="6">
        <v>6617050</v>
      </c>
      <c r="D12" s="6">
        <v>0</v>
      </c>
      <c r="E12" s="6">
        <f t="shared" si="0"/>
        <v>6617050</v>
      </c>
      <c r="H12" s="22"/>
    </row>
    <row r="13" spans="1:8">
      <c r="A13" s="5"/>
      <c r="B13" s="6" t="s">
        <v>178</v>
      </c>
      <c r="C13" s="6">
        <v>7819200</v>
      </c>
      <c r="D13" s="6">
        <v>3343283</v>
      </c>
      <c r="E13" s="6">
        <f t="shared" si="0"/>
        <v>4475917</v>
      </c>
    </row>
    <row r="14" spans="1:8">
      <c r="A14" s="5"/>
      <c r="B14" s="6" t="s">
        <v>179</v>
      </c>
      <c r="C14" s="6">
        <v>33150</v>
      </c>
      <c r="D14" s="6">
        <v>0</v>
      </c>
      <c r="E14" s="6">
        <f t="shared" si="0"/>
        <v>33150</v>
      </c>
    </row>
    <row r="15" spans="1:8">
      <c r="A15" s="5" t="s">
        <v>21</v>
      </c>
      <c r="B15" s="6" t="s">
        <v>168</v>
      </c>
      <c r="C15" s="6">
        <v>0</v>
      </c>
      <c r="D15" s="6">
        <v>0</v>
      </c>
      <c r="E15" s="6">
        <f t="shared" si="0"/>
        <v>0</v>
      </c>
    </row>
    <row r="16" spans="1:8">
      <c r="A16" s="5"/>
      <c r="B16" s="6" t="s">
        <v>189</v>
      </c>
      <c r="C16" s="6">
        <v>972400</v>
      </c>
      <c r="D16" s="6">
        <v>0</v>
      </c>
      <c r="E16" s="6">
        <f t="shared" si="0"/>
        <v>972400</v>
      </c>
    </row>
    <row r="17" spans="1:7">
      <c r="A17" s="3" t="s">
        <v>28</v>
      </c>
      <c r="B17" s="4" t="s">
        <v>2</v>
      </c>
      <c r="C17" s="4">
        <f>SUM(C18:C22)</f>
        <v>72446467</v>
      </c>
      <c r="D17" s="4">
        <f>SUM(D18:D22)</f>
        <v>0</v>
      </c>
      <c r="E17" s="4">
        <f>SUM(E18:E22)</f>
        <v>72446467</v>
      </c>
    </row>
    <row r="18" spans="1:7">
      <c r="A18" s="5" t="s">
        <v>21</v>
      </c>
      <c r="B18" s="6" t="s">
        <v>3</v>
      </c>
      <c r="C18" s="6">
        <v>42549267</v>
      </c>
      <c r="D18" s="6">
        <v>0</v>
      </c>
      <c r="E18" s="6">
        <f>SUM(C18-D18)</f>
        <v>42549267</v>
      </c>
    </row>
    <row r="19" spans="1:7">
      <c r="A19" s="5" t="s">
        <v>21</v>
      </c>
      <c r="B19" s="6" t="s">
        <v>4</v>
      </c>
      <c r="C19" s="6">
        <f>10290000+5145000</f>
        <v>15435000</v>
      </c>
      <c r="D19" s="6">
        <v>0</v>
      </c>
      <c r="E19" s="6">
        <f>SUM(C19-D19)</f>
        <v>15435000</v>
      </c>
    </row>
    <row r="20" spans="1:7">
      <c r="A20" s="5" t="s">
        <v>21</v>
      </c>
      <c r="B20" s="6" t="s">
        <v>5</v>
      </c>
      <c r="C20" s="6">
        <v>9934800</v>
      </c>
      <c r="D20" s="6">
        <v>0</v>
      </c>
      <c r="E20" s="6">
        <f>SUM(C20-D20)</f>
        <v>9934800</v>
      </c>
    </row>
    <row r="21" spans="1:7">
      <c r="A21" s="5" t="s">
        <v>21</v>
      </c>
      <c r="B21" s="6" t="s">
        <v>188</v>
      </c>
      <c r="C21" s="6">
        <v>2637400</v>
      </c>
      <c r="D21" s="6">
        <v>0</v>
      </c>
      <c r="E21" s="6">
        <f>SUM(C21-D21)</f>
        <v>2637400</v>
      </c>
    </row>
    <row r="22" spans="1:7">
      <c r="A22" s="5"/>
      <c r="B22" s="6" t="s">
        <v>203</v>
      </c>
      <c r="C22" s="6">
        <v>1890000</v>
      </c>
      <c r="D22" s="6">
        <v>0</v>
      </c>
      <c r="E22" s="6">
        <f>SUM(C22-D22)</f>
        <v>1890000</v>
      </c>
    </row>
    <row r="23" spans="1:7">
      <c r="A23" s="3" t="s">
        <v>29</v>
      </c>
      <c r="B23" s="4" t="s">
        <v>6</v>
      </c>
      <c r="C23" s="4">
        <f>SUM(C24+C25+C26+C34+C31+C38)</f>
        <v>118415757</v>
      </c>
      <c r="D23" s="4">
        <f>SUM(D24+D25+D26+D34+D31+D38)</f>
        <v>0</v>
      </c>
      <c r="E23" s="4">
        <f>SUM(E24+E25+E26+E34+E31+E38)</f>
        <v>118415757</v>
      </c>
    </row>
    <row r="24" spans="1:7">
      <c r="A24" s="5" t="s">
        <v>32</v>
      </c>
      <c r="B24" s="4" t="s">
        <v>7</v>
      </c>
      <c r="C24" s="4">
        <v>0</v>
      </c>
      <c r="D24" s="4">
        <v>0</v>
      </c>
      <c r="E24" s="4">
        <v>0</v>
      </c>
    </row>
    <row r="25" spans="1:7">
      <c r="A25" s="5" t="s">
        <v>33</v>
      </c>
      <c r="B25" s="4" t="s">
        <v>167</v>
      </c>
      <c r="C25" s="4">
        <v>17188494</v>
      </c>
      <c r="D25" s="4">
        <v>0</v>
      </c>
      <c r="E25" s="4">
        <f t="shared" ref="E25:E31" si="1">SUM(C25-D25)</f>
        <v>17188494</v>
      </c>
    </row>
    <row r="26" spans="1:7">
      <c r="A26" s="5" t="s">
        <v>34</v>
      </c>
      <c r="B26" s="4" t="s">
        <v>8</v>
      </c>
      <c r="C26" s="4">
        <f>SUM(C27:C30)</f>
        <v>14903360</v>
      </c>
      <c r="D26" s="4">
        <f>SUM(D27:D33)</f>
        <v>0</v>
      </c>
      <c r="E26" s="4">
        <f t="shared" si="1"/>
        <v>14903360</v>
      </c>
    </row>
    <row r="27" spans="1:7">
      <c r="A27" s="5"/>
      <c r="B27" s="6" t="s">
        <v>214</v>
      </c>
      <c r="C27" s="6">
        <v>3400000</v>
      </c>
      <c r="D27" s="6">
        <v>0</v>
      </c>
      <c r="E27" s="6">
        <f t="shared" si="1"/>
        <v>3400000</v>
      </c>
    </row>
    <row r="28" spans="1:7">
      <c r="A28" s="5"/>
      <c r="B28" s="6" t="s">
        <v>9</v>
      </c>
      <c r="C28" s="6">
        <v>1439360</v>
      </c>
      <c r="D28" s="6">
        <v>0</v>
      </c>
      <c r="E28" s="6">
        <f t="shared" si="1"/>
        <v>1439360</v>
      </c>
    </row>
    <row r="29" spans="1:7">
      <c r="A29" s="5"/>
      <c r="B29" s="6" t="s">
        <v>10</v>
      </c>
      <c r="C29" s="6">
        <v>5050000</v>
      </c>
      <c r="D29" s="6">
        <v>0</v>
      </c>
      <c r="E29" s="6">
        <f t="shared" si="1"/>
        <v>5050000</v>
      </c>
      <c r="G29" s="22"/>
    </row>
    <row r="30" spans="1:7">
      <c r="A30" s="5"/>
      <c r="B30" s="6" t="s">
        <v>201</v>
      </c>
      <c r="C30" s="6">
        <v>5014000</v>
      </c>
      <c r="D30" s="6">
        <v>0</v>
      </c>
      <c r="E30" s="6">
        <f t="shared" si="1"/>
        <v>5014000</v>
      </c>
    </row>
    <row r="31" spans="1:7">
      <c r="A31" s="5" t="s">
        <v>35</v>
      </c>
      <c r="B31" s="4" t="s">
        <v>204</v>
      </c>
      <c r="C31" s="4">
        <f>SUM(C32:C33)</f>
        <v>14913000</v>
      </c>
      <c r="D31" s="6">
        <v>0</v>
      </c>
      <c r="E31" s="4">
        <f t="shared" si="1"/>
        <v>14913000</v>
      </c>
    </row>
    <row r="32" spans="1:7">
      <c r="A32" s="3"/>
      <c r="B32" s="6" t="s">
        <v>150</v>
      </c>
      <c r="C32" s="6">
        <v>11392000</v>
      </c>
      <c r="D32" s="6">
        <v>0</v>
      </c>
      <c r="E32" s="6">
        <f>C32-D32</f>
        <v>11392000</v>
      </c>
    </row>
    <row r="33" spans="1:6">
      <c r="A33" s="3"/>
      <c r="B33" s="6" t="s">
        <v>207</v>
      </c>
      <c r="C33" s="6">
        <v>3521000</v>
      </c>
      <c r="D33" s="6">
        <v>0</v>
      </c>
      <c r="E33" s="6">
        <f>C33-D33</f>
        <v>3521000</v>
      </c>
    </row>
    <row r="34" spans="1:6">
      <c r="A34" s="5" t="s">
        <v>205</v>
      </c>
      <c r="B34" s="4" t="s">
        <v>11</v>
      </c>
      <c r="C34" s="4">
        <f>SUM(C35:C37)</f>
        <v>45544203</v>
      </c>
      <c r="D34" s="4">
        <f>SUM(D35:D37)</f>
        <v>0</v>
      </c>
      <c r="E34" s="4">
        <f>SUM(E35:E37)</f>
        <v>45544203</v>
      </c>
    </row>
    <row r="35" spans="1:6">
      <c r="A35" s="5"/>
      <c r="B35" s="6" t="s">
        <v>150</v>
      </c>
      <c r="C35" s="6">
        <v>14972000</v>
      </c>
      <c r="D35" s="6">
        <v>0</v>
      </c>
      <c r="E35" s="6">
        <f t="shared" ref="E35:E40" si="2">SUM(C35-D35)</f>
        <v>14972000</v>
      </c>
    </row>
    <row r="36" spans="1:6">
      <c r="A36" s="5"/>
      <c r="B36" s="6" t="s">
        <v>12</v>
      </c>
      <c r="C36" s="6">
        <v>29293123</v>
      </c>
      <c r="D36" s="6">
        <v>0</v>
      </c>
      <c r="E36" s="6">
        <f t="shared" si="2"/>
        <v>29293123</v>
      </c>
    </row>
    <row r="37" spans="1:6">
      <c r="A37" s="5"/>
      <c r="B37" s="6" t="s">
        <v>171</v>
      </c>
      <c r="C37" s="6">
        <v>1279080</v>
      </c>
      <c r="D37" s="6"/>
      <c r="E37" s="6">
        <f t="shared" si="2"/>
        <v>1279080</v>
      </c>
    </row>
    <row r="38" spans="1:6">
      <c r="A38" s="5" t="s">
        <v>206</v>
      </c>
      <c r="B38" s="4" t="s">
        <v>208</v>
      </c>
      <c r="C38" s="4">
        <f>C39+C40</f>
        <v>25866700</v>
      </c>
      <c r="D38" s="6">
        <v>0</v>
      </c>
      <c r="E38" s="4">
        <f t="shared" si="2"/>
        <v>25866700</v>
      </c>
    </row>
    <row r="39" spans="1:6">
      <c r="A39" s="5"/>
      <c r="B39" s="6" t="s">
        <v>209</v>
      </c>
      <c r="C39" s="6">
        <v>24987700</v>
      </c>
      <c r="D39" s="6">
        <v>0</v>
      </c>
      <c r="E39" s="6">
        <f t="shared" si="2"/>
        <v>24987700</v>
      </c>
    </row>
    <row r="40" spans="1:6">
      <c r="A40" s="5"/>
      <c r="B40" s="6" t="s">
        <v>210</v>
      </c>
      <c r="C40" s="6">
        <v>879000</v>
      </c>
      <c r="D40" s="6">
        <v>0</v>
      </c>
      <c r="E40" s="6">
        <f t="shared" si="2"/>
        <v>879000</v>
      </c>
    </row>
    <row r="41" spans="1:6">
      <c r="A41" s="3" t="s">
        <v>30</v>
      </c>
      <c r="B41" s="4" t="s">
        <v>13</v>
      </c>
      <c r="C41" s="4">
        <f>SUM(C42)</f>
        <v>3504160</v>
      </c>
      <c r="D41" s="4">
        <f>SUM(D42)</f>
        <v>0</v>
      </c>
      <c r="E41" s="4">
        <f>SUM(E42)</f>
        <v>3504160</v>
      </c>
    </row>
    <row r="42" spans="1:6">
      <c r="A42" s="5"/>
      <c r="B42" s="6" t="s">
        <v>14</v>
      </c>
      <c r="C42" s="6">
        <v>3504160</v>
      </c>
      <c r="D42" s="6">
        <v>0</v>
      </c>
      <c r="E42" s="6">
        <f>SUM(C42-D42)</f>
        <v>3504160</v>
      </c>
    </row>
    <row r="43" spans="1:6">
      <c r="A43" s="3" t="s">
        <v>36</v>
      </c>
      <c r="B43" s="4" t="s">
        <v>37</v>
      </c>
      <c r="C43" s="4">
        <f>SUM(C44:C44)</f>
        <v>0</v>
      </c>
      <c r="D43" s="4">
        <f>SUM(D44:D44)</f>
        <v>0</v>
      </c>
      <c r="E43" s="4">
        <f>SUM(E44:E44)</f>
        <v>0</v>
      </c>
    </row>
    <row r="44" spans="1:6">
      <c r="A44" s="5"/>
      <c r="B44" s="6"/>
      <c r="C44" s="6">
        <v>0</v>
      </c>
      <c r="D44" s="6">
        <v>0</v>
      </c>
      <c r="E44" s="6">
        <f>SUM(C44-D44)</f>
        <v>0</v>
      </c>
    </row>
    <row r="45" spans="1:6">
      <c r="A45" s="3" t="s">
        <v>38</v>
      </c>
      <c r="B45" s="4" t="s">
        <v>169</v>
      </c>
      <c r="C45" s="4">
        <f>SUM(C46:C47)</f>
        <v>0</v>
      </c>
      <c r="D45" s="4">
        <f>SUM(D46:D47)</f>
        <v>0</v>
      </c>
      <c r="E45" s="4">
        <f>SUM(E46:E47)</f>
        <v>0</v>
      </c>
      <c r="F45" s="22"/>
    </row>
    <row r="46" spans="1:6">
      <c r="A46" s="3"/>
      <c r="B46" s="4" t="s">
        <v>172</v>
      </c>
      <c r="C46" s="4">
        <v>0</v>
      </c>
      <c r="D46" s="4">
        <v>0</v>
      </c>
      <c r="E46" s="4">
        <f>SUM(C46-D46)</f>
        <v>0</v>
      </c>
    </row>
    <row r="47" spans="1:6">
      <c r="A47" s="3"/>
      <c r="B47" s="4"/>
      <c r="C47" s="4"/>
      <c r="D47" s="4">
        <v>0</v>
      </c>
      <c r="E47" s="4">
        <f>SUM(C47-D47)</f>
        <v>0</v>
      </c>
    </row>
    <row r="48" spans="1:6">
      <c r="A48" s="170" t="s">
        <v>21</v>
      </c>
      <c r="B48" s="172" t="s">
        <v>164</v>
      </c>
      <c r="C48" s="172">
        <f>SUM(C7+C17+C23+C41+C43+C45)</f>
        <v>314859454</v>
      </c>
      <c r="D48" s="172">
        <f>SUM(D7+D17+D23+D41+D43+D45)</f>
        <v>3343283</v>
      </c>
      <c r="E48" s="172">
        <f>SUM(E7+E17+E23+E41+E43+E45)</f>
        <v>311516171</v>
      </c>
      <c r="F48" s="1"/>
    </row>
    <row r="49" spans="1:6">
      <c r="A49" s="20"/>
      <c r="B49" s="6" t="s">
        <v>213</v>
      </c>
      <c r="C49" s="6"/>
      <c r="D49" s="6"/>
      <c r="E49" s="6">
        <f>+E17+E38</f>
        <v>98313167</v>
      </c>
      <c r="F49" s="1"/>
    </row>
    <row r="50" spans="1:6">
      <c r="A50" s="20"/>
      <c r="B50" s="6" t="s">
        <v>148</v>
      </c>
      <c r="C50" s="6"/>
      <c r="D50" s="6"/>
      <c r="E50" s="6">
        <f>+E8</f>
        <v>87798600</v>
      </c>
      <c r="F50" s="1"/>
    </row>
    <row r="51" spans="1:6">
      <c r="A51" s="20"/>
      <c r="B51" s="6" t="s">
        <v>149</v>
      </c>
      <c r="C51" s="6"/>
      <c r="D51" s="6"/>
      <c r="E51" s="6">
        <f>E34+E16+E14+E13+E12+E11+E10+E9+E25</f>
        <v>92083884</v>
      </c>
      <c r="F51" s="1"/>
    </row>
    <row r="52" spans="1:6">
      <c r="A52" s="20"/>
      <c r="B52" s="6" t="s">
        <v>211</v>
      </c>
      <c r="C52" s="6"/>
      <c r="D52" s="6" t="s">
        <v>21</v>
      </c>
      <c r="E52" s="6">
        <f>E26+E31</f>
        <v>29816360</v>
      </c>
      <c r="F52" s="1"/>
    </row>
    <row r="53" spans="1:6">
      <c r="A53" s="20"/>
      <c r="B53" s="6" t="s">
        <v>212</v>
      </c>
      <c r="C53" s="6"/>
      <c r="D53" s="6"/>
      <c r="E53" s="6">
        <v>1752080</v>
      </c>
      <c r="F53" s="1"/>
    </row>
    <row r="54" spans="1:6">
      <c r="A54" s="20"/>
      <c r="B54" s="6" t="s">
        <v>455</v>
      </c>
      <c r="C54" s="6"/>
      <c r="D54" s="6"/>
      <c r="E54" s="6">
        <v>1752080</v>
      </c>
      <c r="F54" s="1"/>
    </row>
    <row r="55" spans="1:6">
      <c r="B55" s="1"/>
      <c r="C55" s="1"/>
      <c r="D55" s="1"/>
      <c r="E55" s="1"/>
      <c r="F55" s="1"/>
    </row>
    <row r="56" spans="1:6">
      <c r="B56" s="1"/>
      <c r="C56" s="1"/>
      <c r="D56" s="1"/>
      <c r="E56" s="1"/>
      <c r="F56" s="1"/>
    </row>
    <row r="57" spans="1:6">
      <c r="B57" s="1"/>
      <c r="C57" s="1"/>
      <c r="D57" s="1"/>
      <c r="E57" s="1"/>
      <c r="F57" s="1"/>
    </row>
    <row r="58" spans="1:6">
      <c r="B58" s="1"/>
      <c r="C58" s="1"/>
      <c r="D58" s="1"/>
      <c r="E58" s="1"/>
      <c r="F58" s="1"/>
    </row>
    <row r="59" spans="1:6">
      <c r="B59" s="1"/>
      <c r="C59" s="1"/>
      <c r="D59" s="1"/>
      <c r="E59" s="1"/>
      <c r="F59" s="1"/>
    </row>
    <row r="60" spans="1:6">
      <c r="B60" s="1"/>
      <c r="C60" s="1"/>
      <c r="D60" s="1"/>
      <c r="E60" s="1"/>
      <c r="F60" s="1"/>
    </row>
    <row r="61" spans="1:6">
      <c r="B61" s="1"/>
      <c r="C61" s="1"/>
      <c r="D61" s="1"/>
      <c r="E61" s="1"/>
      <c r="F61" s="1"/>
    </row>
    <row r="62" spans="1:6">
      <c r="B62" s="1"/>
      <c r="C62" s="1"/>
      <c r="D62" s="1"/>
      <c r="E62" s="1"/>
      <c r="F62" s="1"/>
    </row>
    <row r="63" spans="1:6">
      <c r="B63" s="1"/>
      <c r="C63" s="1"/>
      <c r="D63" s="1"/>
      <c r="E63" s="1"/>
      <c r="F63" s="1"/>
    </row>
    <row r="64" spans="1:6">
      <c r="B64" s="1"/>
      <c r="C64" s="1"/>
      <c r="D64" s="1"/>
      <c r="E64" s="1"/>
      <c r="F64" s="1"/>
    </row>
    <row r="65" spans="2:6">
      <c r="B65" s="1"/>
      <c r="C65" s="1"/>
      <c r="D65" s="1"/>
      <c r="E65" s="1"/>
      <c r="F65" s="1"/>
    </row>
    <row r="66" spans="2:6">
      <c r="B66" s="1"/>
      <c r="C66" s="1"/>
      <c r="D66" s="1"/>
      <c r="E66" s="1"/>
      <c r="F66" s="1"/>
    </row>
  </sheetData>
  <mergeCells count="3">
    <mergeCell ref="A1:E1"/>
    <mergeCell ref="A2:E2"/>
    <mergeCell ref="A3:E3"/>
  </mergeCells>
  <phoneticPr fontId="0" type="noConversion"/>
  <pageMargins left="0.2" right="0.17" top="1" bottom="1" header="0.5" footer="0.5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4"/>
  <sheetViews>
    <sheetView view="pageBreakPreview" zoomScale="60" zoomScaleNormal="89" workbookViewId="0">
      <selection sqref="A1:E1"/>
    </sheetView>
  </sheetViews>
  <sheetFormatPr defaultRowHeight="12.75"/>
  <cols>
    <col min="1" max="1" width="6.5703125" customWidth="1"/>
    <col min="2" max="2" width="37.85546875" customWidth="1"/>
    <col min="3" max="8" width="16" customWidth="1"/>
    <col min="9" max="9" width="32" customWidth="1"/>
    <col min="10" max="19" width="16" customWidth="1"/>
    <col min="20" max="20" width="14.42578125" bestFit="1" customWidth="1"/>
  </cols>
  <sheetData>
    <row r="1" spans="1:19">
      <c r="A1" s="410" t="s">
        <v>510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1:19">
      <c r="A2" s="411" t="s">
        <v>215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</row>
    <row r="3" spans="1:19">
      <c r="A3" s="411" t="s">
        <v>387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</row>
    <row r="4" spans="1:19" ht="13.5" thickBot="1">
      <c r="A4" s="419" t="s">
        <v>173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1"/>
    </row>
    <row r="5" spans="1:19" ht="13.5" thickBot="1">
      <c r="A5" s="346" t="s">
        <v>43</v>
      </c>
      <c r="B5" s="354" t="s">
        <v>94</v>
      </c>
      <c r="C5" s="428" t="s">
        <v>44</v>
      </c>
      <c r="D5" s="429"/>
      <c r="E5" s="429"/>
      <c r="F5" s="429"/>
      <c r="G5" s="429"/>
      <c r="H5" s="430"/>
      <c r="I5" s="354" t="s">
        <v>94</v>
      </c>
      <c r="J5" s="428" t="s">
        <v>45</v>
      </c>
      <c r="K5" s="429"/>
      <c r="L5" s="429"/>
      <c r="M5" s="429"/>
      <c r="N5" s="429"/>
      <c r="O5" s="429"/>
      <c r="P5" s="429"/>
      <c r="Q5" s="429"/>
      <c r="R5" s="429"/>
      <c r="S5" s="430"/>
    </row>
    <row r="6" spans="1:19">
      <c r="A6" s="348" t="s">
        <v>46</v>
      </c>
      <c r="B6" s="355" t="s">
        <v>95</v>
      </c>
      <c r="C6" s="325" t="s">
        <v>492</v>
      </c>
      <c r="D6" s="355" t="s">
        <v>224</v>
      </c>
      <c r="E6" s="325" t="s">
        <v>494</v>
      </c>
      <c r="F6" s="355" t="s">
        <v>496</v>
      </c>
      <c r="G6" s="325" t="s">
        <v>498</v>
      </c>
      <c r="H6" s="325" t="s">
        <v>47</v>
      </c>
      <c r="I6" s="355" t="s">
        <v>96</v>
      </c>
      <c r="J6" s="325" t="s">
        <v>492</v>
      </c>
      <c r="K6" s="325" t="s">
        <v>224</v>
      </c>
      <c r="L6" s="424" t="s">
        <v>505</v>
      </c>
      <c r="M6" s="423"/>
      <c r="N6" s="426"/>
      <c r="O6" s="325" t="s">
        <v>500</v>
      </c>
      <c r="P6" s="424" t="s">
        <v>502</v>
      </c>
      <c r="Q6" s="423"/>
      <c r="R6" s="426"/>
      <c r="S6" s="325" t="s">
        <v>47</v>
      </c>
    </row>
    <row r="7" spans="1:19">
      <c r="A7" s="349"/>
      <c r="B7" s="318"/>
      <c r="C7" s="326" t="s">
        <v>294</v>
      </c>
      <c r="D7" s="318" t="s">
        <v>493</v>
      </c>
      <c r="E7" s="326" t="s">
        <v>495</v>
      </c>
      <c r="F7" s="318" t="s">
        <v>497</v>
      </c>
      <c r="G7" s="326" t="s">
        <v>499</v>
      </c>
      <c r="H7" s="326"/>
      <c r="I7" s="318"/>
      <c r="J7" s="326" t="s">
        <v>294</v>
      </c>
      <c r="K7" s="326" t="s">
        <v>493</v>
      </c>
      <c r="L7" s="333" t="s">
        <v>503</v>
      </c>
      <c r="M7" s="321" t="s">
        <v>501</v>
      </c>
      <c r="N7" s="334" t="s">
        <v>106</v>
      </c>
      <c r="O7" s="326" t="s">
        <v>497</v>
      </c>
      <c r="P7" s="344" t="s">
        <v>503</v>
      </c>
      <c r="Q7" s="319" t="s">
        <v>504</v>
      </c>
      <c r="R7" s="345" t="s">
        <v>106</v>
      </c>
      <c r="S7" s="326"/>
    </row>
    <row r="8" spans="1:19">
      <c r="A8" s="350" t="s">
        <v>27</v>
      </c>
      <c r="B8" s="322" t="s">
        <v>143</v>
      </c>
      <c r="C8" s="327">
        <v>0</v>
      </c>
      <c r="D8" s="10"/>
      <c r="E8" s="327">
        <v>0</v>
      </c>
      <c r="F8" s="10"/>
      <c r="G8" s="327">
        <v>79606106</v>
      </c>
      <c r="H8" s="327">
        <f>SUM(C8:G8)</f>
        <v>79606106</v>
      </c>
      <c r="I8" s="320" t="s">
        <v>48</v>
      </c>
      <c r="J8" s="327">
        <v>9630681</v>
      </c>
      <c r="K8" s="327">
        <v>6774586</v>
      </c>
      <c r="L8" s="335">
        <v>23025071</v>
      </c>
      <c r="M8" s="9">
        <v>19474981</v>
      </c>
      <c r="N8" s="336">
        <f>L8+M8</f>
        <v>42500052</v>
      </c>
      <c r="O8" s="327">
        <v>96394250</v>
      </c>
      <c r="P8" s="335">
        <v>84269663</v>
      </c>
      <c r="Q8" s="9">
        <v>0</v>
      </c>
      <c r="R8" s="336">
        <f>P8+Q8</f>
        <v>84269663</v>
      </c>
      <c r="S8" s="327">
        <f>J8+K8+N8+O8+R8</f>
        <v>239569232</v>
      </c>
    </row>
    <row r="9" spans="1:19">
      <c r="A9" s="86" t="s">
        <v>28</v>
      </c>
      <c r="B9" s="323" t="s">
        <v>56</v>
      </c>
      <c r="C9" s="328">
        <v>1963000</v>
      </c>
      <c r="D9" s="331">
        <v>503000</v>
      </c>
      <c r="E9" s="328">
        <f>1195000+9551000</f>
        <v>10746000</v>
      </c>
      <c r="F9" s="331">
        <v>6306475</v>
      </c>
      <c r="G9" s="328">
        <v>39976296</v>
      </c>
      <c r="H9" s="328">
        <f t="shared" ref="H9:H14" si="0">SUM(C9:G9)</f>
        <v>59494771</v>
      </c>
      <c r="I9" s="331" t="s">
        <v>49</v>
      </c>
      <c r="J9" s="328">
        <v>1826863</v>
      </c>
      <c r="K9" s="328">
        <v>1321044</v>
      </c>
      <c r="L9" s="337">
        <v>4489889</v>
      </c>
      <c r="M9" s="6">
        <v>3797621</v>
      </c>
      <c r="N9" s="336">
        <f t="shared" ref="N9:N14" si="1">L9+M9</f>
        <v>8287510</v>
      </c>
      <c r="O9" s="328">
        <v>18961691</v>
      </c>
      <c r="P9" s="337">
        <v>10309554</v>
      </c>
      <c r="Q9" s="9">
        <v>0</v>
      </c>
      <c r="R9" s="336">
        <f t="shared" ref="R9:R14" si="2">P9+Q9</f>
        <v>10309554</v>
      </c>
      <c r="S9" s="327">
        <f t="shared" ref="S9:S14" si="3">J9+K9+N9+O9+R9</f>
        <v>40706662</v>
      </c>
    </row>
    <row r="10" spans="1:19">
      <c r="A10" s="86" t="s">
        <v>29</v>
      </c>
      <c r="B10" s="323" t="s">
        <v>90</v>
      </c>
      <c r="C10" s="328">
        <v>0</v>
      </c>
      <c r="D10" s="331">
        <v>0</v>
      </c>
      <c r="E10" s="328">
        <v>0</v>
      </c>
      <c r="F10" s="331">
        <v>0</v>
      </c>
      <c r="G10" s="328">
        <f>311516171+15336000</f>
        <v>326852171</v>
      </c>
      <c r="H10" s="328">
        <f t="shared" si="0"/>
        <v>326852171</v>
      </c>
      <c r="I10" s="331" t="s">
        <v>50</v>
      </c>
      <c r="J10" s="328">
        <f>8717456+400000</f>
        <v>9117456</v>
      </c>
      <c r="K10" s="328">
        <v>3031800</v>
      </c>
      <c r="L10" s="337">
        <v>7090000</v>
      </c>
      <c r="M10" s="6">
        <v>11278000</v>
      </c>
      <c r="N10" s="336">
        <f t="shared" si="1"/>
        <v>18368000</v>
      </c>
      <c r="O10" s="328">
        <v>7168498</v>
      </c>
      <c r="P10" s="337">
        <v>198171127</v>
      </c>
      <c r="Q10" s="9">
        <v>0</v>
      </c>
      <c r="R10" s="336">
        <f t="shared" si="2"/>
        <v>198171127</v>
      </c>
      <c r="S10" s="327">
        <f t="shared" si="3"/>
        <v>235856881</v>
      </c>
    </row>
    <row r="11" spans="1:19">
      <c r="A11" s="86" t="s">
        <v>30</v>
      </c>
      <c r="B11" s="323" t="s">
        <v>58</v>
      </c>
      <c r="C11" s="328"/>
      <c r="D11" s="331"/>
      <c r="E11" s="328">
        <v>0</v>
      </c>
      <c r="F11" s="331"/>
      <c r="G11" s="360">
        <v>0</v>
      </c>
      <c r="H11" s="328">
        <f t="shared" si="0"/>
        <v>0</v>
      </c>
      <c r="I11" s="331" t="s">
        <v>51</v>
      </c>
      <c r="J11" s="328"/>
      <c r="K11" s="328"/>
      <c r="L11" s="337"/>
      <c r="M11" s="6"/>
      <c r="N11" s="336">
        <f t="shared" si="1"/>
        <v>0</v>
      </c>
      <c r="O11" s="328"/>
      <c r="P11" s="337">
        <v>114755110</v>
      </c>
      <c r="Q11" s="9">
        <v>1500000</v>
      </c>
      <c r="R11" s="336">
        <f t="shared" si="2"/>
        <v>116255110</v>
      </c>
      <c r="S11" s="327">
        <f t="shared" si="3"/>
        <v>116255110</v>
      </c>
    </row>
    <row r="12" spans="1:19">
      <c r="A12" s="86" t="s">
        <v>36</v>
      </c>
      <c r="B12" s="323" t="s">
        <v>57</v>
      </c>
      <c r="C12" s="328"/>
      <c r="D12" s="331"/>
      <c r="E12" s="328">
        <v>5263984</v>
      </c>
      <c r="F12" s="331"/>
      <c r="G12" s="328">
        <v>88202564</v>
      </c>
      <c r="H12" s="328">
        <f t="shared" si="0"/>
        <v>93466548</v>
      </c>
      <c r="I12" s="331" t="s">
        <v>124</v>
      </c>
      <c r="J12" s="328"/>
      <c r="K12" s="328"/>
      <c r="L12" s="337"/>
      <c r="M12" s="6"/>
      <c r="N12" s="336">
        <f t="shared" si="1"/>
        <v>0</v>
      </c>
      <c r="O12" s="328"/>
      <c r="P12" s="337">
        <v>17188494</v>
      </c>
      <c r="Q12" s="9">
        <v>0</v>
      </c>
      <c r="R12" s="336">
        <f t="shared" si="2"/>
        <v>17188494</v>
      </c>
      <c r="S12" s="327">
        <f t="shared" si="3"/>
        <v>17188494</v>
      </c>
    </row>
    <row r="13" spans="1:19">
      <c r="A13" s="86" t="s">
        <v>38</v>
      </c>
      <c r="B13" s="323" t="s">
        <v>465</v>
      </c>
      <c r="C13" s="328">
        <v>0</v>
      </c>
      <c r="D13" s="331"/>
      <c r="E13" s="328"/>
      <c r="F13" s="331">
        <v>0</v>
      </c>
      <c r="G13" s="328">
        <v>29995684</v>
      </c>
      <c r="H13" s="328">
        <f t="shared" si="0"/>
        <v>29995684</v>
      </c>
      <c r="I13" s="331" t="s">
        <v>388</v>
      </c>
      <c r="J13" s="328">
        <v>0</v>
      </c>
      <c r="K13" s="328"/>
      <c r="L13" s="337"/>
      <c r="M13" s="6"/>
      <c r="N13" s="336">
        <f t="shared" si="1"/>
        <v>0</v>
      </c>
      <c r="O13" s="328"/>
      <c r="P13" s="337">
        <v>184993063</v>
      </c>
      <c r="Q13" s="9">
        <v>0</v>
      </c>
      <c r="R13" s="336">
        <f t="shared" si="2"/>
        <v>184993063</v>
      </c>
      <c r="S13" s="327">
        <f t="shared" si="3"/>
        <v>184993063</v>
      </c>
    </row>
    <row r="14" spans="1:19">
      <c r="A14" s="86" t="s">
        <v>54</v>
      </c>
      <c r="B14" s="323"/>
      <c r="C14" s="328">
        <v>0</v>
      </c>
      <c r="D14" s="331"/>
      <c r="E14" s="328"/>
      <c r="F14" s="331">
        <v>0</v>
      </c>
      <c r="G14" s="328">
        <v>0</v>
      </c>
      <c r="H14" s="328">
        <f t="shared" si="0"/>
        <v>0</v>
      </c>
      <c r="I14" s="331"/>
      <c r="J14" s="328"/>
      <c r="K14" s="328"/>
      <c r="L14" s="337">
        <v>0</v>
      </c>
      <c r="M14" s="6"/>
      <c r="N14" s="336">
        <f t="shared" si="1"/>
        <v>0</v>
      </c>
      <c r="O14" s="328"/>
      <c r="P14" s="337">
        <v>0</v>
      </c>
      <c r="Q14" s="9"/>
      <c r="R14" s="336">
        <f t="shared" si="2"/>
        <v>0</v>
      </c>
      <c r="S14" s="327">
        <f t="shared" si="3"/>
        <v>0</v>
      </c>
    </row>
    <row r="15" spans="1:19">
      <c r="A15" s="351" t="s">
        <v>55</v>
      </c>
      <c r="B15" s="324" t="s">
        <v>59</v>
      </c>
      <c r="C15" s="329">
        <f t="shared" ref="C15:H15" si="4">SUM(C8:C14)</f>
        <v>1963000</v>
      </c>
      <c r="D15" s="332">
        <f t="shared" si="4"/>
        <v>503000</v>
      </c>
      <c r="E15" s="329">
        <f t="shared" si="4"/>
        <v>16009984</v>
      </c>
      <c r="F15" s="332">
        <f t="shared" si="4"/>
        <v>6306475</v>
      </c>
      <c r="G15" s="329">
        <f t="shared" si="4"/>
        <v>564632821</v>
      </c>
      <c r="H15" s="329">
        <f t="shared" si="4"/>
        <v>589415280</v>
      </c>
      <c r="I15" s="332" t="s">
        <v>60</v>
      </c>
      <c r="J15" s="329">
        <f t="shared" ref="J15:S15" si="5">SUM(J8:J14)</f>
        <v>20575000</v>
      </c>
      <c r="K15" s="329">
        <f t="shared" si="5"/>
        <v>11127430</v>
      </c>
      <c r="L15" s="338">
        <f t="shared" si="5"/>
        <v>34604960</v>
      </c>
      <c r="M15" s="172">
        <f t="shared" si="5"/>
        <v>34550602</v>
      </c>
      <c r="N15" s="339">
        <f t="shared" si="5"/>
        <v>69155562</v>
      </c>
      <c r="O15" s="329">
        <f t="shared" si="5"/>
        <v>122524439</v>
      </c>
      <c r="P15" s="338">
        <f t="shared" si="5"/>
        <v>609687011</v>
      </c>
      <c r="Q15" s="172">
        <f t="shared" si="5"/>
        <v>1500000</v>
      </c>
      <c r="R15" s="339">
        <f t="shared" si="5"/>
        <v>611187011</v>
      </c>
      <c r="S15" s="329">
        <f t="shared" si="5"/>
        <v>834569442</v>
      </c>
    </row>
    <row r="16" spans="1:19">
      <c r="A16" s="86" t="s">
        <v>61</v>
      </c>
      <c r="B16" s="356" t="s">
        <v>74</v>
      </c>
      <c r="C16" s="357">
        <f>SUM(C17:C18)</f>
        <v>18612000</v>
      </c>
      <c r="D16" s="358">
        <f>SUM(D17:D18)</f>
        <v>10624430</v>
      </c>
      <c r="E16" s="357">
        <f>SUM(E17:E18)</f>
        <v>53145578</v>
      </c>
      <c r="F16" s="358">
        <f>SUM(F17:F18)</f>
        <v>116217964</v>
      </c>
      <c r="G16" s="357">
        <f>SUM(G17:G18)</f>
        <v>56585608</v>
      </c>
      <c r="H16" s="357">
        <f t="shared" ref="H16:H23" si="6">SUM(C16:G16)</f>
        <v>255185580</v>
      </c>
      <c r="I16" s="331" t="s">
        <v>81</v>
      </c>
      <c r="J16" s="328">
        <v>0</v>
      </c>
      <c r="K16" s="328"/>
      <c r="L16" s="337"/>
      <c r="M16" s="6"/>
      <c r="N16" s="340"/>
      <c r="O16" s="328">
        <v>0</v>
      </c>
      <c r="P16" s="337">
        <v>0</v>
      </c>
      <c r="Q16" s="6"/>
      <c r="R16" s="340"/>
      <c r="S16" s="328">
        <f t="shared" ref="S16:S21" si="7">SUM(J16:P16)</f>
        <v>0</v>
      </c>
    </row>
    <row r="17" spans="1:20">
      <c r="A17" s="86" t="s">
        <v>62</v>
      </c>
      <c r="B17" s="323" t="s">
        <v>411</v>
      </c>
      <c r="C17" s="328">
        <v>478311</v>
      </c>
      <c r="D17" s="331">
        <v>45234</v>
      </c>
      <c r="E17" s="328">
        <v>0</v>
      </c>
      <c r="F17" s="331">
        <v>13083364</v>
      </c>
      <c r="G17" s="328">
        <v>56585608</v>
      </c>
      <c r="H17" s="328">
        <f t="shared" si="6"/>
        <v>70192517</v>
      </c>
      <c r="I17" s="331" t="s">
        <v>82</v>
      </c>
      <c r="J17" s="328">
        <v>0</v>
      </c>
      <c r="K17" s="328"/>
      <c r="L17" s="337"/>
      <c r="M17" s="6"/>
      <c r="N17" s="340"/>
      <c r="O17" s="328">
        <v>0</v>
      </c>
      <c r="P17" s="337">
        <v>0</v>
      </c>
      <c r="Q17" s="6"/>
      <c r="R17" s="340"/>
      <c r="S17" s="328">
        <f t="shared" si="7"/>
        <v>0</v>
      </c>
    </row>
    <row r="18" spans="1:20">
      <c r="A18" s="86" t="s">
        <v>63</v>
      </c>
      <c r="B18" s="323" t="s">
        <v>412</v>
      </c>
      <c r="C18" s="328">
        <v>18133689</v>
      </c>
      <c r="D18" s="331">
        <v>10579196</v>
      </c>
      <c r="E18" s="328">
        <f>23329218+29816360</f>
        <v>53145578</v>
      </c>
      <c r="F18" s="331">
        <f>87798600+15336000</f>
        <v>103134600</v>
      </c>
      <c r="G18" s="328">
        <v>0</v>
      </c>
      <c r="H18" s="328">
        <f t="shared" si="6"/>
        <v>184993063</v>
      </c>
      <c r="I18" s="331" t="s">
        <v>83</v>
      </c>
      <c r="J18" s="328">
        <v>0</v>
      </c>
      <c r="K18" s="328"/>
      <c r="L18" s="337"/>
      <c r="M18" s="6"/>
      <c r="N18" s="340"/>
      <c r="O18" s="328">
        <v>0</v>
      </c>
      <c r="P18" s="337">
        <v>0</v>
      </c>
      <c r="Q18" s="6"/>
      <c r="R18" s="340"/>
      <c r="S18" s="328">
        <f t="shared" si="7"/>
        <v>0</v>
      </c>
    </row>
    <row r="19" spans="1:20">
      <c r="A19" s="86" t="s">
        <v>64</v>
      </c>
      <c r="B19" s="356" t="s">
        <v>75</v>
      </c>
      <c r="C19" s="357">
        <f>SUM(C20:C21)</f>
        <v>0</v>
      </c>
      <c r="D19" s="358"/>
      <c r="E19" s="357"/>
      <c r="F19" s="358">
        <f>SUM(F20:F21)</f>
        <v>0</v>
      </c>
      <c r="G19" s="357">
        <f>SUM(G20:G21)</f>
        <v>0</v>
      </c>
      <c r="H19" s="328">
        <f t="shared" si="6"/>
        <v>0</v>
      </c>
      <c r="I19" s="331" t="s">
        <v>180</v>
      </c>
      <c r="J19" s="328">
        <v>0</v>
      </c>
      <c r="K19" s="328"/>
      <c r="L19" s="337"/>
      <c r="M19" s="6"/>
      <c r="N19" s="340"/>
      <c r="O19" s="328">
        <v>0</v>
      </c>
      <c r="P19" s="337"/>
      <c r="Q19" s="6"/>
      <c r="R19" s="340"/>
      <c r="S19" s="328">
        <f t="shared" si="7"/>
        <v>0</v>
      </c>
    </row>
    <row r="20" spans="1:20">
      <c r="A20" s="86" t="s">
        <v>65</v>
      </c>
      <c r="B20" s="323" t="s">
        <v>413</v>
      </c>
      <c r="C20" s="328">
        <v>0</v>
      </c>
      <c r="D20" s="331"/>
      <c r="E20" s="328"/>
      <c r="F20" s="331">
        <v>0</v>
      </c>
      <c r="G20" s="328">
        <v>0</v>
      </c>
      <c r="H20" s="328">
        <f t="shared" si="6"/>
        <v>0</v>
      </c>
      <c r="I20" s="331" t="s">
        <v>21</v>
      </c>
      <c r="J20" s="328">
        <v>0</v>
      </c>
      <c r="K20" s="328"/>
      <c r="L20" s="337"/>
      <c r="M20" s="6"/>
      <c r="N20" s="340"/>
      <c r="O20" s="328">
        <v>0</v>
      </c>
      <c r="P20" s="337">
        <v>0</v>
      </c>
      <c r="Q20" s="6"/>
      <c r="R20" s="340"/>
      <c r="S20" s="328">
        <f t="shared" si="7"/>
        <v>0</v>
      </c>
    </row>
    <row r="21" spans="1:20">
      <c r="A21" s="86" t="s">
        <v>66</v>
      </c>
      <c r="B21" s="323" t="s">
        <v>414</v>
      </c>
      <c r="C21" s="328">
        <v>0</v>
      </c>
      <c r="D21" s="331"/>
      <c r="E21" s="328"/>
      <c r="F21" s="331">
        <v>0</v>
      </c>
      <c r="G21" s="328">
        <v>0</v>
      </c>
      <c r="H21" s="328">
        <f t="shared" si="6"/>
        <v>0</v>
      </c>
      <c r="I21" s="331"/>
      <c r="J21" s="328">
        <v>0</v>
      </c>
      <c r="K21" s="328"/>
      <c r="L21" s="337">
        <v>0</v>
      </c>
      <c r="M21" s="6"/>
      <c r="N21" s="340"/>
      <c r="O21" s="328">
        <v>0</v>
      </c>
      <c r="P21" s="337">
        <v>0</v>
      </c>
      <c r="Q21" s="6"/>
      <c r="R21" s="340"/>
      <c r="S21" s="328">
        <f t="shared" si="7"/>
        <v>0</v>
      </c>
    </row>
    <row r="22" spans="1:20">
      <c r="A22" s="351" t="s">
        <v>67</v>
      </c>
      <c r="B22" s="324" t="s">
        <v>77</v>
      </c>
      <c r="C22" s="329">
        <f>SUM(C16+C19)</f>
        <v>18612000</v>
      </c>
      <c r="D22" s="332">
        <f>SUM(D16+D19)</f>
        <v>10624430</v>
      </c>
      <c r="E22" s="329">
        <f>SUM(E16+E19)</f>
        <v>53145578</v>
      </c>
      <c r="F22" s="332">
        <f>SUM(F16+F19)</f>
        <v>116217964</v>
      </c>
      <c r="G22" s="329">
        <f>SUM(G16+G19)</f>
        <v>56585608</v>
      </c>
      <c r="H22" s="329">
        <f t="shared" si="6"/>
        <v>255185580</v>
      </c>
      <c r="I22" s="332" t="s">
        <v>42</v>
      </c>
      <c r="J22" s="329">
        <f>SUM(J16:J21)</f>
        <v>0</v>
      </c>
      <c r="K22" s="329"/>
      <c r="L22" s="338"/>
      <c r="M22" s="172"/>
      <c r="N22" s="339"/>
      <c r="O22" s="329">
        <f>SUM(O16:O21)</f>
        <v>0</v>
      </c>
      <c r="P22" s="338">
        <f>SUM(P16:P21)</f>
        <v>0</v>
      </c>
      <c r="Q22" s="172"/>
      <c r="R22" s="339"/>
      <c r="S22" s="329">
        <f>SUM(S16:S21)</f>
        <v>0</v>
      </c>
    </row>
    <row r="23" spans="1:20" ht="13.5" thickBot="1">
      <c r="A23" s="352" t="s">
        <v>68</v>
      </c>
      <c r="B23" s="353" t="s">
        <v>78</v>
      </c>
      <c r="C23" s="330">
        <f>SUM(C15+C22)</f>
        <v>20575000</v>
      </c>
      <c r="D23" s="359">
        <f>SUM(D15+D22)</f>
        <v>11127430</v>
      </c>
      <c r="E23" s="330">
        <f>SUM(E15+E22)</f>
        <v>69155562</v>
      </c>
      <c r="F23" s="359">
        <f>SUM(F15+F22)</f>
        <v>122524439</v>
      </c>
      <c r="G23" s="330">
        <f>SUM(G15+G22)</f>
        <v>621218429</v>
      </c>
      <c r="H23" s="330">
        <f t="shared" si="6"/>
        <v>844600860</v>
      </c>
      <c r="I23" s="359" t="s">
        <v>85</v>
      </c>
      <c r="J23" s="330">
        <f t="shared" ref="J23:S23" si="8">SUM(J15+J22)</f>
        <v>20575000</v>
      </c>
      <c r="K23" s="330">
        <f t="shared" si="8"/>
        <v>11127430</v>
      </c>
      <c r="L23" s="341">
        <f t="shared" si="8"/>
        <v>34604960</v>
      </c>
      <c r="M23" s="342">
        <f t="shared" si="8"/>
        <v>34550602</v>
      </c>
      <c r="N23" s="343">
        <f t="shared" si="8"/>
        <v>69155562</v>
      </c>
      <c r="O23" s="330">
        <f t="shared" si="8"/>
        <v>122524439</v>
      </c>
      <c r="P23" s="341">
        <f t="shared" si="8"/>
        <v>609687011</v>
      </c>
      <c r="Q23" s="342">
        <f t="shared" si="8"/>
        <v>1500000</v>
      </c>
      <c r="R23" s="343">
        <f t="shared" si="8"/>
        <v>611187011</v>
      </c>
      <c r="S23" s="330">
        <f t="shared" si="8"/>
        <v>834569442</v>
      </c>
    </row>
    <row r="24" spans="1:20">
      <c r="A24" s="15" t="s">
        <v>69</v>
      </c>
      <c r="B24" s="413" t="s">
        <v>79</v>
      </c>
      <c r="C24" s="414"/>
      <c r="D24" s="414"/>
      <c r="E24" s="414"/>
      <c r="F24" s="414"/>
      <c r="G24" s="415"/>
      <c r="H24" s="413">
        <f>SUM(H23-S23)</f>
        <v>10031418</v>
      </c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5"/>
    </row>
    <row r="25" spans="1:20">
      <c r="A25" s="5" t="s">
        <v>70</v>
      </c>
      <c r="B25" s="416" t="s">
        <v>80</v>
      </c>
      <c r="C25" s="417"/>
      <c r="D25" s="417"/>
      <c r="E25" s="417"/>
      <c r="F25" s="417"/>
      <c r="G25" s="418"/>
      <c r="H25" s="416">
        <f>SUM(H23-S23)</f>
        <v>10031418</v>
      </c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8"/>
    </row>
    <row r="26" spans="1:20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0" ht="13.5" thickBot="1">
      <c r="A27" s="412"/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22"/>
    </row>
    <row r="28" spans="1:20" ht="13.5" thickBot="1">
      <c r="A28" s="361" t="s">
        <v>43</v>
      </c>
      <c r="B28" s="347" t="s">
        <v>97</v>
      </c>
      <c r="C28" s="422" t="s">
        <v>44</v>
      </c>
      <c r="D28" s="423"/>
      <c r="E28" s="423"/>
      <c r="F28" s="423"/>
      <c r="G28" s="423"/>
      <c r="H28" s="423"/>
      <c r="I28" s="325" t="s">
        <v>97</v>
      </c>
      <c r="J28" s="424" t="s">
        <v>45</v>
      </c>
      <c r="K28" s="425"/>
      <c r="L28" s="423"/>
      <c r="M28" s="423"/>
      <c r="N28" s="423"/>
      <c r="O28" s="423"/>
      <c r="P28" s="423"/>
      <c r="Q28" s="423"/>
      <c r="R28" s="423"/>
      <c r="S28" s="426"/>
    </row>
    <row r="29" spans="1:20">
      <c r="A29" s="362" t="s">
        <v>46</v>
      </c>
      <c r="B29" s="317" t="s">
        <v>95</v>
      </c>
      <c r="C29" s="325" t="s">
        <v>492</v>
      </c>
      <c r="D29" s="325" t="s">
        <v>506</v>
      </c>
      <c r="E29" s="325" t="s">
        <v>494</v>
      </c>
      <c r="F29" s="325" t="s">
        <v>500</v>
      </c>
      <c r="G29" s="325" t="s">
        <v>499</v>
      </c>
      <c r="H29" s="361" t="s">
        <v>47</v>
      </c>
      <c r="I29" s="363" t="s">
        <v>96</v>
      </c>
      <c r="J29" s="365" t="s">
        <v>492</v>
      </c>
      <c r="K29" s="316" t="s">
        <v>506</v>
      </c>
      <c r="L29" s="427" t="s">
        <v>507</v>
      </c>
      <c r="M29" s="425"/>
      <c r="N29" s="425"/>
      <c r="O29" s="325" t="s">
        <v>500</v>
      </c>
      <c r="P29" s="427" t="s">
        <v>502</v>
      </c>
      <c r="Q29" s="425"/>
      <c r="R29" s="425"/>
      <c r="S29" s="325" t="s">
        <v>47</v>
      </c>
    </row>
    <row r="30" spans="1:20" ht="13.5" thickBot="1">
      <c r="A30" s="362"/>
      <c r="B30" s="317"/>
      <c r="C30" s="326" t="s">
        <v>294</v>
      </c>
      <c r="D30" s="326" t="s">
        <v>493</v>
      </c>
      <c r="E30" s="326" t="s">
        <v>495</v>
      </c>
      <c r="F30" s="326" t="s">
        <v>497</v>
      </c>
      <c r="G30" s="326"/>
      <c r="H30" s="362"/>
      <c r="I30" s="364"/>
      <c r="J30" s="326" t="s">
        <v>294</v>
      </c>
      <c r="K30" s="316" t="s">
        <v>493</v>
      </c>
      <c r="L30" s="344" t="s">
        <v>503</v>
      </c>
      <c r="M30" s="319" t="s">
        <v>501</v>
      </c>
      <c r="N30" s="315" t="s">
        <v>106</v>
      </c>
      <c r="O30" s="326" t="s">
        <v>497</v>
      </c>
      <c r="P30" s="362" t="s">
        <v>503</v>
      </c>
      <c r="Q30" s="319" t="s">
        <v>504</v>
      </c>
      <c r="R30" s="318" t="s">
        <v>106</v>
      </c>
      <c r="S30" s="326"/>
    </row>
    <row r="31" spans="1:20">
      <c r="A31" s="86" t="s">
        <v>27</v>
      </c>
      <c r="B31" s="323" t="s">
        <v>88</v>
      </c>
      <c r="C31" s="327"/>
      <c r="D31" s="327"/>
      <c r="E31" s="327"/>
      <c r="F31" s="327"/>
      <c r="G31" s="327">
        <v>2540000</v>
      </c>
      <c r="H31" s="327">
        <f>SUM(C31:G31)</f>
        <v>2540000</v>
      </c>
      <c r="I31" s="327" t="s">
        <v>86</v>
      </c>
      <c r="J31" s="328">
        <v>0</v>
      </c>
      <c r="K31" s="366"/>
      <c r="L31" s="337">
        <v>0</v>
      </c>
      <c r="M31" s="6"/>
      <c r="N31" s="368"/>
      <c r="O31" s="327">
        <v>0</v>
      </c>
      <c r="P31" s="337">
        <v>160253713</v>
      </c>
      <c r="Q31" s="6">
        <v>0</v>
      </c>
      <c r="R31" s="368">
        <f>P31+Q31</f>
        <v>160253713</v>
      </c>
      <c r="S31" s="327">
        <f>SUM(J31:Q31)</f>
        <v>160253713</v>
      </c>
    </row>
    <row r="32" spans="1:20">
      <c r="A32" s="86" t="s">
        <v>28</v>
      </c>
      <c r="B32" s="323" t="s">
        <v>53</v>
      </c>
      <c r="C32" s="328"/>
      <c r="D32" s="328"/>
      <c r="E32" s="328"/>
      <c r="F32" s="328"/>
      <c r="G32" s="328"/>
      <c r="H32" s="328">
        <f t="shared" ref="H32:H47" si="9">SUM(C32:G32)</f>
        <v>0</v>
      </c>
      <c r="I32" s="328" t="s">
        <v>87</v>
      </c>
      <c r="J32" s="328">
        <v>0</v>
      </c>
      <c r="K32" s="366"/>
      <c r="L32" s="367"/>
      <c r="M32" s="36"/>
      <c r="N32" s="369"/>
      <c r="O32" s="328">
        <v>0</v>
      </c>
      <c r="P32" s="337">
        <v>3856418</v>
      </c>
      <c r="Q32" s="6">
        <v>0</v>
      </c>
      <c r="R32" s="368">
        <f t="shared" ref="R32:R37" si="10">P32+Q32</f>
        <v>3856418</v>
      </c>
      <c r="S32" s="328">
        <f t="shared" ref="S32:S47" si="11">SUM(J32:P32)</f>
        <v>3856418</v>
      </c>
    </row>
    <row r="33" spans="1:20">
      <c r="A33" s="86" t="s">
        <v>29</v>
      </c>
      <c r="B33" s="323" t="s">
        <v>89</v>
      </c>
      <c r="C33" s="328"/>
      <c r="D33" s="328"/>
      <c r="E33" s="328">
        <v>0</v>
      </c>
      <c r="F33" s="328"/>
      <c r="G33" s="328">
        <v>30982151</v>
      </c>
      <c r="H33" s="328">
        <f t="shared" si="9"/>
        <v>30982151</v>
      </c>
      <c r="I33" s="328" t="s">
        <v>52</v>
      </c>
      <c r="J33" s="328"/>
      <c r="K33" s="366"/>
      <c r="L33" s="367"/>
      <c r="M33" s="36"/>
      <c r="N33" s="369"/>
      <c r="O33" s="328">
        <v>0</v>
      </c>
      <c r="P33" s="337">
        <v>0</v>
      </c>
      <c r="Q33" s="6">
        <v>0</v>
      </c>
      <c r="R33" s="368">
        <f t="shared" si="10"/>
        <v>0</v>
      </c>
      <c r="S33" s="328">
        <f t="shared" si="11"/>
        <v>0</v>
      </c>
    </row>
    <row r="34" spans="1:20">
      <c r="A34" s="86" t="s">
        <v>30</v>
      </c>
      <c r="B34" s="323" t="s">
        <v>91</v>
      </c>
      <c r="C34" s="328"/>
      <c r="D34" s="328"/>
      <c r="E34" s="328"/>
      <c r="F34" s="328"/>
      <c r="G34" s="328">
        <v>0</v>
      </c>
      <c r="H34" s="328">
        <f>SUM(C34:G34)</f>
        <v>0</v>
      </c>
      <c r="I34" s="328" t="s">
        <v>125</v>
      </c>
      <c r="J34" s="328"/>
      <c r="K34" s="366"/>
      <c r="L34" s="367"/>
      <c r="M34" s="36"/>
      <c r="N34" s="369"/>
      <c r="O34" s="328"/>
      <c r="P34" s="337">
        <v>0</v>
      </c>
      <c r="Q34" s="6">
        <v>0</v>
      </c>
      <c r="R34" s="368">
        <f t="shared" si="10"/>
        <v>0</v>
      </c>
      <c r="S34" s="328">
        <f t="shared" si="11"/>
        <v>0</v>
      </c>
    </row>
    <row r="35" spans="1:20">
      <c r="A35" s="86" t="s">
        <v>36</v>
      </c>
      <c r="B35" s="323" t="s">
        <v>151</v>
      </c>
      <c r="C35" s="328"/>
      <c r="D35" s="328"/>
      <c r="E35" s="328"/>
      <c r="F35" s="328">
        <v>0</v>
      </c>
      <c r="G35" s="328">
        <v>0</v>
      </c>
      <c r="H35" s="328">
        <f t="shared" si="9"/>
        <v>0</v>
      </c>
      <c r="I35" s="328"/>
      <c r="J35" s="328">
        <v>0</v>
      </c>
      <c r="K35" s="366"/>
      <c r="L35" s="367"/>
      <c r="M35" s="36"/>
      <c r="N35" s="369"/>
      <c r="O35" s="360">
        <v>0</v>
      </c>
      <c r="P35" s="367">
        <v>0</v>
      </c>
      <c r="Q35" s="6">
        <v>0</v>
      </c>
      <c r="R35" s="368">
        <f t="shared" si="10"/>
        <v>0</v>
      </c>
      <c r="S35" s="328">
        <f t="shared" si="11"/>
        <v>0</v>
      </c>
    </row>
    <row r="36" spans="1:20">
      <c r="A36" s="86" t="s">
        <v>38</v>
      </c>
      <c r="B36" s="323" t="s">
        <v>93</v>
      </c>
      <c r="C36" s="328"/>
      <c r="D36" s="328"/>
      <c r="E36" s="328"/>
      <c r="F36" s="328"/>
      <c r="G36" s="328"/>
      <c r="H36" s="328">
        <f t="shared" si="9"/>
        <v>0</v>
      </c>
      <c r="I36" s="328"/>
      <c r="J36" s="328">
        <v>0</v>
      </c>
      <c r="K36" s="331"/>
      <c r="L36" s="337"/>
      <c r="M36" s="6"/>
      <c r="N36" s="368"/>
      <c r="O36" s="328">
        <v>0</v>
      </c>
      <c r="P36" s="337">
        <v>0</v>
      </c>
      <c r="Q36" s="6">
        <v>0</v>
      </c>
      <c r="R36" s="368">
        <f t="shared" si="10"/>
        <v>0</v>
      </c>
      <c r="S36" s="328">
        <f t="shared" si="11"/>
        <v>0</v>
      </c>
    </row>
    <row r="37" spans="1:20">
      <c r="A37" s="351" t="s">
        <v>54</v>
      </c>
      <c r="B37" s="324" t="s">
        <v>59</v>
      </c>
      <c r="C37" s="329">
        <f>SUM(C31:C36)</f>
        <v>0</v>
      </c>
      <c r="D37" s="329"/>
      <c r="E37" s="329"/>
      <c r="F37" s="329">
        <f>SUM(F31:F36)</f>
        <v>0</v>
      </c>
      <c r="G37" s="329">
        <f>SUM(G31:G36)</f>
        <v>33522151</v>
      </c>
      <c r="H37" s="329">
        <f t="shared" si="9"/>
        <v>33522151</v>
      </c>
      <c r="I37" s="329" t="s">
        <v>60</v>
      </c>
      <c r="J37" s="329">
        <f>SUM(J31:J36)</f>
        <v>0</v>
      </c>
      <c r="K37" s="332"/>
      <c r="L37" s="338"/>
      <c r="M37" s="172"/>
      <c r="N37" s="324"/>
      <c r="O37" s="329">
        <f>SUM(O31:O36)</f>
        <v>0</v>
      </c>
      <c r="P37" s="338">
        <f>SUM(P31:P36)</f>
        <v>164110131</v>
      </c>
      <c r="Q37" s="172">
        <v>0</v>
      </c>
      <c r="R37" s="368">
        <f t="shared" si="10"/>
        <v>164110131</v>
      </c>
      <c r="S37" s="329">
        <f t="shared" si="11"/>
        <v>164110131</v>
      </c>
    </row>
    <row r="38" spans="1:20">
      <c r="A38" s="86" t="s">
        <v>55</v>
      </c>
      <c r="B38" s="356" t="s">
        <v>74</v>
      </c>
      <c r="C38" s="357">
        <f>SUM(C39:C40)</f>
        <v>0</v>
      </c>
      <c r="D38" s="357"/>
      <c r="E38" s="357"/>
      <c r="F38" s="357">
        <f>SUM(F39:F40)</f>
        <v>0</v>
      </c>
      <c r="G38" s="357">
        <f>SUM(G39:G40)</f>
        <v>120556562</v>
      </c>
      <c r="H38" s="357">
        <f t="shared" si="9"/>
        <v>120556562</v>
      </c>
      <c r="I38" s="328" t="s">
        <v>81</v>
      </c>
      <c r="J38" s="328">
        <v>0</v>
      </c>
      <c r="K38" s="331"/>
      <c r="L38" s="337"/>
      <c r="M38" s="6"/>
      <c r="N38" s="368"/>
      <c r="O38" s="328">
        <v>0</v>
      </c>
      <c r="P38" s="337">
        <v>0</v>
      </c>
      <c r="Q38" s="6"/>
      <c r="R38" s="368"/>
      <c r="S38" s="328">
        <f t="shared" si="11"/>
        <v>0</v>
      </c>
    </row>
    <row r="39" spans="1:20">
      <c r="A39" s="86" t="s">
        <v>61</v>
      </c>
      <c r="B39" s="323" t="s">
        <v>72</v>
      </c>
      <c r="C39" s="328"/>
      <c r="D39" s="328"/>
      <c r="E39" s="328"/>
      <c r="F39" s="328"/>
      <c r="G39" s="328">
        <v>120556562</v>
      </c>
      <c r="H39" s="328">
        <f t="shared" si="9"/>
        <v>120556562</v>
      </c>
      <c r="I39" s="328" t="s">
        <v>82</v>
      </c>
      <c r="J39" s="328">
        <v>0</v>
      </c>
      <c r="K39" s="331"/>
      <c r="L39" s="337"/>
      <c r="M39" s="6"/>
      <c r="N39" s="368"/>
      <c r="O39" s="328">
        <v>0</v>
      </c>
      <c r="P39" s="337">
        <v>0</v>
      </c>
      <c r="Q39" s="6"/>
      <c r="R39" s="368"/>
      <c r="S39" s="328">
        <f t="shared" si="11"/>
        <v>0</v>
      </c>
    </row>
    <row r="40" spans="1:20">
      <c r="A40" s="86" t="s">
        <v>62</v>
      </c>
      <c r="B40" s="323" t="s">
        <v>73</v>
      </c>
      <c r="C40" s="328"/>
      <c r="D40" s="328"/>
      <c r="E40" s="328"/>
      <c r="F40" s="328"/>
      <c r="G40" s="328"/>
      <c r="H40" s="328">
        <f t="shared" si="9"/>
        <v>0</v>
      </c>
      <c r="I40" s="328" t="s">
        <v>83</v>
      </c>
      <c r="J40" s="328">
        <v>0</v>
      </c>
      <c r="K40" s="331"/>
      <c r="L40" s="337"/>
      <c r="M40" s="6"/>
      <c r="N40" s="368"/>
      <c r="O40" s="328">
        <v>0</v>
      </c>
      <c r="P40" s="337">
        <v>0</v>
      </c>
      <c r="Q40" s="6"/>
      <c r="R40" s="368"/>
      <c r="S40" s="328">
        <f t="shared" si="11"/>
        <v>0</v>
      </c>
    </row>
    <row r="41" spans="1:20">
      <c r="A41" s="86" t="s">
        <v>63</v>
      </c>
      <c r="B41" s="356" t="s">
        <v>75</v>
      </c>
      <c r="C41" s="357">
        <f>SUM(C42:C45)</f>
        <v>0</v>
      </c>
      <c r="D41" s="357"/>
      <c r="E41" s="357"/>
      <c r="F41" s="357">
        <f>SUM(F42:F45)</f>
        <v>0</v>
      </c>
      <c r="G41" s="357">
        <f>SUM(G42:G45)</f>
        <v>0</v>
      </c>
      <c r="H41" s="357">
        <f t="shared" si="9"/>
        <v>0</v>
      </c>
      <c r="I41" s="328" t="s">
        <v>165</v>
      </c>
      <c r="J41" s="328">
        <v>0</v>
      </c>
      <c r="K41" s="331"/>
      <c r="L41" s="337"/>
      <c r="M41" s="6"/>
      <c r="N41" s="368"/>
      <c r="O41" s="328">
        <v>0</v>
      </c>
      <c r="P41" s="337">
        <v>0</v>
      </c>
      <c r="Q41" s="6"/>
      <c r="R41" s="368"/>
      <c r="S41" s="328">
        <f t="shared" si="11"/>
        <v>0</v>
      </c>
    </row>
    <row r="42" spans="1:20">
      <c r="A42" s="86" t="s">
        <v>64</v>
      </c>
      <c r="B42" s="323" t="s">
        <v>76</v>
      </c>
      <c r="C42" s="328"/>
      <c r="D42" s="328"/>
      <c r="E42" s="328"/>
      <c r="F42" s="328"/>
      <c r="G42" s="328"/>
      <c r="H42" s="328">
        <f t="shared" si="9"/>
        <v>0</v>
      </c>
      <c r="I42" s="328"/>
      <c r="J42" s="328"/>
      <c r="K42" s="331"/>
      <c r="L42" s="337"/>
      <c r="M42" s="6"/>
      <c r="N42" s="368"/>
      <c r="O42" s="328"/>
      <c r="P42" s="337"/>
      <c r="Q42" s="6"/>
      <c r="R42" s="368"/>
      <c r="S42" s="328"/>
    </row>
    <row r="43" spans="1:20">
      <c r="A43" s="86" t="s">
        <v>65</v>
      </c>
      <c r="B43" s="323" t="s">
        <v>40</v>
      </c>
      <c r="C43" s="328"/>
      <c r="D43" s="328"/>
      <c r="E43" s="328"/>
      <c r="F43" s="328"/>
      <c r="G43" s="328">
        <v>0</v>
      </c>
      <c r="H43" s="328">
        <f t="shared" si="9"/>
        <v>0</v>
      </c>
      <c r="I43" s="328"/>
      <c r="J43" s="328">
        <v>0</v>
      </c>
      <c r="K43" s="331"/>
      <c r="L43" s="337"/>
      <c r="M43" s="6"/>
      <c r="N43" s="368"/>
      <c r="O43" s="328">
        <v>0</v>
      </c>
      <c r="P43" s="337">
        <v>0</v>
      </c>
      <c r="Q43" s="6"/>
      <c r="R43" s="368"/>
      <c r="S43" s="328">
        <f t="shared" si="11"/>
        <v>0</v>
      </c>
    </row>
    <row r="44" spans="1:20">
      <c r="A44" s="86" t="s">
        <v>66</v>
      </c>
      <c r="B44" s="323" t="s">
        <v>41</v>
      </c>
      <c r="C44" s="328"/>
      <c r="D44" s="328"/>
      <c r="E44" s="328"/>
      <c r="F44" s="328"/>
      <c r="G44" s="328"/>
      <c r="H44" s="328">
        <f t="shared" si="9"/>
        <v>0</v>
      </c>
      <c r="I44" s="328"/>
      <c r="J44" s="328">
        <v>0</v>
      </c>
      <c r="K44" s="331"/>
      <c r="L44" s="337"/>
      <c r="M44" s="6"/>
      <c r="N44" s="368"/>
      <c r="O44" s="328">
        <v>0</v>
      </c>
      <c r="P44" s="337">
        <v>0</v>
      </c>
      <c r="Q44" s="6"/>
      <c r="R44" s="368"/>
      <c r="S44" s="328">
        <f t="shared" si="11"/>
        <v>0</v>
      </c>
    </row>
    <row r="45" spans="1:20">
      <c r="A45" s="86" t="s">
        <v>67</v>
      </c>
      <c r="B45" s="323" t="s">
        <v>84</v>
      </c>
      <c r="C45" s="328"/>
      <c r="D45" s="328"/>
      <c r="E45" s="328"/>
      <c r="F45" s="328"/>
      <c r="G45" s="328"/>
      <c r="H45" s="328">
        <f t="shared" si="9"/>
        <v>0</v>
      </c>
      <c r="I45" s="328" t="s">
        <v>21</v>
      </c>
      <c r="J45" s="328">
        <v>0</v>
      </c>
      <c r="K45" s="331"/>
      <c r="L45" s="337"/>
      <c r="M45" s="6"/>
      <c r="N45" s="368"/>
      <c r="O45" s="328">
        <v>0</v>
      </c>
      <c r="P45" s="337">
        <v>0</v>
      </c>
      <c r="Q45" s="6"/>
      <c r="R45" s="368"/>
      <c r="S45" s="328">
        <f t="shared" si="11"/>
        <v>0</v>
      </c>
    </row>
    <row r="46" spans="1:20">
      <c r="A46" s="351" t="s">
        <v>68</v>
      </c>
      <c r="B46" s="324" t="s">
        <v>77</v>
      </c>
      <c r="C46" s="329">
        <f>SUM(C38+C41)</f>
        <v>0</v>
      </c>
      <c r="D46" s="329"/>
      <c r="E46" s="329"/>
      <c r="F46" s="329">
        <f>SUM(F38+F41)</f>
        <v>0</v>
      </c>
      <c r="G46" s="329">
        <f>SUM(G38+G41)</f>
        <v>120556562</v>
      </c>
      <c r="H46" s="329">
        <f t="shared" si="9"/>
        <v>120556562</v>
      </c>
      <c r="I46" s="329" t="s">
        <v>42</v>
      </c>
      <c r="J46" s="329">
        <f>SUM(J38:J45)</f>
        <v>0</v>
      </c>
      <c r="K46" s="332"/>
      <c r="L46" s="338"/>
      <c r="M46" s="172"/>
      <c r="N46" s="324"/>
      <c r="O46" s="329">
        <f>SUM(O38:O45)</f>
        <v>0</v>
      </c>
      <c r="P46" s="338">
        <f>SUM(P38:P45)</f>
        <v>0</v>
      </c>
      <c r="Q46" s="172"/>
      <c r="R46" s="324"/>
      <c r="S46" s="329">
        <f t="shared" si="11"/>
        <v>0</v>
      </c>
    </row>
    <row r="47" spans="1:20" ht="13.5" thickBot="1">
      <c r="A47" s="352" t="s">
        <v>69</v>
      </c>
      <c r="B47" s="353" t="s">
        <v>146</v>
      </c>
      <c r="C47" s="330">
        <f>SUM(C37+C46)</f>
        <v>0</v>
      </c>
      <c r="D47" s="330"/>
      <c r="E47" s="330"/>
      <c r="F47" s="330">
        <f>SUM(F37+F46)</f>
        <v>0</v>
      </c>
      <c r="G47" s="330">
        <f>SUM(G37+G46)</f>
        <v>154078713</v>
      </c>
      <c r="H47" s="330">
        <f t="shared" si="9"/>
        <v>154078713</v>
      </c>
      <c r="I47" s="330" t="s">
        <v>147</v>
      </c>
      <c r="J47" s="330">
        <f>SUM(J37+J46)</f>
        <v>0</v>
      </c>
      <c r="K47" s="359"/>
      <c r="L47" s="341"/>
      <c r="M47" s="342"/>
      <c r="N47" s="353"/>
      <c r="O47" s="330">
        <f>SUM(O37+O46)</f>
        <v>0</v>
      </c>
      <c r="P47" s="341">
        <f>SUM(P37+P46)</f>
        <v>164110131</v>
      </c>
      <c r="Q47" s="342"/>
      <c r="R47" s="353"/>
      <c r="S47" s="330">
        <f t="shared" si="11"/>
        <v>164110131</v>
      </c>
    </row>
    <row r="48" spans="1:20">
      <c r="A48" s="15" t="s">
        <v>70</v>
      </c>
      <c r="B48" s="413" t="s">
        <v>79</v>
      </c>
      <c r="C48" s="414"/>
      <c r="D48" s="414"/>
      <c r="E48" s="414"/>
      <c r="F48" s="414"/>
      <c r="G48" s="415"/>
      <c r="H48" s="413">
        <f>SUM(H47-S47)</f>
        <v>-10031418</v>
      </c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5"/>
      <c r="T48" s="22">
        <f>H25+H48</f>
        <v>0</v>
      </c>
    </row>
    <row r="49" spans="1:19">
      <c r="A49" s="5" t="s">
        <v>71</v>
      </c>
      <c r="B49" s="416" t="s">
        <v>80</v>
      </c>
      <c r="C49" s="417"/>
      <c r="D49" s="417"/>
      <c r="E49" s="417"/>
      <c r="F49" s="417"/>
      <c r="G49" s="418"/>
      <c r="H49" s="416">
        <f>SUM(H47-S47)</f>
        <v>-10031418</v>
      </c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8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 t="s">
        <v>21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</sheetData>
  <mergeCells count="23">
    <mergeCell ref="B25:G25"/>
    <mergeCell ref="A1:E1"/>
    <mergeCell ref="F1:J1"/>
    <mergeCell ref="K1:S1"/>
    <mergeCell ref="P6:R6"/>
    <mergeCell ref="A2:S2"/>
    <mergeCell ref="A3:S3"/>
    <mergeCell ref="H48:S48"/>
    <mergeCell ref="H49:S49"/>
    <mergeCell ref="A4:S4"/>
    <mergeCell ref="C28:H28"/>
    <mergeCell ref="J28:S28"/>
    <mergeCell ref="B48:G48"/>
    <mergeCell ref="B49:G49"/>
    <mergeCell ref="H24:S24"/>
    <mergeCell ref="H25:S25"/>
    <mergeCell ref="L6:N6"/>
    <mergeCell ref="L29:N29"/>
    <mergeCell ref="P29:R29"/>
    <mergeCell ref="A27:S27"/>
    <mergeCell ref="C5:H5"/>
    <mergeCell ref="J5:S5"/>
    <mergeCell ref="B24:G24"/>
  </mergeCells>
  <phoneticPr fontId="4" type="noConversion"/>
  <pageMargins left="0.23" right="0.17" top="0.51" bottom="0.19" header="0.17" footer="0.17"/>
  <pageSetup paperSize="8" scale="61" orientation="landscape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52"/>
  <sheetViews>
    <sheetView view="pageBreakPreview" zoomScale="85" zoomScaleNormal="100" zoomScaleSheetLayoutView="85" workbookViewId="0"/>
  </sheetViews>
  <sheetFormatPr defaultRowHeight="12.75"/>
  <cols>
    <col min="1" max="1" width="4.42578125" style="250" customWidth="1"/>
    <col min="2" max="2" width="34" style="250" customWidth="1"/>
    <col min="3" max="3" width="17.42578125" style="250" customWidth="1"/>
    <col min="4" max="4" width="15.85546875" style="250" bestFit="1" customWidth="1"/>
    <col min="5" max="5" width="13.28515625" style="250" bestFit="1" customWidth="1"/>
    <col min="6" max="6" width="20.5703125" style="250" bestFit="1" customWidth="1"/>
    <col min="7" max="7" width="14.5703125" style="278" customWidth="1"/>
    <col min="8" max="8" width="17.42578125" style="278" customWidth="1"/>
    <col min="9" max="9" width="15.85546875" style="250" bestFit="1" customWidth="1"/>
    <col min="10" max="10" width="14.85546875" style="250" bestFit="1" customWidth="1"/>
    <col min="11" max="11" width="19.7109375" style="250" bestFit="1" customWidth="1"/>
    <col min="12" max="12" width="6.42578125" style="250" customWidth="1"/>
    <col min="13" max="13" width="9.140625" style="250"/>
    <col min="14" max="14" width="11.42578125" style="250" bestFit="1" customWidth="1"/>
    <col min="15" max="16384" width="9.140625" style="250"/>
  </cols>
  <sheetData>
    <row r="1" spans="1:13" ht="14.25" customHeight="1">
      <c r="A1" s="249" t="s">
        <v>511</v>
      </c>
      <c r="C1" s="251"/>
      <c r="D1" s="252"/>
      <c r="E1" s="252"/>
      <c r="F1" s="252"/>
      <c r="G1" s="253"/>
      <c r="H1" s="253"/>
      <c r="I1" s="251"/>
      <c r="J1" s="251"/>
      <c r="K1" s="251"/>
      <c r="L1" s="251"/>
    </row>
    <row r="2" spans="1:13" ht="13.5" customHeight="1">
      <c r="A2" s="254"/>
      <c r="C2" s="251"/>
      <c r="D2" s="252"/>
      <c r="E2" s="252"/>
      <c r="F2" s="252"/>
      <c r="G2" s="253"/>
      <c r="H2" s="253"/>
      <c r="I2" s="251"/>
      <c r="J2" s="251"/>
      <c r="K2" s="251"/>
      <c r="L2" s="251"/>
    </row>
    <row r="3" spans="1:13" ht="27.75" customHeight="1">
      <c r="B3" s="431" t="s">
        <v>466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</row>
    <row r="4" spans="1:13" ht="27.75" customHeight="1" thickBot="1">
      <c r="B4" s="255"/>
      <c r="C4" s="255"/>
      <c r="D4" s="255"/>
      <c r="E4" s="255"/>
      <c r="F4" s="255"/>
      <c r="G4" s="255"/>
      <c r="H4" s="255"/>
      <c r="I4" s="255"/>
      <c r="J4" s="255"/>
      <c r="K4" s="432" t="s">
        <v>173</v>
      </c>
      <c r="L4" s="432"/>
    </row>
    <row r="5" spans="1:13" ht="16.5" thickBot="1">
      <c r="A5" s="256"/>
      <c r="B5" s="257" t="s">
        <v>299</v>
      </c>
      <c r="C5" s="258" t="s">
        <v>300</v>
      </c>
      <c r="D5" s="257" t="s">
        <v>301</v>
      </c>
      <c r="E5" s="258" t="s">
        <v>302</v>
      </c>
      <c r="F5" s="257" t="s">
        <v>467</v>
      </c>
      <c r="G5" s="258" t="s">
        <v>468</v>
      </c>
      <c r="H5" s="257" t="s">
        <v>469</v>
      </c>
      <c r="I5" s="258" t="s">
        <v>470</v>
      </c>
      <c r="J5" s="257" t="s">
        <v>471</v>
      </c>
      <c r="K5" s="259" t="s">
        <v>472</v>
      </c>
      <c r="L5" s="257" t="s">
        <v>473</v>
      </c>
    </row>
    <row r="6" spans="1:13" s="261" customFormat="1" ht="36" customHeight="1">
      <c r="A6" s="433">
        <v>1</v>
      </c>
      <c r="B6" s="435" t="s">
        <v>474</v>
      </c>
      <c r="C6" s="260" t="s">
        <v>310</v>
      </c>
      <c r="D6" s="437" t="s">
        <v>475</v>
      </c>
      <c r="E6" s="437"/>
      <c r="F6" s="438"/>
      <c r="G6" s="439" t="s">
        <v>476</v>
      </c>
      <c r="H6" s="441" t="s">
        <v>477</v>
      </c>
      <c r="I6" s="443" t="s">
        <v>306</v>
      </c>
      <c r="J6" s="444"/>
      <c r="K6" s="445"/>
      <c r="L6" s="446" t="s">
        <v>478</v>
      </c>
    </row>
    <row r="7" spans="1:13" s="261" customFormat="1" ht="75.75" thickBot="1">
      <c r="A7" s="434"/>
      <c r="B7" s="436"/>
      <c r="C7" s="262" t="s">
        <v>479</v>
      </c>
      <c r="D7" s="263" t="s">
        <v>480</v>
      </c>
      <c r="E7" s="263" t="s">
        <v>481</v>
      </c>
      <c r="F7" s="264" t="s">
        <v>482</v>
      </c>
      <c r="G7" s="440"/>
      <c r="H7" s="442"/>
      <c r="I7" s="262" t="s">
        <v>48</v>
      </c>
      <c r="J7" s="263" t="s">
        <v>483</v>
      </c>
      <c r="K7" s="264" t="s">
        <v>142</v>
      </c>
      <c r="L7" s="447"/>
    </row>
    <row r="8" spans="1:13" s="278" customFormat="1" ht="54.95" customHeight="1" thickBot="1">
      <c r="A8" s="265">
        <v>2</v>
      </c>
      <c r="B8" s="266" t="s">
        <v>484</v>
      </c>
      <c r="C8" s="267">
        <f>64898600+11336000</f>
        <v>76234600</v>
      </c>
      <c r="D8" s="268">
        <v>2822762</v>
      </c>
      <c r="E8" s="269">
        <v>0</v>
      </c>
      <c r="F8" s="270">
        <v>13083364</v>
      </c>
      <c r="G8" s="271">
        <f>C8+D8+E8+F8</f>
        <v>92140726</v>
      </c>
      <c r="H8" s="272">
        <v>92140726</v>
      </c>
      <c r="I8" s="273">
        <v>71028030</v>
      </c>
      <c r="J8" s="274">
        <v>14008401</v>
      </c>
      <c r="K8" s="275">
        <v>7104295</v>
      </c>
      <c r="L8" s="276">
        <v>17</v>
      </c>
      <c r="M8" s="277"/>
    </row>
    <row r="9" spans="1:13" s="278" customFormat="1" ht="54.95" customHeight="1" thickBot="1">
      <c r="A9" s="265">
        <v>3</v>
      </c>
      <c r="B9" s="279" t="s">
        <v>485</v>
      </c>
      <c r="C9" s="280">
        <v>16140000</v>
      </c>
      <c r="D9" s="281">
        <v>0</v>
      </c>
      <c r="E9" s="282">
        <v>2965122</v>
      </c>
      <c r="F9" s="283">
        <v>0</v>
      </c>
      <c r="G9" s="271">
        <f>C9+D9+E9+F9</f>
        <v>19105122</v>
      </c>
      <c r="H9" s="284">
        <v>19105122</v>
      </c>
      <c r="I9" s="285">
        <v>15939188</v>
      </c>
      <c r="J9" s="286">
        <v>3125281</v>
      </c>
      <c r="K9" s="287">
        <v>40653</v>
      </c>
      <c r="L9" s="288">
        <v>4</v>
      </c>
      <c r="M9" s="277"/>
    </row>
    <row r="10" spans="1:13" s="278" customFormat="1" ht="54.95" customHeight="1" thickBot="1">
      <c r="A10" s="265">
        <v>4</v>
      </c>
      <c r="B10" s="289" t="s">
        <v>486</v>
      </c>
      <c r="C10" s="290">
        <v>10760000</v>
      </c>
      <c r="D10" s="281">
        <v>0</v>
      </c>
      <c r="E10" s="269">
        <v>518591</v>
      </c>
      <c r="F10" s="291">
        <v>0</v>
      </c>
      <c r="G10" s="271">
        <f>C10+D10+E10+F10</f>
        <v>11278591</v>
      </c>
      <c r="H10" s="292">
        <v>11278591</v>
      </c>
      <c r="I10" s="293">
        <v>9427032</v>
      </c>
      <c r="J10" s="294">
        <v>1828009</v>
      </c>
      <c r="K10" s="295">
        <v>23550</v>
      </c>
      <c r="L10" s="296">
        <v>2</v>
      </c>
      <c r="M10" s="277"/>
    </row>
    <row r="11" spans="1:13" s="278" customFormat="1" ht="54.95" customHeight="1" thickBot="1">
      <c r="A11" s="297">
        <v>5</v>
      </c>
      <c r="B11" s="298" t="s">
        <v>106</v>
      </c>
      <c r="C11" s="299">
        <f>C8+C9+C10</f>
        <v>103134600</v>
      </c>
      <c r="D11" s="300">
        <f>SUM(D8:D10)</f>
        <v>2822762</v>
      </c>
      <c r="E11" s="300">
        <f>SUM(E8:E10)</f>
        <v>3483713</v>
      </c>
      <c r="F11" s="300">
        <f>SUM(F8:F10)</f>
        <v>13083364</v>
      </c>
      <c r="G11" s="301">
        <f>SUM(C11:F11)</f>
        <v>122524439</v>
      </c>
      <c r="H11" s="302">
        <f>SUM(H8:H10)</f>
        <v>122524439</v>
      </c>
      <c r="I11" s="303">
        <f>SUM(I8:I10)</f>
        <v>96394250</v>
      </c>
      <c r="J11" s="303">
        <f>SUM(J8:J10)</f>
        <v>18961691</v>
      </c>
      <c r="K11" s="303">
        <f>SUM(K8:K10)</f>
        <v>7168498</v>
      </c>
      <c r="L11" s="304">
        <f>SUM(L8:L10)</f>
        <v>23</v>
      </c>
      <c r="M11" s="277"/>
    </row>
    <row r="12" spans="1:13" s="311" customFormat="1" ht="28.5" customHeight="1">
      <c r="A12" s="305"/>
      <c r="B12" s="306"/>
      <c r="C12" s="307"/>
      <c r="D12" s="307"/>
      <c r="E12" s="307"/>
      <c r="F12" s="307"/>
      <c r="G12" s="308"/>
      <c r="H12" s="308"/>
      <c r="I12" s="308"/>
      <c r="J12" s="308"/>
      <c r="K12" s="308"/>
      <c r="L12" s="309"/>
      <c r="M12" s="310"/>
    </row>
    <row r="13" spans="1:13" ht="33.75" customHeight="1">
      <c r="A13" s="370"/>
      <c r="B13" s="371"/>
      <c r="C13" s="370"/>
      <c r="D13" s="370"/>
      <c r="E13" s="372"/>
      <c r="F13" s="370"/>
      <c r="G13" s="373"/>
      <c r="H13" s="373"/>
      <c r="I13" s="370"/>
      <c r="J13" s="370"/>
      <c r="K13" s="370"/>
      <c r="L13" s="370"/>
      <c r="M13" s="370"/>
    </row>
    <row r="14" spans="1:13" ht="23.1" customHeight="1">
      <c r="A14" s="370"/>
      <c r="B14" s="374"/>
      <c r="C14" s="375"/>
      <c r="D14" s="376"/>
      <c r="E14" s="377"/>
      <c r="F14" s="378"/>
      <c r="G14" s="379"/>
      <c r="H14" s="380"/>
      <c r="I14" s="381"/>
      <c r="J14" s="382"/>
      <c r="K14" s="383"/>
      <c r="L14" s="370"/>
      <c r="M14" s="370"/>
    </row>
    <row r="15" spans="1:13" ht="23.1" customHeight="1">
      <c r="A15" s="370"/>
      <c r="B15" s="374"/>
      <c r="C15" s="388"/>
      <c r="D15" s="400"/>
      <c r="E15" s="386"/>
      <c r="F15" s="403"/>
      <c r="G15" s="404"/>
      <c r="H15" s="380"/>
      <c r="I15" s="381"/>
      <c r="J15" s="382"/>
      <c r="K15" s="385"/>
      <c r="L15" s="370"/>
      <c r="M15" s="370"/>
    </row>
    <row r="16" spans="1:13" ht="23.1" customHeight="1">
      <c r="A16" s="370"/>
      <c r="B16" s="374"/>
      <c r="C16" s="388"/>
      <c r="D16" s="400"/>
      <c r="E16" s="386"/>
      <c r="F16" s="403"/>
      <c r="G16" s="404"/>
      <c r="H16" s="380"/>
      <c r="I16" s="381"/>
      <c r="J16" s="382"/>
      <c r="K16" s="385"/>
      <c r="L16" s="370"/>
      <c r="M16" s="370"/>
    </row>
    <row r="17" spans="1:13" ht="23.1" customHeight="1">
      <c r="A17" s="370"/>
      <c r="B17" s="374"/>
      <c r="C17" s="388"/>
      <c r="D17" s="400"/>
      <c r="E17" s="386"/>
      <c r="F17" s="403"/>
      <c r="G17" s="404"/>
      <c r="H17" s="380"/>
      <c r="I17" s="381"/>
      <c r="J17" s="382"/>
      <c r="K17" s="385"/>
      <c r="L17" s="370"/>
      <c r="M17" s="370"/>
    </row>
    <row r="18" spans="1:13" ht="23.1" customHeight="1">
      <c r="A18" s="370"/>
      <c r="B18" s="384"/>
      <c r="C18" s="385"/>
      <c r="D18" s="376"/>
      <c r="E18" s="386"/>
      <c r="F18" s="378"/>
      <c r="G18" s="387"/>
      <c r="H18" s="388"/>
      <c r="I18" s="381"/>
      <c r="J18" s="382"/>
      <c r="K18" s="385"/>
      <c r="L18" s="370"/>
      <c r="M18" s="370"/>
    </row>
    <row r="19" spans="1:13" ht="23.1" customHeight="1">
      <c r="A19" s="370"/>
      <c r="B19" s="374"/>
      <c r="C19" s="389"/>
      <c r="D19" s="374"/>
      <c r="E19" s="374"/>
      <c r="F19" s="388"/>
      <c r="G19" s="388"/>
      <c r="H19" s="388"/>
      <c r="I19" s="388"/>
      <c r="J19" s="374"/>
      <c r="K19" s="388"/>
      <c r="L19" s="370"/>
      <c r="M19" s="370"/>
    </row>
    <row r="20" spans="1:13" ht="23.1" customHeight="1">
      <c r="A20" s="370"/>
      <c r="B20" s="390"/>
      <c r="C20" s="391"/>
      <c r="D20" s="391"/>
      <c r="E20" s="391"/>
      <c r="F20" s="405"/>
      <c r="G20" s="391"/>
      <c r="H20" s="392"/>
      <c r="I20" s="392"/>
      <c r="J20" s="392"/>
      <c r="K20" s="406"/>
      <c r="L20" s="370"/>
      <c r="M20" s="370"/>
    </row>
    <row r="21" spans="1:13" ht="23.1" customHeight="1">
      <c r="A21" s="370"/>
      <c r="B21" s="392"/>
      <c r="C21" s="392"/>
      <c r="D21" s="391"/>
      <c r="E21" s="392"/>
      <c r="F21" s="405"/>
      <c r="G21" s="392"/>
      <c r="H21" s="392"/>
      <c r="I21" s="392"/>
      <c r="J21" s="392"/>
      <c r="K21" s="406"/>
      <c r="L21" s="370"/>
      <c r="M21" s="370"/>
    </row>
    <row r="22" spans="1:13" ht="23.1" customHeight="1">
      <c r="A22" s="370"/>
      <c r="B22" s="393"/>
      <c r="C22" s="392"/>
      <c r="D22" s="391"/>
      <c r="E22" s="392"/>
      <c r="F22" s="405"/>
      <c r="G22" s="389"/>
      <c r="H22" s="389"/>
      <c r="I22" s="400"/>
      <c r="J22" s="394"/>
      <c r="K22" s="406"/>
      <c r="L22" s="370"/>
      <c r="M22" s="370"/>
    </row>
    <row r="23" spans="1:13" ht="23.1" customHeight="1">
      <c r="A23" s="370"/>
      <c r="B23" s="393"/>
      <c r="C23" s="392"/>
      <c r="D23" s="391"/>
      <c r="E23" s="392"/>
      <c r="F23" s="405"/>
      <c r="G23" s="389"/>
      <c r="H23" s="388"/>
      <c r="I23" s="382"/>
      <c r="J23" s="382"/>
      <c r="K23" s="406"/>
      <c r="L23" s="370"/>
      <c r="M23" s="370"/>
    </row>
    <row r="24" spans="1:13" ht="23.1" customHeight="1">
      <c r="A24" s="370"/>
      <c r="B24" s="395"/>
      <c r="C24" s="392"/>
      <c r="D24" s="391"/>
      <c r="E24" s="392"/>
      <c r="F24" s="405"/>
      <c r="G24" s="389"/>
      <c r="H24" s="396"/>
      <c r="I24" s="392"/>
      <c r="J24" s="397"/>
      <c r="K24" s="406"/>
      <c r="L24" s="370"/>
      <c r="M24" s="370"/>
    </row>
    <row r="25" spans="1:13" s="312" customFormat="1" ht="23.1" customHeight="1">
      <c r="A25" s="382"/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82"/>
      <c r="M25" s="382"/>
    </row>
    <row r="26" spans="1:13" s="312" customFormat="1" ht="23.1" customHeight="1">
      <c r="A26" s="382"/>
      <c r="B26" s="376"/>
      <c r="C26" s="396"/>
      <c r="D26" s="392"/>
      <c r="E26" s="392"/>
      <c r="F26" s="392"/>
      <c r="G26" s="389"/>
      <c r="H26" s="392"/>
      <c r="I26" s="392"/>
      <c r="J26" s="392"/>
      <c r="K26" s="406"/>
      <c r="L26" s="382"/>
      <c r="M26" s="382"/>
    </row>
    <row r="27" spans="1:13" s="312" customFormat="1" ht="23.1" customHeight="1">
      <c r="A27" s="382"/>
      <c r="B27" s="376"/>
      <c r="C27" s="396"/>
      <c r="D27" s="392"/>
      <c r="E27" s="392"/>
      <c r="F27" s="392"/>
      <c r="G27" s="389"/>
      <c r="H27" s="392"/>
      <c r="I27" s="392"/>
      <c r="J27" s="392"/>
      <c r="K27" s="406"/>
      <c r="L27" s="382"/>
      <c r="M27" s="382"/>
    </row>
    <row r="28" spans="1:13" ht="23.1" customHeight="1">
      <c r="A28" s="370"/>
      <c r="B28" s="376"/>
      <c r="C28" s="392"/>
      <c r="D28" s="392"/>
      <c r="E28" s="392"/>
      <c r="F28" s="392"/>
      <c r="G28" s="389"/>
      <c r="H28" s="392"/>
      <c r="I28" s="392"/>
      <c r="J28" s="392"/>
      <c r="K28" s="406"/>
      <c r="L28" s="370"/>
      <c r="M28" s="370"/>
    </row>
    <row r="29" spans="1:13" ht="23.1" customHeight="1">
      <c r="A29" s="370"/>
      <c r="B29" s="400"/>
      <c r="C29" s="392"/>
      <c r="D29" s="392"/>
      <c r="E29" s="399"/>
      <c r="F29" s="392"/>
      <c r="G29" s="389"/>
      <c r="H29" s="392"/>
      <c r="I29" s="392"/>
      <c r="J29" s="392"/>
      <c r="K29" s="406"/>
      <c r="L29" s="370"/>
      <c r="M29" s="370"/>
    </row>
    <row r="30" spans="1:13" ht="23.1" customHeight="1">
      <c r="A30" s="370"/>
      <c r="B30" s="376"/>
      <c r="C30" s="392"/>
      <c r="D30" s="392"/>
      <c r="E30" s="392"/>
      <c r="F30" s="392"/>
      <c r="G30" s="374"/>
      <c r="H30" s="392"/>
      <c r="I30" s="392"/>
      <c r="J30" s="392"/>
      <c r="K30" s="406"/>
      <c r="L30" s="370"/>
      <c r="M30" s="370"/>
    </row>
    <row r="31" spans="1:13" ht="23.1" customHeight="1">
      <c r="A31" s="370"/>
      <c r="B31" s="398"/>
      <c r="C31" s="399"/>
      <c r="D31" s="399"/>
      <c r="E31" s="399"/>
      <c r="F31" s="399"/>
      <c r="G31" s="399"/>
      <c r="H31" s="399"/>
      <c r="I31" s="399"/>
      <c r="J31" s="399"/>
      <c r="K31" s="407"/>
      <c r="L31" s="370"/>
      <c r="M31" s="370"/>
    </row>
    <row r="32" spans="1:13" ht="23.1" customHeight="1">
      <c r="A32" s="370"/>
      <c r="B32" s="398"/>
      <c r="C32" s="399"/>
      <c r="D32" s="399"/>
      <c r="E32" s="399"/>
      <c r="F32" s="399"/>
      <c r="G32" s="399"/>
      <c r="H32" s="399"/>
      <c r="I32" s="399"/>
      <c r="J32" s="399"/>
      <c r="K32" s="407"/>
      <c r="L32" s="370"/>
      <c r="M32" s="370"/>
    </row>
    <row r="33" spans="1:13" ht="23.1" customHeight="1">
      <c r="A33" s="370"/>
      <c r="B33" s="408"/>
      <c r="C33" s="409"/>
      <c r="D33" s="409"/>
      <c r="E33" s="409"/>
      <c r="F33" s="409"/>
      <c r="G33" s="409"/>
      <c r="H33" s="409"/>
      <c r="I33" s="409"/>
      <c r="J33" s="409"/>
      <c r="K33" s="409"/>
      <c r="L33" s="370"/>
      <c r="M33" s="370"/>
    </row>
    <row r="34" spans="1:13" ht="23.1" customHeight="1">
      <c r="A34" s="370"/>
      <c r="B34" s="376"/>
      <c r="C34" s="382"/>
      <c r="D34" s="382"/>
      <c r="E34" s="382"/>
      <c r="F34" s="382"/>
      <c r="G34" s="374"/>
      <c r="H34" s="374"/>
      <c r="I34" s="382"/>
      <c r="J34" s="382"/>
      <c r="K34" s="382"/>
      <c r="L34" s="370"/>
      <c r="M34" s="370"/>
    </row>
    <row r="35" spans="1:13" ht="23.1" customHeight="1">
      <c r="A35" s="370"/>
      <c r="B35" s="376"/>
      <c r="C35" s="392"/>
      <c r="D35" s="392"/>
      <c r="E35" s="392"/>
      <c r="F35" s="392"/>
      <c r="G35" s="392"/>
      <c r="H35" s="392"/>
      <c r="I35" s="392"/>
      <c r="J35" s="392"/>
      <c r="K35" s="392"/>
      <c r="L35" s="370"/>
      <c r="M35" s="370"/>
    </row>
    <row r="36" spans="1:13" ht="23.1" customHeight="1">
      <c r="A36" s="370"/>
      <c r="B36" s="401"/>
      <c r="C36" s="402"/>
      <c r="D36" s="402"/>
      <c r="E36" s="402"/>
      <c r="F36" s="402"/>
      <c r="G36" s="402"/>
      <c r="H36" s="402"/>
      <c r="I36" s="402"/>
      <c r="J36" s="402"/>
      <c r="K36" s="402"/>
      <c r="L36" s="370"/>
      <c r="M36" s="370"/>
    </row>
    <row r="37" spans="1:13" ht="23.1" customHeight="1">
      <c r="A37" s="370"/>
      <c r="B37" s="401"/>
      <c r="C37" s="402"/>
      <c r="D37" s="402"/>
      <c r="E37" s="402"/>
      <c r="F37" s="402"/>
      <c r="G37" s="402"/>
      <c r="H37" s="402"/>
      <c r="I37" s="402"/>
      <c r="J37" s="402"/>
      <c r="K37" s="402"/>
      <c r="L37" s="370"/>
      <c r="M37" s="370"/>
    </row>
    <row r="38" spans="1:13" ht="23.1" customHeight="1">
      <c r="A38" s="370"/>
      <c r="B38" s="401"/>
      <c r="C38" s="402"/>
      <c r="D38" s="402"/>
      <c r="E38" s="402"/>
      <c r="F38" s="402"/>
      <c r="G38" s="402"/>
      <c r="H38" s="402"/>
      <c r="I38" s="402"/>
      <c r="J38" s="402"/>
      <c r="K38" s="402"/>
      <c r="L38" s="370"/>
      <c r="M38" s="370"/>
    </row>
    <row r="39" spans="1:13" ht="23.1" customHeight="1">
      <c r="A39" s="370"/>
      <c r="B39" s="401"/>
      <c r="C39" s="402"/>
      <c r="D39" s="402"/>
      <c r="E39" s="402"/>
      <c r="F39" s="402"/>
      <c r="G39" s="402"/>
      <c r="H39" s="402"/>
      <c r="I39" s="402"/>
      <c r="J39" s="402"/>
      <c r="K39" s="402"/>
      <c r="L39" s="370"/>
      <c r="M39" s="370"/>
    </row>
    <row r="40" spans="1:13" ht="23.1" customHeight="1">
      <c r="A40" s="370"/>
      <c r="B40" s="374"/>
      <c r="C40" s="388"/>
      <c r="D40" s="388"/>
      <c r="E40" s="388"/>
      <c r="F40" s="388"/>
      <c r="G40" s="388"/>
      <c r="H40" s="388"/>
      <c r="I40" s="388"/>
      <c r="J40" s="388"/>
      <c r="K40" s="374"/>
      <c r="L40" s="382"/>
      <c r="M40" s="370"/>
    </row>
    <row r="41" spans="1:13" ht="23.1" customHeight="1">
      <c r="A41" s="370"/>
      <c r="B41" s="370"/>
      <c r="C41" s="370"/>
      <c r="D41" s="370"/>
      <c r="E41" s="370"/>
      <c r="F41" s="370"/>
      <c r="G41" s="373"/>
      <c r="H41" s="373"/>
      <c r="I41" s="370"/>
      <c r="J41" s="370"/>
      <c r="K41" s="370"/>
      <c r="L41" s="370"/>
      <c r="M41" s="370"/>
    </row>
    <row r="42" spans="1:13" ht="23.1" customHeight="1"/>
    <row r="43" spans="1:13" ht="23.1" customHeight="1"/>
    <row r="44" spans="1:13" ht="23.1" customHeight="1"/>
    <row r="45" spans="1:13" ht="23.1" customHeight="1"/>
    <row r="46" spans="1:13" ht="23.1" customHeight="1"/>
    <row r="47" spans="1:13" ht="23.1" customHeight="1"/>
    <row r="48" spans="1:13" ht="23.1" customHeight="1"/>
    <row r="49" ht="23.1" customHeight="1"/>
    <row r="50" ht="23.1" customHeight="1"/>
    <row r="51" ht="23.1" customHeight="1"/>
    <row r="52" ht="23.1" customHeight="1"/>
  </sheetData>
  <mergeCells count="9">
    <mergeCell ref="B3:L3"/>
    <mergeCell ref="K4:L4"/>
    <mergeCell ref="A6:A7"/>
    <mergeCell ref="B6:B7"/>
    <mergeCell ref="D6:F6"/>
    <mergeCell ref="G6:G7"/>
    <mergeCell ref="H6:H7"/>
    <mergeCell ref="I6:K6"/>
    <mergeCell ref="L6:L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2"/>
  <sheetViews>
    <sheetView view="pageBreakPreview" zoomScale="60" zoomScaleNormal="130" workbookViewId="0">
      <selection sqref="A1:E1"/>
    </sheetView>
  </sheetViews>
  <sheetFormatPr defaultRowHeight="12.75"/>
  <cols>
    <col min="1" max="1" width="5.85546875" customWidth="1"/>
    <col min="2" max="2" width="71.28515625" bestFit="1" customWidth="1"/>
    <col min="3" max="3" width="18" bestFit="1" customWidth="1"/>
    <col min="4" max="4" width="14.7109375" bestFit="1" customWidth="1"/>
  </cols>
  <sheetData>
    <row r="1" spans="1:5">
      <c r="A1" s="410" t="s">
        <v>512</v>
      </c>
      <c r="B1" s="410"/>
      <c r="C1" s="410"/>
      <c r="D1" s="410"/>
      <c r="E1" s="410"/>
    </row>
    <row r="2" spans="1:5" ht="15.75">
      <c r="A2" s="448" t="s">
        <v>215</v>
      </c>
      <c r="B2" s="448"/>
      <c r="C2" s="448"/>
    </row>
    <row r="3" spans="1:5" ht="15.75">
      <c r="A3" s="448" t="s">
        <v>325</v>
      </c>
      <c r="B3" s="448"/>
      <c r="C3" s="448"/>
    </row>
    <row r="4" spans="1:5" ht="15.75">
      <c r="A4" s="449" t="s">
        <v>21</v>
      </c>
      <c r="B4" s="449"/>
      <c r="C4" s="449"/>
    </row>
    <row r="5" spans="1:5" ht="15.75">
      <c r="A5" s="450" t="s">
        <v>170</v>
      </c>
      <c r="B5" s="450"/>
      <c r="C5" s="450"/>
    </row>
    <row r="6" spans="1:5" ht="15.75">
      <c r="A6" s="197" t="s">
        <v>120</v>
      </c>
      <c r="B6" s="197" t="s">
        <v>21</v>
      </c>
      <c r="C6" s="198"/>
    </row>
    <row r="7" spans="1:5" ht="15.75">
      <c r="A7" s="199" t="s">
        <v>43</v>
      </c>
      <c r="B7" s="199" t="s">
        <v>96</v>
      </c>
      <c r="C7" s="200" t="s">
        <v>295</v>
      </c>
    </row>
    <row r="8" spans="1:5" ht="15.75">
      <c r="A8" s="201" t="s">
        <v>46</v>
      </c>
      <c r="B8" s="201" t="s">
        <v>326</v>
      </c>
      <c r="C8" s="202"/>
    </row>
    <row r="9" spans="1:5" ht="15.75">
      <c r="A9" s="203" t="s">
        <v>26</v>
      </c>
      <c r="B9" s="204" t="s">
        <v>122</v>
      </c>
      <c r="C9" s="205"/>
    </row>
    <row r="10" spans="1:5" ht="15.75">
      <c r="A10" s="206" t="s">
        <v>27</v>
      </c>
      <c r="B10" s="204" t="s">
        <v>327</v>
      </c>
      <c r="C10" s="204">
        <f>C11+C12</f>
        <v>98313167</v>
      </c>
    </row>
    <row r="11" spans="1:5" ht="15.75">
      <c r="A11" s="206"/>
      <c r="B11" s="207" t="s">
        <v>328</v>
      </c>
      <c r="C11" s="207">
        <v>72446467</v>
      </c>
    </row>
    <row r="12" spans="1:5" ht="15.75">
      <c r="A12" s="206"/>
      <c r="B12" s="207" t="s">
        <v>329</v>
      </c>
      <c r="C12" s="207">
        <v>25866700</v>
      </c>
    </row>
    <row r="13" spans="1:5" ht="15.75">
      <c r="A13" s="206" t="s">
        <v>28</v>
      </c>
      <c r="B13" s="204" t="s">
        <v>330</v>
      </c>
      <c r="C13" s="204">
        <f>C14+C15</f>
        <v>14597310</v>
      </c>
    </row>
    <row r="14" spans="1:5" ht="15.75">
      <c r="A14" s="206"/>
      <c r="B14" s="207" t="s">
        <v>328</v>
      </c>
      <c r="C14" s="207">
        <v>6190644</v>
      </c>
    </row>
    <row r="15" spans="1:5" ht="15.75">
      <c r="A15" s="206"/>
      <c r="B15" s="207" t="s">
        <v>329</v>
      </c>
      <c r="C15" s="207">
        <v>8406666</v>
      </c>
    </row>
    <row r="16" spans="1:5" ht="15.75">
      <c r="A16" s="206" t="s">
        <v>29</v>
      </c>
      <c r="B16" s="204" t="s">
        <v>331</v>
      </c>
      <c r="C16" s="204">
        <v>28960</v>
      </c>
    </row>
    <row r="17" spans="1:3" ht="15.75">
      <c r="A17" s="206" t="s">
        <v>30</v>
      </c>
      <c r="B17" s="204" t="s">
        <v>332</v>
      </c>
      <c r="C17" s="204">
        <v>1564195</v>
      </c>
    </row>
    <row r="18" spans="1:3" ht="15.75">
      <c r="A18" s="206" t="s">
        <v>36</v>
      </c>
      <c r="B18" s="204" t="s">
        <v>450</v>
      </c>
      <c r="C18" s="204">
        <v>177360</v>
      </c>
    </row>
    <row r="19" spans="1:3" ht="15.75">
      <c r="A19" s="208" t="s">
        <v>31</v>
      </c>
      <c r="B19" s="209" t="s">
        <v>333</v>
      </c>
      <c r="C19" s="209">
        <f>C10+C13+C16+C17+18</f>
        <v>114503650</v>
      </c>
    </row>
    <row r="20" spans="1:3" ht="15.75">
      <c r="A20" s="206"/>
      <c r="B20" s="204" t="s">
        <v>334</v>
      </c>
      <c r="C20" s="207"/>
    </row>
    <row r="21" spans="1:3" ht="15.75">
      <c r="A21" s="206" t="s">
        <v>27</v>
      </c>
      <c r="B21" s="207" t="s">
        <v>335</v>
      </c>
      <c r="C21" s="207">
        <v>1500000</v>
      </c>
    </row>
    <row r="22" spans="1:3" ht="15.75">
      <c r="A22" s="206" t="s">
        <v>28</v>
      </c>
      <c r="B22" s="207" t="s">
        <v>386</v>
      </c>
      <c r="C22" s="207">
        <v>251460</v>
      </c>
    </row>
    <row r="23" spans="1:3" ht="15.75">
      <c r="A23" s="206"/>
      <c r="B23" s="209" t="s">
        <v>336</v>
      </c>
      <c r="C23" s="209">
        <f>C21+C22</f>
        <v>1751460</v>
      </c>
    </row>
    <row r="24" spans="1:3" ht="15.75">
      <c r="A24" s="210"/>
      <c r="B24" s="211" t="s">
        <v>384</v>
      </c>
      <c r="C24" s="212">
        <f>C19+C23</f>
        <v>116255110</v>
      </c>
    </row>
    <row r="25" spans="1:3" ht="15.75">
      <c r="A25" s="213"/>
      <c r="B25" s="97"/>
      <c r="C25" s="97"/>
    </row>
    <row r="26" spans="1:3" ht="15.75">
      <c r="A26" s="213"/>
      <c r="B26" s="97"/>
      <c r="C26" s="97"/>
    </row>
    <row r="27" spans="1:3" ht="15.75">
      <c r="A27" s="213"/>
      <c r="B27" s="214"/>
      <c r="C27" s="97"/>
    </row>
    <row r="28" spans="1:3" ht="15.75">
      <c r="A28" s="213"/>
      <c r="B28" s="214"/>
      <c r="C28" s="97"/>
    </row>
    <row r="29" spans="1:3" ht="15.75">
      <c r="A29" s="215"/>
      <c r="B29" s="216"/>
      <c r="C29" s="216"/>
    </row>
    <row r="30" spans="1:3" ht="15.75">
      <c r="A30" s="215"/>
      <c r="B30" s="216"/>
      <c r="C30" s="216"/>
    </row>
    <row r="31" spans="1:3">
      <c r="A31" s="2"/>
      <c r="B31" s="7"/>
      <c r="C31" s="7"/>
    </row>
    <row r="32" spans="1:3">
      <c r="A32" s="2"/>
      <c r="B32" s="1"/>
      <c r="C32" s="1"/>
    </row>
    <row r="33" spans="1:3">
      <c r="A33" s="2"/>
      <c r="B33" s="1"/>
      <c r="C33" s="1"/>
    </row>
    <row r="34" spans="1:3">
      <c r="A34" s="2"/>
      <c r="B34" s="1"/>
      <c r="C34" s="1"/>
    </row>
    <row r="35" spans="1:3">
      <c r="A35" s="2"/>
      <c r="B35" s="7"/>
      <c r="C35" s="7"/>
    </row>
    <row r="36" spans="1:3">
      <c r="A36" s="2"/>
      <c r="B36" s="1"/>
      <c r="C36" s="1"/>
    </row>
    <row r="37" spans="1:3">
      <c r="A37" s="2"/>
      <c r="B37" s="1"/>
      <c r="C37" s="1"/>
    </row>
    <row r="38" spans="1:3">
      <c r="A38" s="2"/>
      <c r="B38" s="7"/>
      <c r="C38" s="7"/>
    </row>
    <row r="39" spans="1:3">
      <c r="A39" s="2"/>
      <c r="B39" s="1"/>
      <c r="C39" s="1"/>
    </row>
    <row r="40" spans="1:3">
      <c r="A40" s="2"/>
      <c r="B40" s="7"/>
      <c r="C40" s="7"/>
    </row>
    <row r="41" spans="1:3">
      <c r="A41" s="2"/>
      <c r="B41" s="1"/>
      <c r="C41" s="1"/>
    </row>
    <row r="42" spans="1:3">
      <c r="A42" s="2"/>
      <c r="B42" s="7"/>
      <c r="C42" s="7"/>
    </row>
    <row r="43" spans="1:3">
      <c r="A43" s="2"/>
      <c r="B43" s="1"/>
      <c r="C43" s="1"/>
    </row>
    <row r="44" spans="1:3">
      <c r="A44" s="2"/>
      <c r="B44" s="1"/>
      <c r="C44" s="1"/>
    </row>
    <row r="45" spans="1:3">
      <c r="A45" s="2"/>
      <c r="B45" s="1"/>
      <c r="C45" s="1"/>
    </row>
    <row r="46" spans="1:3">
      <c r="A46" s="2"/>
      <c r="B46" s="1"/>
      <c r="C46" s="1"/>
    </row>
    <row r="47" spans="1:3">
      <c r="A47" s="2"/>
      <c r="B47" s="1"/>
      <c r="C47" s="1"/>
    </row>
    <row r="48" spans="1:3">
      <c r="A48" s="2"/>
      <c r="B48" s="1"/>
      <c r="C48" s="1"/>
    </row>
    <row r="49" spans="1:3">
      <c r="A49" s="2"/>
      <c r="B49" s="1"/>
      <c r="C49" s="1"/>
    </row>
    <row r="50" spans="1:3">
      <c r="A50" s="69"/>
      <c r="B50" s="7"/>
      <c r="C50" s="7"/>
    </row>
    <row r="51" spans="1:3">
      <c r="A51" s="69"/>
      <c r="B51" s="7"/>
      <c r="C51" s="7"/>
    </row>
    <row r="52" spans="1:3">
      <c r="A52" s="2"/>
      <c r="B52" s="1"/>
      <c r="C52" s="1"/>
    </row>
    <row r="53" spans="1:3">
      <c r="A53" s="412"/>
      <c r="B53" s="412"/>
      <c r="C53" s="412"/>
    </row>
    <row r="54" spans="1:3">
      <c r="A54" s="69"/>
      <c r="B54" s="69"/>
      <c r="C54" s="69"/>
    </row>
    <row r="55" spans="1:3">
      <c r="A55" s="69"/>
      <c r="B55" s="69"/>
      <c r="C55" s="69"/>
    </row>
    <row r="56" spans="1:3">
      <c r="A56" s="69"/>
      <c r="B56" s="69"/>
      <c r="C56" s="69"/>
    </row>
    <row r="57" spans="1:3">
      <c r="A57" s="2"/>
      <c r="B57" s="1"/>
      <c r="C57" s="1"/>
    </row>
    <row r="58" spans="1:3">
      <c r="A58" s="2"/>
      <c r="B58" s="1"/>
      <c r="C58" s="1"/>
    </row>
    <row r="59" spans="1:3">
      <c r="A59" s="2"/>
      <c r="B59" s="1"/>
      <c r="C59" s="1"/>
    </row>
    <row r="60" spans="1:3">
      <c r="A60" s="2"/>
      <c r="B60" s="1"/>
      <c r="C60" s="1"/>
    </row>
    <row r="61" spans="1:3">
      <c r="A61" s="2"/>
      <c r="B61" s="1"/>
      <c r="C61" s="1"/>
    </row>
    <row r="62" spans="1:3">
      <c r="A62" s="69"/>
      <c r="B62" s="7"/>
      <c r="C62" s="7"/>
    </row>
    <row r="63" spans="1:3">
      <c r="A63" s="2"/>
      <c r="B63" s="1"/>
      <c r="C63" s="1"/>
    </row>
    <row r="64" spans="1:3">
      <c r="A64" s="2"/>
      <c r="B64" s="67"/>
      <c r="C64" s="1"/>
    </row>
    <row r="65" spans="1:4">
      <c r="A65" s="2"/>
      <c r="B65" s="67"/>
      <c r="C65" s="1"/>
      <c r="D65" s="22"/>
    </row>
    <row r="66" spans="1:4">
      <c r="A66" s="2"/>
      <c r="B66" s="67"/>
      <c r="C66" s="1"/>
    </row>
    <row r="67" spans="1:4">
      <c r="A67" s="2"/>
      <c r="B67" s="67"/>
      <c r="C67" s="1"/>
    </row>
    <row r="68" spans="1:4">
      <c r="A68" s="70"/>
      <c r="B68" s="71"/>
      <c r="C68" s="68"/>
    </row>
    <row r="69" spans="1:4">
      <c r="A69" s="69"/>
      <c r="B69" s="7"/>
      <c r="C69" s="7"/>
    </row>
    <row r="70" spans="1:4">
      <c r="A70" s="69"/>
      <c r="B70" s="7"/>
      <c r="C70" s="7"/>
    </row>
    <row r="71" spans="1:4">
      <c r="A71" s="2"/>
      <c r="B71" s="1"/>
      <c r="C71" s="1"/>
    </row>
    <row r="72" spans="1:4">
      <c r="A72" s="2"/>
      <c r="B72" s="1"/>
      <c r="C72" s="1"/>
    </row>
    <row r="73" spans="1:4">
      <c r="A73" s="2"/>
      <c r="B73" s="1"/>
      <c r="C73" s="1"/>
    </row>
    <row r="74" spans="1:4">
      <c r="A74" s="2"/>
      <c r="B74" s="1"/>
      <c r="C74" s="1"/>
    </row>
    <row r="75" spans="1:4">
      <c r="A75" s="2"/>
      <c r="B75" s="1"/>
      <c r="C75" s="1"/>
    </row>
    <row r="76" spans="1:4">
      <c r="A76" s="2"/>
      <c r="B76" s="1"/>
      <c r="C76" s="1"/>
    </row>
    <row r="77" spans="1:4">
      <c r="A77" s="2"/>
      <c r="B77" s="1"/>
      <c r="C77" s="1"/>
    </row>
    <row r="78" spans="1:4">
      <c r="A78" s="2"/>
      <c r="B78" s="1"/>
      <c r="C78" s="1"/>
    </row>
    <row r="79" spans="1:4">
      <c r="A79" s="2"/>
      <c r="B79" s="1"/>
      <c r="C79" s="1"/>
    </row>
    <row r="80" spans="1:4">
      <c r="A80" s="2"/>
      <c r="B80" s="1"/>
      <c r="C80" s="1"/>
    </row>
    <row r="81" spans="1:3">
      <c r="A81" s="2"/>
      <c r="B81" s="1"/>
      <c r="C81" s="1"/>
    </row>
    <row r="82" spans="1:3">
      <c r="A82" s="2"/>
      <c r="B82" s="1"/>
      <c r="C82" s="1"/>
    </row>
    <row r="83" spans="1:3">
      <c r="A83" s="2"/>
      <c r="B83" s="1"/>
      <c r="C83" s="1"/>
    </row>
    <row r="84" spans="1:3">
      <c r="A84" s="2"/>
      <c r="B84" s="1"/>
      <c r="C84" s="1"/>
    </row>
    <row r="85" spans="1:3">
      <c r="A85" s="2"/>
      <c r="B85" s="1"/>
      <c r="C85" s="1"/>
    </row>
    <row r="86" spans="1:3">
      <c r="A86" s="2"/>
      <c r="B86" s="1"/>
      <c r="C86" s="1"/>
    </row>
    <row r="87" spans="1:3">
      <c r="A87" s="2"/>
      <c r="B87" s="1"/>
      <c r="C87" s="1"/>
    </row>
    <row r="88" spans="1:3">
      <c r="A88" s="2"/>
      <c r="C88" s="1"/>
    </row>
    <row r="89" spans="1:3">
      <c r="A89" s="2"/>
      <c r="C89" s="1"/>
    </row>
    <row r="90" spans="1:3">
      <c r="A90" s="2"/>
      <c r="C90" s="1"/>
    </row>
    <row r="91" spans="1:3">
      <c r="A91" s="2"/>
      <c r="C91" s="1"/>
    </row>
    <row r="92" spans="1:3">
      <c r="A92" s="2"/>
      <c r="C92" s="1"/>
    </row>
    <row r="93" spans="1:3">
      <c r="A93" s="2"/>
      <c r="C93" s="1"/>
    </row>
    <row r="94" spans="1:3">
      <c r="A94" s="2"/>
      <c r="C94" s="1"/>
    </row>
    <row r="95" spans="1:3">
      <c r="A95" s="2"/>
      <c r="C95" s="1"/>
    </row>
    <row r="96" spans="1:3">
      <c r="A96" s="2"/>
      <c r="C96" s="1"/>
    </row>
    <row r="97" spans="1:3">
      <c r="A97" s="2"/>
      <c r="C97" s="1"/>
    </row>
    <row r="98" spans="1:3">
      <c r="A98" s="2"/>
      <c r="B98" s="1"/>
      <c r="C98" s="1"/>
    </row>
    <row r="99" spans="1:3">
      <c r="A99" s="2"/>
      <c r="B99" s="1"/>
      <c r="C99" s="1"/>
    </row>
    <row r="100" spans="1:3">
      <c r="A100" s="2"/>
      <c r="B100" s="1"/>
      <c r="C100" s="1"/>
    </row>
    <row r="101" spans="1:3">
      <c r="A101" s="2"/>
      <c r="B101" s="1"/>
      <c r="C101" s="1"/>
    </row>
    <row r="102" spans="1:3">
      <c r="A102" s="2"/>
      <c r="B102" s="1"/>
      <c r="C102" s="1"/>
    </row>
    <row r="103" spans="1:3">
      <c r="A103" s="2"/>
      <c r="B103" s="1"/>
      <c r="C103" s="1"/>
    </row>
    <row r="104" spans="1:3">
      <c r="A104" s="16"/>
    </row>
    <row r="105" spans="1:3">
      <c r="A105" s="16"/>
    </row>
    <row r="106" spans="1:3">
      <c r="A106" s="16"/>
    </row>
    <row r="107" spans="1:3">
      <c r="A107" s="16"/>
    </row>
    <row r="108" spans="1:3">
      <c r="A108" s="16"/>
    </row>
    <row r="109" spans="1:3">
      <c r="A109" s="16"/>
    </row>
    <row r="110" spans="1:3">
      <c r="A110" s="16"/>
    </row>
    <row r="111" spans="1:3">
      <c r="A111" s="16"/>
    </row>
    <row r="112" spans="1:3">
      <c r="A112" s="16"/>
    </row>
  </sheetData>
  <mergeCells count="6">
    <mergeCell ref="A1:E1"/>
    <mergeCell ref="A2:C2"/>
    <mergeCell ref="A3:C3"/>
    <mergeCell ref="A4:C4"/>
    <mergeCell ref="A53:C53"/>
    <mergeCell ref="A5:C5"/>
  </mergeCells>
  <phoneticPr fontId="4" type="noConversion"/>
  <printOptions horizontalCentered="1"/>
  <pageMargins left="0.27559055118110237" right="0.23622047244094491" top="0.39370078740157483" bottom="0.35433070866141736" header="0.27559055118110237" footer="0.1968503937007874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982"/>
  <sheetViews>
    <sheetView view="pageBreakPreview" zoomScale="60" zoomScaleNormal="100" workbookViewId="0">
      <selection sqref="A1:E1"/>
    </sheetView>
  </sheetViews>
  <sheetFormatPr defaultRowHeight="12.75"/>
  <cols>
    <col min="1" max="1" width="5.7109375" customWidth="1"/>
    <col min="2" max="3" width="15.7109375" customWidth="1"/>
    <col min="4" max="4" width="72.85546875" customWidth="1"/>
    <col min="5" max="5" width="25.7109375" customWidth="1"/>
  </cols>
  <sheetData>
    <row r="1" spans="1:10">
      <c r="A1" s="410" t="s">
        <v>513</v>
      </c>
      <c r="B1" s="410"/>
      <c r="C1" s="410"/>
      <c r="D1" s="410"/>
      <c r="E1" s="410"/>
      <c r="F1" s="1"/>
      <c r="G1" s="1"/>
      <c r="H1" s="1"/>
      <c r="I1" s="1"/>
      <c r="J1" s="1"/>
    </row>
    <row r="2" spans="1:10">
      <c r="A2" s="453"/>
      <c r="B2" s="453"/>
      <c r="C2" s="453"/>
      <c r="D2" s="453"/>
      <c r="E2" s="453"/>
      <c r="F2" s="1"/>
      <c r="G2" s="1"/>
      <c r="H2" s="1"/>
      <c r="I2" s="1"/>
      <c r="J2" s="1"/>
    </row>
    <row r="3" spans="1:10">
      <c r="A3" s="411" t="s">
        <v>215</v>
      </c>
      <c r="B3" s="411"/>
      <c r="C3" s="411"/>
      <c r="D3" s="411"/>
      <c r="E3" s="411"/>
      <c r="F3" s="1"/>
      <c r="G3" s="1"/>
      <c r="H3" s="1"/>
      <c r="I3" s="1"/>
      <c r="J3" s="1"/>
    </row>
    <row r="4" spans="1:10">
      <c r="A4" s="411" t="s">
        <v>379</v>
      </c>
      <c r="B4" s="411"/>
      <c r="C4" s="411"/>
      <c r="D4" s="411"/>
      <c r="E4" s="411"/>
      <c r="F4" s="1"/>
      <c r="G4" s="1"/>
      <c r="H4" s="1"/>
      <c r="I4" s="1"/>
      <c r="J4" s="1"/>
    </row>
    <row r="5" spans="1:10">
      <c r="A5" s="412"/>
      <c r="B5" s="412"/>
      <c r="C5" s="412"/>
      <c r="D5" s="412"/>
      <c r="E5" s="412"/>
      <c r="F5" s="1"/>
      <c r="G5" s="1"/>
      <c r="H5" s="1"/>
      <c r="I5" s="1"/>
      <c r="J5" s="1"/>
    </row>
    <row r="6" spans="1:10">
      <c r="A6" s="147"/>
      <c r="B6" s="148"/>
      <c r="C6" s="147"/>
      <c r="D6" s="149"/>
      <c r="E6" s="150"/>
      <c r="F6" s="1"/>
      <c r="G6" s="1"/>
      <c r="H6" s="1"/>
      <c r="I6" s="1"/>
      <c r="J6" s="1"/>
    </row>
    <row r="7" spans="1:10">
      <c r="A7" s="151"/>
      <c r="B7" s="152" t="s">
        <v>380</v>
      </c>
      <c r="C7" s="153" t="s">
        <v>338</v>
      </c>
      <c r="D7" s="152" t="s">
        <v>338</v>
      </c>
      <c r="E7" s="153" t="s">
        <v>295</v>
      </c>
      <c r="F7" s="1"/>
      <c r="G7" s="1"/>
      <c r="H7" s="1"/>
      <c r="I7" s="1"/>
      <c r="J7" s="1"/>
    </row>
    <row r="8" spans="1:10">
      <c r="A8" s="154"/>
      <c r="B8" s="155" t="s">
        <v>121</v>
      </c>
      <c r="C8" s="156" t="s">
        <v>381</v>
      </c>
      <c r="D8" s="157"/>
      <c r="E8" s="158"/>
      <c r="F8" s="1"/>
      <c r="G8" s="1"/>
      <c r="H8" s="1"/>
      <c r="I8" s="1"/>
      <c r="J8" s="1"/>
    </row>
    <row r="9" spans="1:10" ht="30" customHeight="1">
      <c r="A9" s="5"/>
      <c r="B9" s="454" t="s">
        <v>313</v>
      </c>
      <c r="C9" s="454"/>
      <c r="D9" s="455"/>
      <c r="E9" s="196">
        <v>1500000</v>
      </c>
      <c r="F9" s="1"/>
      <c r="G9" s="1"/>
      <c r="H9" s="1"/>
      <c r="I9" s="1"/>
      <c r="J9" s="1"/>
    </row>
    <row r="10" spans="1:10" ht="25.5" customHeight="1">
      <c r="A10" s="5"/>
      <c r="B10" s="72"/>
      <c r="C10" s="456" t="s">
        <v>382</v>
      </c>
      <c r="D10" s="455"/>
      <c r="E10" s="6"/>
      <c r="F10" s="1"/>
      <c r="G10" s="1"/>
      <c r="H10" s="1"/>
      <c r="I10" s="1"/>
      <c r="J10" s="1"/>
    </row>
    <row r="11" spans="1:10" ht="25.5" customHeight="1">
      <c r="A11" s="5"/>
      <c r="B11" s="72"/>
      <c r="C11" s="37"/>
      <c r="D11" s="73"/>
      <c r="E11" s="6"/>
      <c r="F11" s="1"/>
      <c r="G11" s="1"/>
      <c r="H11" s="1"/>
      <c r="I11" s="1"/>
      <c r="J11" s="1"/>
    </row>
    <row r="12" spans="1:10" ht="25.5" customHeight="1">
      <c r="A12" s="5" t="s">
        <v>28</v>
      </c>
      <c r="B12" s="72"/>
      <c r="C12" s="37"/>
      <c r="D12" s="84"/>
      <c r="E12" s="4"/>
      <c r="F12" s="1"/>
      <c r="G12" s="1"/>
      <c r="H12" s="1"/>
      <c r="I12" s="1"/>
      <c r="J12" s="1"/>
    </row>
    <row r="13" spans="1:10" ht="25.5" customHeight="1">
      <c r="A13" s="5" t="s">
        <v>29</v>
      </c>
      <c r="B13" s="72"/>
      <c r="C13" s="37"/>
      <c r="D13" s="73"/>
      <c r="E13" s="6"/>
      <c r="F13" s="1"/>
      <c r="G13" s="1"/>
      <c r="H13" s="1"/>
      <c r="I13" s="1"/>
      <c r="J13" s="1"/>
    </row>
    <row r="14" spans="1:10" ht="25.5" customHeight="1">
      <c r="A14" s="5" t="s">
        <v>36</v>
      </c>
      <c r="B14" s="72"/>
      <c r="C14" s="37"/>
      <c r="D14" s="73"/>
      <c r="E14" s="6"/>
      <c r="F14" s="1"/>
      <c r="G14" s="1"/>
      <c r="H14" s="1"/>
      <c r="I14" s="1"/>
      <c r="J14" s="1"/>
    </row>
    <row r="15" spans="1:10" ht="25.5" customHeight="1">
      <c r="A15" s="66" t="s">
        <v>38</v>
      </c>
      <c r="B15" s="74"/>
      <c r="C15" s="17"/>
      <c r="D15" s="77"/>
      <c r="E15" s="55"/>
      <c r="F15" s="1"/>
      <c r="G15" s="1"/>
      <c r="H15" s="1"/>
      <c r="I15" s="1"/>
      <c r="J15" s="1"/>
    </row>
    <row r="16" spans="1:10" ht="16.5" customHeight="1">
      <c r="A16" s="150"/>
      <c r="B16" s="159"/>
      <c r="C16" s="149"/>
      <c r="D16" s="160"/>
      <c r="E16" s="173"/>
      <c r="F16" s="1"/>
      <c r="G16" s="1"/>
      <c r="H16" s="1"/>
      <c r="I16" s="1"/>
      <c r="J16" s="1"/>
    </row>
    <row r="17" spans="1:10" ht="14.25">
      <c r="A17" s="161"/>
      <c r="B17" s="162"/>
      <c r="C17" s="451" t="s">
        <v>383</v>
      </c>
      <c r="D17" s="452"/>
      <c r="E17" s="151"/>
      <c r="F17" s="1"/>
      <c r="G17" s="1"/>
      <c r="H17" s="1"/>
      <c r="I17" s="1"/>
      <c r="J17" s="1"/>
    </row>
    <row r="18" spans="1:10">
      <c r="A18" s="163"/>
      <c r="B18" s="164"/>
      <c r="C18" s="165"/>
      <c r="D18" s="166"/>
      <c r="E18" s="163"/>
      <c r="F18" s="1"/>
      <c r="G18" s="1"/>
      <c r="H18" s="1"/>
      <c r="I18" s="1"/>
      <c r="J18" s="1"/>
    </row>
    <row r="19" spans="1:10">
      <c r="A19" s="2"/>
      <c r="B19" s="2"/>
      <c r="C19" s="2"/>
      <c r="D19" s="1"/>
      <c r="E19" s="1"/>
      <c r="F19" s="1"/>
      <c r="G19" s="1"/>
      <c r="H19" s="1"/>
      <c r="I19" s="1"/>
      <c r="J19" s="1"/>
    </row>
    <row r="20" spans="1:10">
      <c r="A20" s="2"/>
      <c r="B20" s="2"/>
      <c r="C20" s="2"/>
      <c r="D20" s="1"/>
      <c r="E20" s="1"/>
      <c r="F20" s="1"/>
      <c r="G20" s="1"/>
      <c r="H20" s="1"/>
      <c r="I20" s="1"/>
      <c r="J20" s="1"/>
    </row>
    <row r="21" spans="1:10">
      <c r="A21" s="2"/>
      <c r="B21" s="2"/>
      <c r="C21" s="2"/>
      <c r="D21" s="1"/>
      <c r="E21" s="1"/>
      <c r="F21" s="1"/>
      <c r="G21" s="1"/>
      <c r="H21" s="1"/>
      <c r="I21" s="1"/>
      <c r="J21" s="1"/>
    </row>
    <row r="22" spans="1:10">
      <c r="A22" s="2"/>
      <c r="B22" s="2"/>
      <c r="C22" s="2"/>
      <c r="D22" s="1"/>
      <c r="E22" s="1"/>
      <c r="F22" s="1"/>
      <c r="G22" s="1"/>
      <c r="H22" s="1"/>
      <c r="I22" s="1"/>
      <c r="J22" s="1"/>
    </row>
    <row r="23" spans="1:10">
      <c r="A23" s="2"/>
      <c r="B23" s="2"/>
      <c r="C23" s="2"/>
      <c r="D23" s="1"/>
      <c r="E23" s="1"/>
      <c r="F23" s="1"/>
      <c r="G23" s="1"/>
      <c r="H23" s="1"/>
      <c r="I23" s="1"/>
      <c r="J23" s="1"/>
    </row>
    <row r="24" spans="1:10">
      <c r="A24" s="2"/>
      <c r="B24" s="2"/>
      <c r="C24" s="2"/>
      <c r="D24" s="1"/>
      <c r="E24" s="1"/>
      <c r="F24" s="1"/>
      <c r="G24" s="1"/>
      <c r="H24" s="1"/>
      <c r="I24" s="1"/>
      <c r="J24" s="1"/>
    </row>
    <row r="25" spans="1:10">
      <c r="A25" s="2"/>
      <c r="B25" s="2"/>
      <c r="C25" s="2"/>
      <c r="D25" s="1"/>
      <c r="E25" s="1"/>
      <c r="F25" s="1"/>
      <c r="G25" s="1"/>
      <c r="H25" s="1"/>
      <c r="I25" s="1"/>
      <c r="J25" s="1"/>
    </row>
    <row r="26" spans="1:10">
      <c r="A26" s="69"/>
      <c r="B26" s="69"/>
      <c r="C26" s="69"/>
      <c r="D26" s="7"/>
      <c r="E26" s="7"/>
      <c r="F26" s="1"/>
      <c r="G26" s="1"/>
      <c r="H26" s="1"/>
      <c r="I26" s="1"/>
      <c r="J26" s="1"/>
    </row>
    <row r="27" spans="1:10">
      <c r="A27" s="2"/>
      <c r="B27" s="2"/>
      <c r="C27" s="2"/>
      <c r="D27" s="1"/>
      <c r="E27" s="1"/>
      <c r="F27" s="1"/>
      <c r="G27" s="1"/>
      <c r="H27" s="1"/>
      <c r="I27" s="1"/>
      <c r="J27" s="1"/>
    </row>
    <row r="28" spans="1:10">
      <c r="A28" s="2"/>
      <c r="B28" s="2"/>
      <c r="C28" s="2"/>
      <c r="D28" s="1"/>
      <c r="E28" s="1"/>
      <c r="F28" s="1"/>
      <c r="G28" s="1"/>
      <c r="H28" s="1"/>
      <c r="I28" s="1"/>
      <c r="J28" s="1"/>
    </row>
    <row r="29" spans="1:10">
      <c r="A29" s="2"/>
      <c r="B29" s="2"/>
      <c r="C29" s="2"/>
      <c r="D29" s="1"/>
      <c r="E29" s="1"/>
      <c r="F29" s="1"/>
      <c r="G29" s="1"/>
      <c r="H29" s="1"/>
      <c r="I29" s="1"/>
      <c r="J29" s="1"/>
    </row>
    <row r="30" spans="1:10">
      <c r="A30" s="2"/>
      <c r="B30" s="2"/>
      <c r="C30" s="2"/>
      <c r="D30" s="1"/>
      <c r="E30" s="1"/>
      <c r="F30" s="1"/>
      <c r="G30" s="1"/>
      <c r="H30" s="1"/>
      <c r="I30" s="1"/>
      <c r="J30" s="1"/>
    </row>
    <row r="31" spans="1:10">
      <c r="A31" s="2"/>
      <c r="B31" s="2"/>
      <c r="C31" s="2"/>
      <c r="D31" s="1"/>
      <c r="E31" s="1"/>
      <c r="F31" s="1"/>
      <c r="G31" s="1"/>
      <c r="H31" s="1"/>
      <c r="I31" s="1"/>
      <c r="J31" s="1"/>
    </row>
    <row r="32" spans="1:10">
      <c r="A32" s="2"/>
      <c r="B32" s="2"/>
      <c r="C32" s="2"/>
      <c r="D32" s="1"/>
      <c r="E32" s="1"/>
      <c r="F32" s="1"/>
      <c r="G32" s="1"/>
      <c r="H32" s="1"/>
      <c r="I32" s="1"/>
      <c r="J32" s="1"/>
    </row>
    <row r="33" spans="1:10">
      <c r="A33" s="2"/>
      <c r="B33" s="2"/>
      <c r="C33" s="2"/>
      <c r="D33" s="1"/>
      <c r="E33" s="1"/>
      <c r="F33" s="1"/>
      <c r="G33" s="1"/>
      <c r="H33" s="1"/>
      <c r="I33" s="1"/>
      <c r="J33" s="1"/>
    </row>
    <row r="34" spans="1:10">
      <c r="A34" s="2"/>
      <c r="B34" s="2"/>
      <c r="C34" s="2"/>
      <c r="D34" s="7"/>
      <c r="E34" s="1"/>
      <c r="F34" s="1"/>
      <c r="G34" s="1"/>
      <c r="H34" s="1"/>
      <c r="I34" s="1"/>
      <c r="J34" s="1"/>
    </row>
    <row r="35" spans="1:10">
      <c r="A35" s="2"/>
      <c r="B35" s="2"/>
      <c r="C35" s="2"/>
      <c r="D35" s="7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>
      <c r="A982" s="1"/>
      <c r="B982" s="1"/>
      <c r="C982" s="1"/>
      <c r="D982" s="1"/>
      <c r="E982" s="1"/>
      <c r="F982" s="1"/>
      <c r="G982" s="1"/>
      <c r="H982" s="1"/>
      <c r="I982" s="1"/>
      <c r="J982" s="1"/>
    </row>
  </sheetData>
  <mergeCells count="8">
    <mergeCell ref="A1:E1"/>
    <mergeCell ref="C17:D17"/>
    <mergeCell ref="A2:E2"/>
    <mergeCell ref="A3:E3"/>
    <mergeCell ref="A4:E4"/>
    <mergeCell ref="A5:E5"/>
    <mergeCell ref="B9:D9"/>
    <mergeCell ref="C10:D10"/>
  </mergeCells>
  <pageMargins left="1.1599999999999999" right="0.24" top="0.38" bottom="0.27" header="0.19" footer="0.17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J995"/>
  <sheetViews>
    <sheetView view="pageBreakPreview" zoomScale="60" zoomScaleNormal="100" workbookViewId="0">
      <selection activeCell="A3" sqref="A3:E3"/>
    </sheetView>
  </sheetViews>
  <sheetFormatPr defaultRowHeight="12.75"/>
  <cols>
    <col min="1" max="1" width="5.7109375" customWidth="1"/>
    <col min="2" max="3" width="15.7109375" customWidth="1"/>
    <col min="4" max="4" width="57.140625" customWidth="1"/>
    <col min="5" max="5" width="25.7109375" customWidth="1"/>
  </cols>
  <sheetData>
    <row r="2" spans="1:10">
      <c r="A2" s="2"/>
      <c r="B2" s="2"/>
      <c r="C2" s="2"/>
      <c r="D2" s="1"/>
      <c r="E2" s="1"/>
      <c r="F2" s="1"/>
      <c r="G2" s="1"/>
      <c r="H2" s="1"/>
      <c r="I2" s="1"/>
      <c r="J2" s="1"/>
    </row>
    <row r="3" spans="1:10">
      <c r="A3" s="410" t="s">
        <v>514</v>
      </c>
      <c r="B3" s="410"/>
      <c r="C3" s="410"/>
      <c r="D3" s="410"/>
      <c r="E3" s="410"/>
      <c r="F3" s="1"/>
      <c r="G3" s="1"/>
      <c r="H3" s="1"/>
      <c r="I3" s="1"/>
      <c r="J3" s="1"/>
    </row>
    <row r="4" spans="1:10" ht="15.75">
      <c r="A4" s="448" t="s">
        <v>215</v>
      </c>
      <c r="B4" s="448"/>
      <c r="C4" s="448"/>
      <c r="D4" s="448"/>
      <c r="E4" s="448"/>
      <c r="F4" s="1"/>
      <c r="G4" s="1"/>
      <c r="H4" s="1"/>
      <c r="I4" s="1"/>
      <c r="J4" s="1"/>
    </row>
    <row r="5" spans="1:10" ht="15.75">
      <c r="A5" s="448" t="s">
        <v>392</v>
      </c>
      <c r="B5" s="448"/>
      <c r="C5" s="448"/>
      <c r="D5" s="448"/>
      <c r="E5" s="448"/>
      <c r="F5" s="1"/>
      <c r="G5" s="1"/>
      <c r="H5" s="1"/>
      <c r="I5" s="1"/>
      <c r="J5" s="1"/>
    </row>
    <row r="6" spans="1:10" ht="15.75">
      <c r="A6" s="450"/>
      <c r="B6" s="450"/>
      <c r="C6" s="450"/>
      <c r="D6" s="450"/>
      <c r="E6" s="450"/>
      <c r="F6" s="1"/>
      <c r="G6" s="1"/>
      <c r="H6" s="1"/>
      <c r="I6" s="1"/>
      <c r="J6" s="1"/>
    </row>
    <row r="7" spans="1:10" ht="15.75">
      <c r="A7" s="198"/>
      <c r="B7" s="234"/>
      <c r="C7" s="198"/>
      <c r="D7" s="221"/>
      <c r="E7" s="222"/>
      <c r="F7" s="1"/>
      <c r="G7" s="1"/>
      <c r="H7" s="1"/>
      <c r="I7" s="1"/>
      <c r="J7" s="1"/>
    </row>
    <row r="8" spans="1:10" ht="15.75">
      <c r="A8" s="223"/>
      <c r="B8" s="224" t="s">
        <v>380</v>
      </c>
      <c r="C8" s="200" t="s">
        <v>338</v>
      </c>
      <c r="D8" s="224" t="s">
        <v>338</v>
      </c>
      <c r="E8" s="200" t="s">
        <v>295</v>
      </c>
      <c r="F8" s="1"/>
      <c r="G8" s="1"/>
      <c r="H8" s="1"/>
      <c r="I8" s="1"/>
      <c r="J8" s="1"/>
    </row>
    <row r="9" spans="1:10" ht="15.75">
      <c r="A9" s="235"/>
      <c r="B9" s="225" t="s">
        <v>121</v>
      </c>
      <c r="C9" s="202" t="s">
        <v>381</v>
      </c>
      <c r="D9" s="226"/>
      <c r="E9" s="227"/>
      <c r="F9" s="1"/>
      <c r="G9" s="1"/>
      <c r="H9" s="97"/>
      <c r="I9" s="1"/>
      <c r="J9" s="1"/>
    </row>
    <row r="10" spans="1:10" ht="37.5" customHeight="1">
      <c r="A10" s="236"/>
      <c r="B10" s="464" t="s">
        <v>167</v>
      </c>
      <c r="C10" s="465"/>
      <c r="D10" s="466"/>
      <c r="E10" s="98">
        <v>17188494</v>
      </c>
      <c r="F10" s="1"/>
      <c r="G10" s="1"/>
      <c r="H10" s="1"/>
      <c r="I10" s="1"/>
      <c r="J10" s="1"/>
    </row>
    <row r="11" spans="1:10" ht="30" customHeight="1">
      <c r="A11" s="206"/>
      <c r="B11" s="462" t="s">
        <v>393</v>
      </c>
      <c r="C11" s="462"/>
      <c r="D11" s="463"/>
      <c r="E11" s="237">
        <f>E12+E13</f>
        <v>3427000</v>
      </c>
      <c r="F11" s="1"/>
      <c r="G11" s="1"/>
      <c r="H11" s="1"/>
      <c r="I11" s="1"/>
      <c r="J11" s="1"/>
    </row>
    <row r="12" spans="1:10" ht="25.5" customHeight="1">
      <c r="A12" s="206" t="s">
        <v>27</v>
      </c>
      <c r="B12" s="238"/>
      <c r="C12" s="457" t="s">
        <v>394</v>
      </c>
      <c r="D12" s="458"/>
      <c r="E12" s="207">
        <v>2212000</v>
      </c>
      <c r="F12" s="1"/>
      <c r="G12" s="1"/>
      <c r="H12" s="1"/>
      <c r="I12" s="1"/>
      <c r="J12" s="1"/>
    </row>
    <row r="13" spans="1:10" ht="25.5" customHeight="1">
      <c r="A13" s="206" t="s">
        <v>28</v>
      </c>
      <c r="B13" s="238"/>
      <c r="C13" s="457" t="s">
        <v>395</v>
      </c>
      <c r="D13" s="458"/>
      <c r="E13" s="207">
        <v>1215000</v>
      </c>
      <c r="F13" s="1"/>
      <c r="G13" s="1"/>
      <c r="H13" s="1"/>
      <c r="I13" s="1"/>
      <c r="J13" s="1"/>
    </row>
    <row r="14" spans="1:10" ht="25.5" customHeight="1">
      <c r="A14" s="206"/>
      <c r="B14" s="461" t="s">
        <v>396</v>
      </c>
      <c r="C14" s="462"/>
      <c r="D14" s="463"/>
      <c r="E14" s="239">
        <f>SUM(E15:E25)</f>
        <v>11307954</v>
      </c>
      <c r="F14" s="1"/>
      <c r="G14" s="1"/>
      <c r="H14" s="1"/>
      <c r="I14" s="1"/>
      <c r="J14" s="1"/>
    </row>
    <row r="15" spans="1:10" ht="25.5" customHeight="1">
      <c r="A15" s="206" t="s">
        <v>29</v>
      </c>
      <c r="B15" s="238"/>
      <c r="C15" s="457" t="s">
        <v>397</v>
      </c>
      <c r="D15" s="458"/>
      <c r="E15" s="229">
        <v>1500000</v>
      </c>
      <c r="F15" s="1"/>
      <c r="G15" s="1"/>
      <c r="H15" s="1"/>
      <c r="I15" s="1"/>
      <c r="J15" s="1"/>
    </row>
    <row r="16" spans="1:10" ht="25.5" customHeight="1">
      <c r="A16" s="206" t="s">
        <v>30</v>
      </c>
      <c r="B16" s="238"/>
      <c r="C16" s="457" t="s">
        <v>407</v>
      </c>
      <c r="D16" s="458"/>
      <c r="E16" s="229">
        <v>500000</v>
      </c>
      <c r="F16" s="1"/>
      <c r="G16" s="1"/>
      <c r="H16" s="1"/>
      <c r="I16" s="1"/>
      <c r="J16" s="1"/>
    </row>
    <row r="17" spans="1:10" ht="25.5" customHeight="1">
      <c r="A17" s="206" t="s">
        <v>36</v>
      </c>
      <c r="B17" s="238"/>
      <c r="C17" s="457" t="s">
        <v>398</v>
      </c>
      <c r="D17" s="458"/>
      <c r="E17" s="229">
        <v>750000</v>
      </c>
      <c r="F17" s="1"/>
      <c r="G17" s="1"/>
      <c r="H17" s="1"/>
      <c r="I17" s="1"/>
      <c r="J17" s="1"/>
    </row>
    <row r="18" spans="1:10" ht="25.5" customHeight="1">
      <c r="A18" s="206" t="s">
        <v>38</v>
      </c>
      <c r="B18" s="238"/>
      <c r="C18" s="457" t="s">
        <v>399</v>
      </c>
      <c r="D18" s="458"/>
      <c r="E18" s="229">
        <v>357954</v>
      </c>
      <c r="F18" s="1"/>
      <c r="G18" s="1"/>
      <c r="H18" s="1"/>
      <c r="I18" s="1"/>
      <c r="J18" s="1"/>
    </row>
    <row r="19" spans="1:10" ht="25.5" customHeight="1">
      <c r="A19" s="206" t="s">
        <v>54</v>
      </c>
      <c r="B19" s="238"/>
      <c r="C19" s="457" t="s">
        <v>400</v>
      </c>
      <c r="D19" s="458"/>
      <c r="E19" s="229">
        <v>350000</v>
      </c>
      <c r="F19" s="1"/>
      <c r="G19" s="1"/>
      <c r="H19" s="1"/>
      <c r="I19" s="1"/>
      <c r="J19" s="1"/>
    </row>
    <row r="20" spans="1:10" ht="25.5" customHeight="1">
      <c r="A20" s="206" t="s">
        <v>55</v>
      </c>
      <c r="B20" s="238"/>
      <c r="C20" s="457" t="s">
        <v>401</v>
      </c>
      <c r="D20" s="458"/>
      <c r="E20" s="229">
        <v>1250000</v>
      </c>
      <c r="F20" s="1"/>
      <c r="G20" s="1"/>
      <c r="H20" s="1"/>
      <c r="I20" s="1"/>
      <c r="J20" s="1"/>
    </row>
    <row r="21" spans="1:10" ht="25.5" customHeight="1">
      <c r="A21" s="206" t="s">
        <v>61</v>
      </c>
      <c r="B21" s="238"/>
      <c r="C21" s="457" t="s">
        <v>402</v>
      </c>
      <c r="D21" s="458"/>
      <c r="E21" s="229">
        <v>2550000</v>
      </c>
      <c r="F21" s="1"/>
      <c r="G21" s="1"/>
      <c r="H21" s="1"/>
      <c r="I21" s="1"/>
      <c r="J21" s="1"/>
    </row>
    <row r="22" spans="1:10" ht="25.5" customHeight="1">
      <c r="A22" s="206" t="s">
        <v>62</v>
      </c>
      <c r="B22" s="238"/>
      <c r="C22" s="457" t="s">
        <v>403</v>
      </c>
      <c r="D22" s="458"/>
      <c r="E22" s="229">
        <v>750000</v>
      </c>
      <c r="F22" s="1"/>
      <c r="G22" s="1"/>
      <c r="H22" s="1"/>
      <c r="I22" s="1"/>
      <c r="J22" s="1"/>
    </row>
    <row r="23" spans="1:10" ht="25.5" customHeight="1">
      <c r="A23" s="206" t="s">
        <v>63</v>
      </c>
      <c r="B23" s="238"/>
      <c r="C23" s="457" t="s">
        <v>404</v>
      </c>
      <c r="D23" s="458"/>
      <c r="E23" s="229">
        <v>150000</v>
      </c>
      <c r="F23" s="1"/>
      <c r="G23" s="1"/>
      <c r="H23" s="1"/>
      <c r="I23" s="1"/>
      <c r="J23" s="1"/>
    </row>
    <row r="24" spans="1:10" ht="25.5" customHeight="1">
      <c r="A24" s="206" t="s">
        <v>64</v>
      </c>
      <c r="B24" s="238"/>
      <c r="C24" s="457" t="s">
        <v>405</v>
      </c>
      <c r="D24" s="458"/>
      <c r="E24" s="229">
        <v>3150000</v>
      </c>
      <c r="F24" s="1"/>
      <c r="G24" s="1"/>
      <c r="H24" s="1"/>
      <c r="I24" s="1"/>
      <c r="J24" s="1"/>
    </row>
    <row r="25" spans="1:10" ht="25.5" customHeight="1">
      <c r="A25" s="206" t="s">
        <v>65</v>
      </c>
      <c r="B25" s="238"/>
      <c r="C25" s="457" t="s">
        <v>406</v>
      </c>
      <c r="D25" s="458"/>
      <c r="E25" s="229">
        <v>0</v>
      </c>
      <c r="F25" s="1"/>
      <c r="G25" s="1"/>
      <c r="H25" s="1"/>
      <c r="I25" s="1"/>
      <c r="J25" s="1"/>
    </row>
    <row r="26" spans="1:10" ht="25.5" customHeight="1">
      <c r="A26" s="206"/>
      <c r="B26" s="461" t="s">
        <v>408</v>
      </c>
      <c r="C26" s="462"/>
      <c r="D26" s="463"/>
      <c r="E26" s="239">
        <v>500000</v>
      </c>
      <c r="F26" s="1"/>
      <c r="G26" s="1"/>
      <c r="H26" s="1"/>
      <c r="I26" s="1"/>
      <c r="J26" s="1"/>
    </row>
    <row r="27" spans="1:10" ht="25.5" customHeight="1">
      <c r="A27" s="206"/>
      <c r="B27" s="461" t="s">
        <v>409</v>
      </c>
      <c r="C27" s="462"/>
      <c r="D27" s="463"/>
      <c r="E27" s="239">
        <v>300000</v>
      </c>
      <c r="F27" s="1"/>
      <c r="G27" s="1"/>
      <c r="H27" s="1"/>
      <c r="I27" s="1"/>
      <c r="J27" s="1"/>
    </row>
    <row r="28" spans="1:10" ht="25.5" customHeight="1">
      <c r="A28" s="206"/>
      <c r="B28" s="461" t="s">
        <v>410</v>
      </c>
      <c r="C28" s="462"/>
      <c r="D28" s="463"/>
      <c r="E28" s="240">
        <v>1653540</v>
      </c>
      <c r="F28" s="1"/>
      <c r="G28" s="1"/>
      <c r="H28" s="1"/>
      <c r="I28" s="1"/>
      <c r="J28" s="1"/>
    </row>
    <row r="29" spans="1:10" ht="16.5" customHeight="1">
      <c r="A29" s="222"/>
      <c r="B29" s="197"/>
      <c r="C29" s="221"/>
      <c r="D29" s="241"/>
      <c r="E29" s="242"/>
      <c r="F29" s="1"/>
      <c r="G29" s="1"/>
      <c r="H29" s="1"/>
      <c r="I29" s="1"/>
      <c r="J29" s="1"/>
    </row>
    <row r="30" spans="1:10" ht="15.75">
      <c r="A30" s="230"/>
      <c r="B30" s="231"/>
      <c r="C30" s="459" t="s">
        <v>153</v>
      </c>
      <c r="D30" s="460"/>
      <c r="E30" s="243">
        <f>E26+E27+E28+E14+E11</f>
        <v>17188494</v>
      </c>
      <c r="F30" s="1"/>
      <c r="G30" s="1"/>
      <c r="H30" s="1"/>
      <c r="I30" s="1"/>
      <c r="J30" s="1"/>
    </row>
    <row r="31" spans="1:10" ht="15.75">
      <c r="A31" s="228"/>
      <c r="B31" s="232"/>
      <c r="C31" s="233"/>
      <c r="D31" s="244"/>
      <c r="E31" s="245"/>
      <c r="F31" s="1"/>
      <c r="G31" s="1"/>
      <c r="H31" s="1"/>
      <c r="I31" s="1"/>
      <c r="J31" s="1"/>
    </row>
    <row r="32" spans="1:10" ht="15.75">
      <c r="A32" s="213"/>
      <c r="B32" s="213"/>
      <c r="C32" s="213"/>
      <c r="D32" s="97"/>
      <c r="E32" s="97"/>
      <c r="F32" s="1"/>
      <c r="G32" s="1"/>
      <c r="H32" s="1"/>
      <c r="I32" s="1"/>
      <c r="J32" s="1"/>
    </row>
    <row r="33" spans="1:10" ht="15.75">
      <c r="A33" s="213"/>
      <c r="B33" s="213"/>
      <c r="C33" s="213"/>
      <c r="D33" s="97"/>
      <c r="E33" s="97"/>
      <c r="F33" s="1"/>
      <c r="G33" s="1"/>
      <c r="H33" s="1"/>
      <c r="I33" s="1"/>
      <c r="J33" s="1"/>
    </row>
    <row r="34" spans="1:10" ht="15.75">
      <c r="A34" s="213"/>
      <c r="B34" s="213"/>
      <c r="C34" s="213"/>
      <c r="D34" s="97"/>
      <c r="E34" s="97"/>
      <c r="F34" s="1"/>
      <c r="G34" s="1"/>
      <c r="H34" s="1"/>
      <c r="I34" s="1"/>
      <c r="J34" s="1"/>
    </row>
    <row r="35" spans="1:10" ht="15.75">
      <c r="A35" s="213"/>
      <c r="B35" s="213"/>
      <c r="C35" s="213"/>
      <c r="D35" s="97"/>
      <c r="E35" s="97"/>
      <c r="F35" s="1"/>
      <c r="G35" s="1"/>
      <c r="H35" s="1"/>
      <c r="I35" s="1"/>
      <c r="J35" s="1"/>
    </row>
    <row r="36" spans="1:10" ht="15.75">
      <c r="A36" s="213"/>
      <c r="B36" s="213"/>
      <c r="C36" s="213"/>
      <c r="D36" s="97"/>
      <c r="E36" s="97"/>
      <c r="F36" s="1"/>
      <c r="G36" s="1"/>
      <c r="H36" s="1"/>
      <c r="I36" s="1"/>
      <c r="J36" s="1"/>
    </row>
    <row r="37" spans="1:10" ht="15.75">
      <c r="A37" s="213"/>
      <c r="B37" s="213"/>
      <c r="C37" s="213"/>
      <c r="D37" s="97"/>
      <c r="E37" s="97"/>
      <c r="F37" s="1"/>
      <c r="G37" s="1"/>
      <c r="H37" s="1"/>
      <c r="I37" s="1"/>
      <c r="J37" s="1"/>
    </row>
    <row r="38" spans="1:10" ht="15.75">
      <c r="A38" s="213"/>
      <c r="B38" s="213"/>
      <c r="C38" s="213"/>
      <c r="D38" s="97"/>
      <c r="E38" s="97"/>
      <c r="F38" s="1"/>
      <c r="G38" s="1"/>
      <c r="H38" s="1"/>
      <c r="I38" s="1"/>
      <c r="J38" s="1"/>
    </row>
    <row r="39" spans="1:10" ht="15.75">
      <c r="A39" s="215"/>
      <c r="B39" s="215"/>
      <c r="C39" s="215"/>
      <c r="D39" s="216"/>
      <c r="E39" s="216"/>
      <c r="F39" s="1"/>
      <c r="G39" s="1"/>
      <c r="H39" s="1"/>
      <c r="I39" s="1"/>
      <c r="J39" s="1"/>
    </row>
    <row r="40" spans="1:10" ht="15.75">
      <c r="A40" s="213"/>
      <c r="B40" s="213"/>
      <c r="C40" s="213"/>
      <c r="D40" s="97"/>
      <c r="E40" s="97"/>
      <c r="F40" s="1"/>
      <c r="G40" s="1"/>
      <c r="H40" s="1"/>
      <c r="I40" s="1"/>
      <c r="J40" s="1"/>
    </row>
    <row r="41" spans="1:10" ht="15.75">
      <c r="A41" s="213"/>
      <c r="B41" s="213"/>
      <c r="C41" s="213"/>
      <c r="D41" s="97"/>
      <c r="E41" s="97"/>
      <c r="F41" s="1"/>
      <c r="G41" s="1"/>
      <c r="H41" s="1"/>
      <c r="I41" s="1"/>
      <c r="J41" s="1"/>
    </row>
    <row r="42" spans="1:10" ht="15.75">
      <c r="A42" s="213"/>
      <c r="B42" s="213"/>
      <c r="C42" s="213"/>
      <c r="D42" s="97"/>
      <c r="E42" s="97"/>
      <c r="F42" s="1"/>
      <c r="G42" s="1"/>
      <c r="H42" s="1"/>
      <c r="I42" s="1"/>
      <c r="J42" s="1"/>
    </row>
    <row r="43" spans="1:10" ht="15.75">
      <c r="A43" s="213"/>
      <c r="B43" s="213"/>
      <c r="C43" s="213"/>
      <c r="D43" s="97"/>
      <c r="E43" s="97"/>
      <c r="F43" s="1"/>
      <c r="G43" s="1"/>
      <c r="H43" s="1"/>
      <c r="I43" s="1"/>
      <c r="J43" s="1"/>
    </row>
    <row r="44" spans="1:10" ht="15.75">
      <c r="A44" s="213"/>
      <c r="B44" s="213"/>
      <c r="C44" s="213"/>
      <c r="D44" s="97"/>
      <c r="E44" s="97"/>
      <c r="F44" s="1"/>
      <c r="G44" s="1"/>
      <c r="H44" s="1"/>
      <c r="I44" s="1"/>
      <c r="J44" s="1"/>
    </row>
    <row r="45" spans="1:10" ht="15.75">
      <c r="A45" s="213"/>
      <c r="B45" s="213"/>
      <c r="C45" s="213"/>
      <c r="D45" s="97"/>
      <c r="E45" s="97"/>
      <c r="F45" s="1"/>
      <c r="G45" s="1"/>
      <c r="H45" s="1"/>
      <c r="I45" s="1"/>
      <c r="J45" s="1"/>
    </row>
    <row r="46" spans="1:10" ht="15.75">
      <c r="A46" s="213"/>
      <c r="B46" s="213"/>
      <c r="C46" s="213"/>
      <c r="D46" s="97"/>
      <c r="E46" s="97"/>
      <c r="F46" s="1"/>
      <c r="G46" s="1"/>
      <c r="H46" s="1"/>
      <c r="I46" s="1"/>
      <c r="J46" s="1"/>
    </row>
    <row r="47" spans="1:10" ht="15.75">
      <c r="A47" s="213"/>
      <c r="B47" s="213"/>
      <c r="C47" s="213"/>
      <c r="D47" s="216"/>
      <c r="E47" s="97"/>
      <c r="F47" s="1"/>
      <c r="G47" s="1"/>
      <c r="H47" s="1"/>
      <c r="I47" s="1"/>
      <c r="J47" s="1"/>
    </row>
    <row r="48" spans="1:10" ht="15.75">
      <c r="A48" s="213"/>
      <c r="B48" s="213"/>
      <c r="C48" s="213"/>
      <c r="D48" s="216"/>
      <c r="E48" s="97"/>
      <c r="F48" s="1"/>
      <c r="G48" s="1"/>
      <c r="H48" s="1"/>
      <c r="I48" s="1"/>
      <c r="J48" s="1"/>
    </row>
    <row r="49" spans="1:10" ht="15.75">
      <c r="A49" s="97"/>
      <c r="B49" s="97"/>
      <c r="C49" s="97"/>
      <c r="D49" s="97"/>
      <c r="E49" s="97"/>
      <c r="F49" s="1"/>
      <c r="G49" s="1"/>
      <c r="H49" s="1"/>
      <c r="I49" s="1"/>
      <c r="J49" s="1"/>
    </row>
    <row r="50" spans="1:10" ht="15.75">
      <c r="A50" s="97"/>
      <c r="B50" s="97"/>
      <c r="C50" s="97"/>
      <c r="D50" s="97"/>
      <c r="E50" s="97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>
      <c r="A995" s="1"/>
      <c r="B995" s="1"/>
      <c r="C995" s="1"/>
      <c r="D995" s="1"/>
      <c r="E995" s="1"/>
      <c r="F995" s="1"/>
      <c r="G995" s="1"/>
      <c r="H995" s="1"/>
      <c r="I995" s="1"/>
      <c r="J995" s="1"/>
    </row>
  </sheetData>
  <mergeCells count="24">
    <mergeCell ref="C20:D20"/>
    <mergeCell ref="C23:D23"/>
    <mergeCell ref="A3:E3"/>
    <mergeCell ref="A4:E4"/>
    <mergeCell ref="A5:E5"/>
    <mergeCell ref="A6:E6"/>
    <mergeCell ref="B11:D11"/>
    <mergeCell ref="B10:D10"/>
    <mergeCell ref="C24:D24"/>
    <mergeCell ref="C12:D12"/>
    <mergeCell ref="C30:D30"/>
    <mergeCell ref="C13:D13"/>
    <mergeCell ref="B14:D14"/>
    <mergeCell ref="C15:D15"/>
    <mergeCell ref="C16:D16"/>
    <mergeCell ref="C22:D22"/>
    <mergeCell ref="C21:D21"/>
    <mergeCell ref="C25:D25"/>
    <mergeCell ref="B26:D26"/>
    <mergeCell ref="B27:D27"/>
    <mergeCell ref="B28:D28"/>
    <mergeCell ref="C17:D17"/>
    <mergeCell ref="C18:D18"/>
    <mergeCell ref="C19:D19"/>
  </mergeCells>
  <pageMargins left="1.1417322834645669" right="0.23622047244094491" top="0.39370078740157483" bottom="0.27559055118110237" header="0.19685039370078741" footer="0.15748031496062992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51"/>
  <sheetViews>
    <sheetView view="pageBreakPreview" zoomScale="60" zoomScaleNormal="100" workbookViewId="0">
      <selection sqref="A1:E1"/>
    </sheetView>
  </sheetViews>
  <sheetFormatPr defaultRowHeight="12.75"/>
  <cols>
    <col min="1" max="1" width="6.28515625" customWidth="1"/>
    <col min="2" max="2" width="51.5703125" customWidth="1"/>
    <col min="3" max="3" width="14.5703125" bestFit="1" customWidth="1"/>
    <col min="4" max="4" width="50.7109375" customWidth="1"/>
    <col min="5" max="5" width="14.85546875" bestFit="1" customWidth="1"/>
    <col min="6" max="6" width="13" bestFit="1" customWidth="1"/>
    <col min="7" max="7" width="14.140625" bestFit="1" customWidth="1"/>
    <col min="8" max="8" width="11" bestFit="1" customWidth="1"/>
  </cols>
  <sheetData>
    <row r="1" spans="1:10">
      <c r="A1" s="410" t="s">
        <v>515</v>
      </c>
      <c r="B1" s="410"/>
      <c r="C1" s="410"/>
      <c r="D1" s="410"/>
      <c r="E1" s="410"/>
      <c r="F1" s="1"/>
      <c r="G1" s="1"/>
      <c r="H1" s="1"/>
    </row>
    <row r="2" spans="1:10">
      <c r="A2" s="411" t="s">
        <v>215</v>
      </c>
      <c r="B2" s="411"/>
      <c r="C2" s="411"/>
      <c r="D2" s="411"/>
      <c r="E2" s="411"/>
      <c r="F2" s="1"/>
      <c r="G2" s="1"/>
      <c r="H2" s="1"/>
    </row>
    <row r="3" spans="1:10">
      <c r="A3" s="411" t="s">
        <v>368</v>
      </c>
      <c r="B3" s="411"/>
      <c r="C3" s="411"/>
      <c r="D3" s="411"/>
      <c r="E3" s="411"/>
      <c r="F3" s="1"/>
      <c r="G3" s="1"/>
      <c r="H3" s="1"/>
    </row>
    <row r="4" spans="1:10">
      <c r="A4" s="411"/>
      <c r="B4" s="411"/>
      <c r="C4" s="411"/>
      <c r="D4" s="411"/>
      <c r="E4" s="411"/>
      <c r="F4" s="1"/>
      <c r="G4" s="1"/>
      <c r="H4" s="1"/>
    </row>
    <row r="5" spans="1:10">
      <c r="A5" s="412" t="s">
        <v>170</v>
      </c>
      <c r="B5" s="412"/>
      <c r="C5" s="412"/>
      <c r="D5" s="412"/>
      <c r="E5" s="412"/>
      <c r="F5" s="1"/>
      <c r="G5" s="1"/>
      <c r="H5" s="1"/>
    </row>
    <row r="6" spans="1:10">
      <c r="A6" s="185" t="s">
        <v>21</v>
      </c>
      <c r="B6" s="150"/>
      <c r="C6" s="147"/>
      <c r="D6" s="147"/>
      <c r="E6" s="147"/>
      <c r="F6" s="1"/>
      <c r="G6" s="1"/>
      <c r="H6" s="1"/>
    </row>
    <row r="7" spans="1:10">
      <c r="A7" s="186" t="s">
        <v>21</v>
      </c>
      <c r="B7" s="153" t="s">
        <v>369</v>
      </c>
      <c r="C7" s="153" t="s">
        <v>295</v>
      </c>
      <c r="D7" s="153" t="s">
        <v>370</v>
      </c>
      <c r="E7" s="153" t="s">
        <v>295</v>
      </c>
      <c r="F7" s="1"/>
      <c r="G7" s="1"/>
      <c r="H7" s="1"/>
    </row>
    <row r="8" spans="1:10">
      <c r="A8" s="187" t="s">
        <v>21</v>
      </c>
      <c r="B8" s="156"/>
      <c r="C8" s="156"/>
      <c r="D8" s="156"/>
      <c r="E8" s="156"/>
      <c r="F8" s="1"/>
      <c r="G8" s="1"/>
      <c r="H8" s="1"/>
    </row>
    <row r="9" spans="1:10" ht="24.95" customHeight="1">
      <c r="A9" s="18">
        <v>1</v>
      </c>
      <c r="B9" s="28" t="s">
        <v>371</v>
      </c>
      <c r="C9" s="15">
        <v>0</v>
      </c>
      <c r="D9" s="28" t="s">
        <v>463</v>
      </c>
      <c r="E9" s="15">
        <v>3856418</v>
      </c>
      <c r="F9" s="1"/>
      <c r="G9" s="1"/>
      <c r="H9" s="1"/>
    </row>
    <row r="10" spans="1:10" ht="24.95" customHeight="1">
      <c r="A10" s="18">
        <v>2</v>
      </c>
      <c r="B10" s="28" t="s">
        <v>372</v>
      </c>
      <c r="C10" s="15">
        <v>2540000</v>
      </c>
      <c r="D10" s="92" t="s">
        <v>376</v>
      </c>
      <c r="E10" s="25">
        <v>3856418</v>
      </c>
      <c r="F10" s="1"/>
      <c r="G10" s="246"/>
      <c r="H10" s="247"/>
      <c r="I10" s="248"/>
      <c r="J10" s="248"/>
    </row>
    <row r="11" spans="1:10" ht="24.95" customHeight="1">
      <c r="A11" s="18">
        <v>3</v>
      </c>
      <c r="B11" s="92" t="s">
        <v>373</v>
      </c>
      <c r="C11" s="25">
        <f>C9+C10</f>
        <v>2540000</v>
      </c>
      <c r="D11" s="28" t="s">
        <v>461</v>
      </c>
      <c r="E11" s="15">
        <v>3000000</v>
      </c>
      <c r="F11" s="1"/>
      <c r="G11" s="246"/>
      <c r="H11" s="247"/>
      <c r="I11" s="248"/>
      <c r="J11" s="248"/>
    </row>
    <row r="12" spans="1:10" ht="24.95" customHeight="1">
      <c r="A12" s="18">
        <v>4</v>
      </c>
      <c r="B12" s="92" t="s">
        <v>374</v>
      </c>
      <c r="C12" s="3">
        <v>30982151</v>
      </c>
      <c r="D12" s="28" t="s">
        <v>462</v>
      </c>
      <c r="E12" s="15">
        <v>1000000</v>
      </c>
      <c r="F12" s="1"/>
      <c r="G12" s="1"/>
      <c r="H12" s="1"/>
    </row>
    <row r="13" spans="1:10" ht="24.95" customHeight="1">
      <c r="A13" s="18">
        <v>5</v>
      </c>
      <c r="B13" s="92" t="s">
        <v>454</v>
      </c>
      <c r="C13" s="3">
        <v>120556562</v>
      </c>
      <c r="D13" s="38" t="s">
        <v>451</v>
      </c>
      <c r="E13" s="5">
        <v>93648700</v>
      </c>
      <c r="F13" s="1"/>
      <c r="G13" s="1"/>
      <c r="H13" s="1"/>
    </row>
    <row r="14" spans="1:10" ht="24.95" customHeight="1">
      <c r="A14" s="18">
        <v>6</v>
      </c>
      <c r="B14" s="92"/>
      <c r="C14" s="3"/>
      <c r="D14" s="38" t="s">
        <v>452</v>
      </c>
      <c r="E14" s="5">
        <v>26907862</v>
      </c>
      <c r="F14" s="1"/>
      <c r="G14" s="1"/>
      <c r="H14" s="1"/>
    </row>
    <row r="15" spans="1:10" ht="24.95" customHeight="1">
      <c r="A15" s="18">
        <v>7</v>
      </c>
      <c r="B15" s="92"/>
      <c r="C15" s="3"/>
      <c r="D15" s="38" t="s">
        <v>453</v>
      </c>
      <c r="E15" s="5">
        <v>30982151</v>
      </c>
      <c r="F15" s="1"/>
      <c r="G15" s="1"/>
      <c r="H15" s="1"/>
    </row>
    <row r="16" spans="1:10" ht="24.95" customHeight="1">
      <c r="A16" s="18">
        <v>8</v>
      </c>
      <c r="B16" s="92"/>
      <c r="C16" s="3"/>
      <c r="D16" s="38" t="s">
        <v>459</v>
      </c>
      <c r="E16" s="5">
        <v>2015000</v>
      </c>
      <c r="F16" s="1"/>
      <c r="G16" s="1"/>
      <c r="H16" s="1"/>
    </row>
    <row r="17" spans="1:8" ht="24.95" customHeight="1">
      <c r="A17" s="18">
        <v>9</v>
      </c>
      <c r="B17" s="92"/>
      <c r="C17" s="3"/>
      <c r="D17" s="38" t="s">
        <v>458</v>
      </c>
      <c r="E17" s="5">
        <v>2700000</v>
      </c>
      <c r="F17" s="1"/>
      <c r="G17" s="1"/>
      <c r="H17" s="1"/>
    </row>
    <row r="18" spans="1:8" ht="24.95" customHeight="1">
      <c r="A18" s="18">
        <v>10</v>
      </c>
      <c r="B18" s="92"/>
      <c r="C18" s="3"/>
      <c r="D18" s="93" t="s">
        <v>377</v>
      </c>
      <c r="E18" s="3">
        <f>SUM(E11:E17)</f>
        <v>160253713</v>
      </c>
      <c r="F18" s="1"/>
      <c r="G18" s="1"/>
      <c r="H18" s="1"/>
    </row>
    <row r="19" spans="1:8" ht="24.95" customHeight="1">
      <c r="A19" s="18">
        <v>11</v>
      </c>
      <c r="B19" s="92"/>
      <c r="C19" s="3"/>
      <c r="D19" s="93" t="s">
        <v>378</v>
      </c>
      <c r="E19" s="3">
        <v>0</v>
      </c>
      <c r="F19" s="1"/>
      <c r="G19" s="1"/>
      <c r="H19" s="1"/>
    </row>
    <row r="20" spans="1:8" ht="24.95" customHeight="1">
      <c r="A20" s="188"/>
      <c r="B20" s="189" t="s">
        <v>153</v>
      </c>
      <c r="C20" s="172">
        <f>C11+C12+C13</f>
        <v>154078713</v>
      </c>
      <c r="D20" s="170" t="s">
        <v>153</v>
      </c>
      <c r="E20" s="172">
        <f>E10+E18</f>
        <v>164110131</v>
      </c>
      <c r="F20" s="1">
        <f>C20-E20</f>
        <v>-10031418</v>
      </c>
      <c r="G20" s="1"/>
      <c r="H20" s="1"/>
    </row>
    <row r="21" spans="1:8">
      <c r="C21" s="1"/>
      <c r="D21" s="1"/>
      <c r="E21" s="1"/>
      <c r="F21" s="1"/>
      <c r="G21" s="1"/>
      <c r="H21" s="1"/>
    </row>
    <row r="22" spans="1:8">
      <c r="C22" s="1"/>
      <c r="D22" s="1"/>
      <c r="E22" s="1"/>
      <c r="F22" s="1"/>
      <c r="G22" s="1"/>
      <c r="H22" s="1"/>
    </row>
    <row r="23" spans="1:8">
      <c r="C23" s="1"/>
      <c r="D23" s="1"/>
      <c r="E23" s="1"/>
      <c r="F23" s="1"/>
      <c r="G23" s="1"/>
      <c r="H23" s="1"/>
    </row>
    <row r="24" spans="1:8"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7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C37" s="1"/>
      <c r="D37" s="1"/>
      <c r="E37" s="1"/>
      <c r="F37" s="1"/>
      <c r="G37" s="1"/>
      <c r="H37" s="1"/>
    </row>
    <row r="38" spans="1:8">
      <c r="C38" s="1"/>
      <c r="D38" s="1"/>
      <c r="E38" s="1"/>
      <c r="F38" s="1"/>
      <c r="G38" s="1"/>
      <c r="H38" s="1"/>
    </row>
    <row r="39" spans="1:8">
      <c r="C39" s="1"/>
      <c r="D39" s="1"/>
      <c r="E39" s="1"/>
      <c r="F39" s="1"/>
      <c r="G39" s="1"/>
      <c r="H39" s="1"/>
    </row>
    <row r="40" spans="1:8">
      <c r="C40" s="1"/>
      <c r="D40" s="1"/>
      <c r="E40" s="1"/>
      <c r="F40" s="1"/>
      <c r="G40" s="1"/>
      <c r="H40" s="1"/>
    </row>
    <row r="41" spans="1:8">
      <c r="C41" s="1"/>
      <c r="D41" s="1"/>
      <c r="E41" s="1"/>
      <c r="F41" s="1"/>
      <c r="G41" s="1"/>
      <c r="H41" s="1"/>
    </row>
    <row r="42" spans="1:8">
      <c r="C42" s="1"/>
      <c r="D42" s="1"/>
      <c r="E42" s="1"/>
      <c r="F42" s="1"/>
      <c r="G42" s="1"/>
      <c r="H42" s="1"/>
    </row>
    <row r="43" spans="1:8">
      <c r="C43" s="1"/>
      <c r="D43" s="1"/>
      <c r="E43" s="1"/>
      <c r="F43" s="1"/>
      <c r="G43" s="1"/>
      <c r="H43" s="1"/>
    </row>
    <row r="44" spans="1:8">
      <c r="C44" s="1"/>
      <c r="D44" s="1"/>
      <c r="E44" s="1"/>
      <c r="F44" s="1"/>
      <c r="G44" s="1"/>
      <c r="H44" s="1"/>
    </row>
    <row r="45" spans="1:8">
      <c r="C45" s="1"/>
      <c r="D45" s="1"/>
      <c r="E45" s="1"/>
      <c r="F45" s="1"/>
      <c r="G45" s="1"/>
      <c r="H45" s="1"/>
    </row>
    <row r="46" spans="1:8">
      <c r="C46" s="1"/>
      <c r="D46" s="1"/>
      <c r="E46" s="1"/>
      <c r="F46" s="1"/>
      <c r="G46" s="1"/>
      <c r="H46" s="1"/>
    </row>
    <row r="47" spans="1:8">
      <c r="C47" s="1"/>
      <c r="D47" s="1"/>
      <c r="E47" s="1"/>
      <c r="F47" s="1"/>
      <c r="G47" s="1"/>
      <c r="H47" s="1"/>
    </row>
    <row r="48" spans="1:8">
      <c r="C48" s="1"/>
      <c r="D48" s="1"/>
      <c r="E48" s="1"/>
      <c r="F48" s="1"/>
      <c r="G48" s="1"/>
      <c r="H48" s="1"/>
    </row>
    <row r="49" spans="3:8">
      <c r="C49" s="1"/>
      <c r="D49" s="1"/>
      <c r="E49" s="1"/>
      <c r="F49" s="1"/>
      <c r="G49" s="1"/>
      <c r="H49" s="1"/>
    </row>
    <row r="50" spans="3:8">
      <c r="C50" s="1"/>
      <c r="D50" s="1"/>
      <c r="E50" s="1"/>
      <c r="F50" s="1"/>
      <c r="G50" s="1"/>
      <c r="H50" s="1"/>
    </row>
    <row r="51" spans="3:8">
      <c r="C51" s="1"/>
      <c r="D51" s="1"/>
      <c r="E51" s="1"/>
      <c r="F51" s="1"/>
      <c r="G51" s="1"/>
      <c r="H51" s="1"/>
    </row>
  </sheetData>
  <mergeCells count="5">
    <mergeCell ref="A1:E1"/>
    <mergeCell ref="A2:E2"/>
    <mergeCell ref="A3:E3"/>
    <mergeCell ref="A4:E4"/>
    <mergeCell ref="A5:E5"/>
  </mergeCells>
  <phoneticPr fontId="4" type="noConversion"/>
  <pageMargins left="0.3" right="0.17" top="0.41" bottom="0.28999999999999998" header="0.17" footer="0.13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71"/>
  <sheetViews>
    <sheetView view="pageBreakPreview" zoomScale="77" zoomScaleNormal="100" zoomScaleSheetLayoutView="77" workbookViewId="0">
      <selection sqref="A1:E1"/>
    </sheetView>
  </sheetViews>
  <sheetFormatPr defaultRowHeight="12.75"/>
  <cols>
    <col min="1" max="1" width="7.28515625" customWidth="1"/>
    <col min="2" max="2" width="28.42578125" customWidth="1"/>
    <col min="3" max="3" width="46.140625" customWidth="1"/>
    <col min="4" max="4" width="20.7109375" customWidth="1"/>
    <col min="5" max="5" width="19.7109375" bestFit="1" customWidth="1"/>
    <col min="6" max="6" width="14.42578125" customWidth="1"/>
    <col min="7" max="7" width="17" customWidth="1"/>
    <col min="8" max="8" width="16.85546875" customWidth="1"/>
    <col min="9" max="9" width="15.42578125" bestFit="1" customWidth="1"/>
    <col min="10" max="10" width="15.85546875" customWidth="1"/>
    <col min="11" max="11" width="16.5703125" customWidth="1"/>
  </cols>
  <sheetData>
    <row r="1" spans="1:15">
      <c r="A1" s="410" t="s">
        <v>516</v>
      </c>
      <c r="B1" s="410"/>
      <c r="C1" s="410"/>
      <c r="D1" s="410"/>
      <c r="E1" s="410"/>
      <c r="F1" s="313"/>
      <c r="G1" s="313"/>
      <c r="H1" s="313"/>
      <c r="I1" s="313"/>
      <c r="J1" s="313"/>
      <c r="K1" s="313"/>
      <c r="L1" s="1"/>
      <c r="M1" s="1"/>
      <c r="N1" s="1"/>
      <c r="O1" s="1"/>
    </row>
    <row r="2" spans="1:15">
      <c r="A2" s="411" t="s">
        <v>215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1"/>
      <c r="M2" s="1"/>
      <c r="N2" s="1"/>
      <c r="O2" s="1"/>
    </row>
    <row r="3" spans="1:15">
      <c r="A3" s="411" t="s">
        <v>243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1"/>
      <c r="M3" s="1"/>
      <c r="N3" s="1"/>
      <c r="O3" s="1"/>
    </row>
    <row r="4" spans="1:15">
      <c r="A4" s="159" t="s">
        <v>107</v>
      </c>
      <c r="B4" s="150" t="s">
        <v>108</v>
      </c>
      <c r="C4" s="149" t="s">
        <v>109</v>
      </c>
      <c r="D4" s="474" t="s">
        <v>110</v>
      </c>
      <c r="E4" s="476"/>
      <c r="F4" s="474" t="s">
        <v>111</v>
      </c>
      <c r="G4" s="475"/>
      <c r="H4" s="483" t="s">
        <v>112</v>
      </c>
      <c r="I4" s="484"/>
      <c r="J4" s="484"/>
      <c r="K4" s="485"/>
      <c r="L4" s="1"/>
      <c r="M4" s="1"/>
      <c r="N4" s="1"/>
      <c r="O4" s="1"/>
    </row>
    <row r="5" spans="1:15">
      <c r="A5" s="182" t="s">
        <v>113</v>
      </c>
      <c r="B5" s="156" t="s">
        <v>114</v>
      </c>
      <c r="C5" s="155" t="s">
        <v>96</v>
      </c>
      <c r="D5" s="170" t="s">
        <v>115</v>
      </c>
      <c r="E5" s="155" t="s">
        <v>116</v>
      </c>
      <c r="F5" s="156" t="s">
        <v>117</v>
      </c>
      <c r="G5" s="155" t="s">
        <v>118</v>
      </c>
      <c r="H5" s="477" t="s">
        <v>119</v>
      </c>
      <c r="I5" s="478"/>
      <c r="J5" s="478"/>
      <c r="K5" s="479"/>
      <c r="L5" s="1"/>
      <c r="M5" s="1"/>
      <c r="N5" s="1"/>
      <c r="O5" s="1"/>
    </row>
    <row r="6" spans="1:15" ht="25.5">
      <c r="A6" s="30" t="s">
        <v>27</v>
      </c>
      <c r="B6" s="31" t="s">
        <v>244</v>
      </c>
      <c r="C6" s="31" t="s">
        <v>245</v>
      </c>
      <c r="D6" s="32" t="s">
        <v>246</v>
      </c>
      <c r="E6" s="31">
        <v>100000000</v>
      </c>
      <c r="F6" s="33" t="s">
        <v>246</v>
      </c>
      <c r="G6" s="33" t="s">
        <v>195</v>
      </c>
      <c r="H6" s="473" t="s">
        <v>196</v>
      </c>
      <c r="I6" s="473"/>
      <c r="J6" s="473"/>
      <c r="K6" s="473"/>
      <c r="L6" s="1"/>
      <c r="M6" s="1"/>
      <c r="N6" s="1"/>
      <c r="O6" s="1"/>
    </row>
    <row r="7" spans="1:15" ht="25.5">
      <c r="A7" s="30" t="s">
        <v>28</v>
      </c>
      <c r="B7" s="31" t="s">
        <v>247</v>
      </c>
      <c r="C7" s="31" t="s">
        <v>248</v>
      </c>
      <c r="D7" s="32" t="s">
        <v>246</v>
      </c>
      <c r="E7" s="31">
        <v>30982151</v>
      </c>
      <c r="F7" s="33" t="s">
        <v>182</v>
      </c>
      <c r="G7" s="33" t="s">
        <v>195</v>
      </c>
      <c r="H7" s="473" t="s">
        <v>198</v>
      </c>
      <c r="I7" s="473"/>
      <c r="J7" s="473"/>
      <c r="K7" s="473"/>
      <c r="L7" s="1"/>
      <c r="M7" s="1"/>
      <c r="N7" s="1"/>
      <c r="O7" s="1"/>
    </row>
    <row r="8" spans="1:15" ht="25.5">
      <c r="A8" s="30" t="s">
        <v>29</v>
      </c>
      <c r="B8" s="31" t="s">
        <v>249</v>
      </c>
      <c r="C8" s="31" t="s">
        <v>250</v>
      </c>
      <c r="D8" s="32" t="s">
        <v>246</v>
      </c>
      <c r="E8" s="31">
        <v>35000000</v>
      </c>
      <c r="F8" s="33" t="s">
        <v>182</v>
      </c>
      <c r="G8" s="33" t="s">
        <v>195</v>
      </c>
      <c r="H8" s="473" t="s">
        <v>198</v>
      </c>
      <c r="I8" s="473"/>
      <c r="J8" s="473"/>
      <c r="K8" s="473"/>
      <c r="L8" s="1"/>
      <c r="M8" s="1"/>
      <c r="N8" s="1"/>
      <c r="O8" s="1"/>
    </row>
    <row r="9" spans="1:15" ht="33.75" customHeight="1">
      <c r="A9" s="30" t="s">
        <v>30</v>
      </c>
      <c r="B9" s="31" t="s">
        <v>290</v>
      </c>
      <c r="C9" s="31" t="s">
        <v>291</v>
      </c>
      <c r="D9" s="32" t="s">
        <v>182</v>
      </c>
      <c r="E9" s="31">
        <v>300000000</v>
      </c>
      <c r="F9" s="33">
        <v>0</v>
      </c>
      <c r="G9" s="33">
        <v>0</v>
      </c>
      <c r="H9" s="480" t="s">
        <v>258</v>
      </c>
      <c r="I9" s="481"/>
      <c r="J9" s="481"/>
      <c r="K9" s="482"/>
      <c r="L9" s="1"/>
      <c r="M9" s="1"/>
      <c r="N9" s="1"/>
      <c r="O9" s="1"/>
    </row>
    <row r="10" spans="1:15" ht="25.5" customHeight="1">
      <c r="A10" s="30" t="s">
        <v>36</v>
      </c>
      <c r="B10" s="34" t="s">
        <v>251</v>
      </c>
      <c r="C10" s="34" t="s">
        <v>252</v>
      </c>
      <c r="D10" s="32" t="s">
        <v>246</v>
      </c>
      <c r="E10" s="31">
        <v>22651125</v>
      </c>
      <c r="F10" s="33" t="s">
        <v>182</v>
      </c>
      <c r="G10" s="33" t="s">
        <v>255</v>
      </c>
      <c r="H10" s="473" t="s">
        <v>196</v>
      </c>
      <c r="I10" s="473"/>
      <c r="J10" s="473"/>
      <c r="K10" s="473"/>
      <c r="L10" s="1"/>
      <c r="M10" s="1"/>
      <c r="N10" s="1"/>
      <c r="O10" s="1"/>
    </row>
    <row r="11" spans="1:15" ht="25.5" customHeight="1">
      <c r="A11" s="30" t="s">
        <v>38</v>
      </c>
      <c r="B11" s="34" t="s">
        <v>253</v>
      </c>
      <c r="C11" s="34" t="s">
        <v>254</v>
      </c>
      <c r="D11" s="32" t="s">
        <v>246</v>
      </c>
      <c r="E11" s="31">
        <v>7344560</v>
      </c>
      <c r="F11" s="33" t="s">
        <v>182</v>
      </c>
      <c r="G11" s="33" t="s">
        <v>255</v>
      </c>
      <c r="H11" s="473" t="s">
        <v>196</v>
      </c>
      <c r="I11" s="473"/>
      <c r="J11" s="473"/>
      <c r="K11" s="473"/>
      <c r="L11" s="1"/>
      <c r="M11" s="1"/>
      <c r="N11" s="1"/>
      <c r="O11" s="1"/>
    </row>
    <row r="12" spans="1:15" ht="26.25" customHeight="1">
      <c r="A12" s="30" t="s">
        <v>54</v>
      </c>
      <c r="B12" s="34" t="s">
        <v>262</v>
      </c>
      <c r="C12" s="34" t="s">
        <v>260</v>
      </c>
      <c r="D12" s="32" t="s">
        <v>246</v>
      </c>
      <c r="E12" s="31">
        <v>8860161</v>
      </c>
      <c r="F12" s="33" t="s">
        <v>182</v>
      </c>
      <c r="G12" s="33" t="s">
        <v>195</v>
      </c>
      <c r="H12" s="473" t="s">
        <v>261</v>
      </c>
      <c r="I12" s="473"/>
      <c r="J12" s="473"/>
      <c r="K12" s="473"/>
      <c r="L12" s="1"/>
      <c r="M12" s="1"/>
      <c r="N12" s="1"/>
      <c r="O12" s="1"/>
    </row>
    <row r="13" spans="1:15" ht="27" customHeight="1">
      <c r="A13" s="30" t="s">
        <v>55</v>
      </c>
      <c r="B13" s="34" t="s">
        <v>263</v>
      </c>
      <c r="C13" s="35" t="s">
        <v>264</v>
      </c>
      <c r="D13" s="32" t="s">
        <v>246</v>
      </c>
      <c r="E13" s="31">
        <v>2920000</v>
      </c>
      <c r="F13" s="33" t="s">
        <v>182</v>
      </c>
      <c r="G13" s="33" t="s">
        <v>195</v>
      </c>
      <c r="H13" s="473" t="s">
        <v>196</v>
      </c>
      <c r="I13" s="473"/>
      <c r="J13" s="473"/>
      <c r="K13" s="473"/>
      <c r="L13" s="1"/>
      <c r="M13" s="1"/>
      <c r="N13" s="1"/>
      <c r="O13" s="1"/>
    </row>
    <row r="14" spans="1:15" ht="26.25" customHeight="1">
      <c r="A14" s="30" t="s">
        <v>61</v>
      </c>
      <c r="B14" s="34" t="s">
        <v>265</v>
      </c>
      <c r="C14" s="34" t="s">
        <v>266</v>
      </c>
      <c r="D14" s="32" t="s">
        <v>267</v>
      </c>
      <c r="E14" s="31">
        <v>0</v>
      </c>
      <c r="F14" s="33">
        <v>0</v>
      </c>
      <c r="G14" s="33" t="s">
        <v>195</v>
      </c>
      <c r="H14" s="473" t="s">
        <v>196</v>
      </c>
      <c r="I14" s="473"/>
      <c r="J14" s="473"/>
      <c r="K14" s="473"/>
      <c r="L14" s="1"/>
      <c r="M14" s="1"/>
      <c r="N14" s="1"/>
      <c r="O14" s="1"/>
    </row>
    <row r="15" spans="1:15" ht="35.25" customHeight="1">
      <c r="A15" s="30" t="s">
        <v>62</v>
      </c>
      <c r="B15" s="31" t="s">
        <v>197</v>
      </c>
      <c r="C15" s="31" t="s">
        <v>259</v>
      </c>
      <c r="D15" s="32" t="s">
        <v>267</v>
      </c>
      <c r="E15" s="31">
        <v>20000000</v>
      </c>
      <c r="F15" s="33" t="s">
        <v>182</v>
      </c>
      <c r="G15" s="33" t="s">
        <v>195</v>
      </c>
      <c r="H15" s="473" t="s">
        <v>196</v>
      </c>
      <c r="I15" s="473"/>
      <c r="J15" s="473"/>
      <c r="K15" s="473"/>
      <c r="L15" s="1"/>
      <c r="M15" s="1"/>
      <c r="N15" s="1"/>
      <c r="O15" s="1"/>
    </row>
    <row r="16" spans="1:15" ht="31.5" customHeight="1">
      <c r="A16" s="30" t="s">
        <v>63</v>
      </c>
      <c r="B16" s="31" t="s">
        <v>256</v>
      </c>
      <c r="C16" s="31" t="s">
        <v>257</v>
      </c>
      <c r="D16" s="32" t="s">
        <v>182</v>
      </c>
      <c r="E16" s="31">
        <v>9838177</v>
      </c>
      <c r="F16" s="33">
        <v>0</v>
      </c>
      <c r="G16" s="33">
        <v>0</v>
      </c>
      <c r="H16" s="473" t="s">
        <v>258</v>
      </c>
      <c r="I16" s="473"/>
      <c r="J16" s="473"/>
      <c r="K16" s="473"/>
      <c r="L16" s="1"/>
      <c r="M16" s="1"/>
      <c r="N16" s="1"/>
      <c r="O16" s="1"/>
    </row>
    <row r="17" spans="1:15" ht="35.25" customHeight="1">
      <c r="A17" s="30" t="s">
        <v>64</v>
      </c>
      <c r="B17" s="31" t="s">
        <v>268</v>
      </c>
      <c r="C17" s="31" t="s">
        <v>269</v>
      </c>
      <c r="D17" s="32" t="s">
        <v>195</v>
      </c>
      <c r="E17" s="31">
        <v>2260000</v>
      </c>
      <c r="F17" s="33">
        <v>0</v>
      </c>
      <c r="G17" s="33">
        <v>0</v>
      </c>
      <c r="H17" s="473" t="s">
        <v>258</v>
      </c>
      <c r="I17" s="473"/>
      <c r="J17" s="473"/>
      <c r="K17" s="473"/>
      <c r="L17" s="1"/>
      <c r="M17" s="1"/>
      <c r="N17" s="1"/>
      <c r="O17" s="1"/>
    </row>
    <row r="18" spans="1:1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59" t="s">
        <v>107</v>
      </c>
      <c r="B19" s="150" t="s">
        <v>108</v>
      </c>
      <c r="C19" s="159" t="s">
        <v>275</v>
      </c>
      <c r="D19" s="474" t="s">
        <v>276</v>
      </c>
      <c r="E19" s="475"/>
      <c r="F19" s="475"/>
      <c r="G19" s="475"/>
      <c r="H19" s="475"/>
      <c r="I19" s="476"/>
      <c r="J19" s="1"/>
      <c r="K19" s="1"/>
    </row>
    <row r="20" spans="1:15">
      <c r="A20" s="182" t="s">
        <v>113</v>
      </c>
      <c r="B20" s="156" t="s">
        <v>114</v>
      </c>
      <c r="C20" s="183"/>
      <c r="D20" s="156" t="s">
        <v>106</v>
      </c>
      <c r="E20" s="156" t="s">
        <v>154</v>
      </c>
      <c r="F20" s="156" t="s">
        <v>277</v>
      </c>
      <c r="G20" s="156" t="s">
        <v>296</v>
      </c>
      <c r="H20" s="156" t="s">
        <v>297</v>
      </c>
      <c r="I20" s="170" t="s">
        <v>298</v>
      </c>
      <c r="J20" s="1"/>
      <c r="K20" s="1"/>
    </row>
    <row r="21" spans="1:15">
      <c r="A21" s="17"/>
      <c r="B21" s="467" t="s">
        <v>270</v>
      </c>
      <c r="C21" s="12"/>
      <c r="D21" s="29"/>
      <c r="E21" s="40"/>
      <c r="F21" s="12"/>
      <c r="G21" s="12"/>
      <c r="H21" s="56"/>
      <c r="I21" s="55"/>
      <c r="J21" s="1"/>
      <c r="K21" s="1"/>
    </row>
    <row r="22" spans="1:15">
      <c r="A22" s="19" t="s">
        <v>27</v>
      </c>
      <c r="B22" s="468"/>
      <c r="C22" s="14" t="s">
        <v>271</v>
      </c>
      <c r="D22" s="29">
        <v>100000000</v>
      </c>
      <c r="E22" s="1">
        <v>100000000</v>
      </c>
      <c r="F22" s="8">
        <v>1000000</v>
      </c>
      <c r="G22" s="8">
        <v>100000000</v>
      </c>
      <c r="H22" s="57">
        <f>6351300</f>
        <v>6351300</v>
      </c>
      <c r="I22" s="8">
        <f>G22-H22</f>
        <v>93648700</v>
      </c>
      <c r="J22" s="1"/>
      <c r="K22" s="1"/>
    </row>
    <row r="23" spans="1:15">
      <c r="A23" s="19"/>
      <c r="B23" s="469"/>
      <c r="C23" s="9"/>
      <c r="D23" s="29"/>
      <c r="E23" s="1"/>
      <c r="F23" s="8"/>
      <c r="G23" s="9"/>
      <c r="H23" s="58"/>
      <c r="I23" s="9"/>
      <c r="J23" s="7"/>
      <c r="K23" s="1"/>
    </row>
    <row r="24" spans="1:15">
      <c r="A24" s="17"/>
      <c r="B24" s="467" t="s">
        <v>272</v>
      </c>
      <c r="C24" s="12"/>
      <c r="D24" s="13"/>
      <c r="E24" s="12"/>
      <c r="F24" s="12"/>
      <c r="G24" s="12"/>
      <c r="H24" s="56"/>
      <c r="I24" s="55"/>
      <c r="J24" s="1"/>
      <c r="K24" s="1"/>
    </row>
    <row r="25" spans="1:15">
      <c r="A25" s="19" t="s">
        <v>28</v>
      </c>
      <c r="B25" s="468"/>
      <c r="C25" s="14" t="s">
        <v>273</v>
      </c>
      <c r="D25" s="29">
        <v>30982151</v>
      </c>
      <c r="E25" s="1">
        <v>30982151</v>
      </c>
      <c r="F25" s="8">
        <f>D25-E25</f>
        <v>0</v>
      </c>
      <c r="G25" s="8"/>
      <c r="H25" s="57">
        <v>0</v>
      </c>
      <c r="I25" s="8">
        <f>G25-H25</f>
        <v>0</v>
      </c>
      <c r="J25" s="1"/>
      <c r="K25" s="1"/>
    </row>
    <row r="26" spans="1:15">
      <c r="A26" s="19"/>
      <c r="B26" s="469"/>
      <c r="C26" s="9"/>
      <c r="D26" s="29"/>
      <c r="E26" s="1"/>
      <c r="F26" s="8"/>
      <c r="G26" s="8"/>
      <c r="H26" s="57"/>
      <c r="I26" s="9"/>
      <c r="J26" s="1"/>
      <c r="K26" s="1"/>
    </row>
    <row r="27" spans="1:15">
      <c r="A27" s="17"/>
      <c r="B27" s="467" t="s">
        <v>181</v>
      </c>
      <c r="C27" s="12"/>
      <c r="D27" s="13"/>
      <c r="E27" s="12"/>
      <c r="F27" s="12"/>
      <c r="G27" s="12"/>
      <c r="H27" s="56"/>
      <c r="I27" s="55"/>
      <c r="J27" s="1"/>
      <c r="K27" s="1"/>
    </row>
    <row r="28" spans="1:15">
      <c r="A28" s="19" t="s">
        <v>29</v>
      </c>
      <c r="B28" s="468"/>
      <c r="C28" s="14" t="s">
        <v>274</v>
      </c>
      <c r="D28" s="29">
        <v>35000000</v>
      </c>
      <c r="E28" s="1">
        <v>35000000</v>
      </c>
      <c r="F28" s="8">
        <f>D28-E28</f>
        <v>0</v>
      </c>
      <c r="G28" s="8">
        <v>35000000</v>
      </c>
      <c r="H28" s="57">
        <f>63500+40000+7263638+725000</f>
        <v>8092138</v>
      </c>
      <c r="I28" s="8">
        <f>G28-H28</f>
        <v>26907862</v>
      </c>
      <c r="J28" s="7"/>
      <c r="K28" s="1"/>
    </row>
    <row r="29" spans="1:15">
      <c r="A29" s="19"/>
      <c r="B29" s="469"/>
      <c r="C29" s="9"/>
      <c r="D29" s="29"/>
      <c r="E29" s="1"/>
      <c r="F29" s="8"/>
      <c r="G29" s="8"/>
      <c r="H29" s="57"/>
      <c r="I29" s="9"/>
      <c r="J29" s="1"/>
      <c r="K29" s="1"/>
    </row>
    <row r="30" spans="1:15">
      <c r="A30" s="17"/>
      <c r="B30" s="467" t="s">
        <v>278</v>
      </c>
      <c r="C30" s="7"/>
      <c r="D30" s="12"/>
      <c r="E30" s="12"/>
      <c r="F30" s="12"/>
      <c r="G30" s="12"/>
      <c r="H30" s="56"/>
      <c r="I30" s="55"/>
      <c r="J30" s="1"/>
      <c r="K30" s="1"/>
    </row>
    <row r="31" spans="1:15">
      <c r="A31" s="19" t="s">
        <v>30</v>
      </c>
      <c r="B31" s="468"/>
      <c r="C31" s="7" t="s">
        <v>279</v>
      </c>
      <c r="D31" s="14">
        <v>22651204</v>
      </c>
      <c r="E31" s="1">
        <v>22651204</v>
      </c>
      <c r="F31" s="8">
        <v>1132779</v>
      </c>
      <c r="G31" s="8">
        <v>0</v>
      </c>
      <c r="H31" s="57">
        <v>0</v>
      </c>
      <c r="I31" s="8">
        <f>G31-H31</f>
        <v>0</v>
      </c>
      <c r="J31" s="1"/>
      <c r="K31" s="1"/>
    </row>
    <row r="32" spans="1:15">
      <c r="A32" s="19"/>
      <c r="B32" s="469"/>
      <c r="C32" s="1"/>
      <c r="D32" s="14"/>
      <c r="E32" s="1"/>
      <c r="F32" s="8"/>
      <c r="G32" s="8"/>
      <c r="H32" s="57"/>
      <c r="I32" s="9"/>
      <c r="J32" s="1"/>
      <c r="K32" s="1"/>
    </row>
    <row r="33" spans="1:9">
      <c r="A33" s="17"/>
      <c r="B33" s="467" t="s">
        <v>280</v>
      </c>
      <c r="C33" s="11"/>
      <c r="D33" s="12"/>
      <c r="E33" s="12"/>
      <c r="F33" s="12"/>
      <c r="G33" s="12"/>
      <c r="H33" s="59"/>
      <c r="I33" s="60"/>
    </row>
    <row r="34" spans="1:9">
      <c r="A34" s="19" t="s">
        <v>36</v>
      </c>
      <c r="B34" s="468"/>
      <c r="C34" s="7" t="s">
        <v>281</v>
      </c>
      <c r="D34" s="14">
        <v>7344560</v>
      </c>
      <c r="E34" s="1">
        <v>7344560</v>
      </c>
      <c r="F34" s="8">
        <v>367299</v>
      </c>
      <c r="G34" s="8">
        <v>0</v>
      </c>
      <c r="H34" s="61">
        <v>0</v>
      </c>
      <c r="I34" s="8">
        <f>G34-H34</f>
        <v>0</v>
      </c>
    </row>
    <row r="35" spans="1:9">
      <c r="A35" s="19"/>
      <c r="B35" s="469"/>
      <c r="C35" s="7"/>
      <c r="D35" s="14"/>
      <c r="E35" s="1"/>
      <c r="F35" s="8"/>
      <c r="G35" s="8"/>
      <c r="H35" s="61"/>
      <c r="I35" s="63"/>
    </row>
    <row r="36" spans="1:9">
      <c r="A36" s="17"/>
      <c r="B36" s="467" t="s">
        <v>282</v>
      </c>
      <c r="C36" s="11"/>
      <c r="D36" s="12"/>
      <c r="E36" s="12"/>
      <c r="F36" s="12"/>
      <c r="G36" s="12"/>
      <c r="H36" s="59"/>
      <c r="I36" s="60"/>
    </row>
    <row r="37" spans="1:9">
      <c r="A37" s="19" t="s">
        <v>38</v>
      </c>
      <c r="B37" s="468"/>
      <c r="C37" s="7" t="s">
        <v>283</v>
      </c>
      <c r="D37" s="14">
        <v>8860161</v>
      </c>
      <c r="E37" s="1">
        <v>8860161</v>
      </c>
      <c r="F37" s="8">
        <f>D37-E37</f>
        <v>0</v>
      </c>
      <c r="G37" s="8">
        <v>8860161</v>
      </c>
      <c r="H37" s="61">
        <f>220000+400000+28480+710275+43750+38100+174008</f>
        <v>1614613</v>
      </c>
      <c r="I37" s="8">
        <f>G37-H37</f>
        <v>7245548</v>
      </c>
    </row>
    <row r="38" spans="1:9">
      <c r="A38" s="19"/>
      <c r="B38" s="469"/>
      <c r="C38" s="7"/>
      <c r="D38" s="14"/>
      <c r="E38" s="1"/>
      <c r="F38" s="8"/>
      <c r="G38" s="8"/>
      <c r="H38" s="61"/>
      <c r="I38" s="63"/>
    </row>
    <row r="39" spans="1:9">
      <c r="A39" s="17"/>
      <c r="B39" s="467" t="s">
        <v>284</v>
      </c>
      <c r="C39" s="11"/>
      <c r="D39" s="12"/>
      <c r="E39" s="11"/>
      <c r="F39" s="12"/>
      <c r="G39" s="12"/>
      <c r="H39" s="59"/>
      <c r="I39" s="60"/>
    </row>
    <row r="40" spans="1:9">
      <c r="A40" s="19" t="s">
        <v>54</v>
      </c>
      <c r="B40" s="468"/>
      <c r="C40" s="7" t="s">
        <v>285</v>
      </c>
      <c r="D40" s="14">
        <v>2920000</v>
      </c>
      <c r="E40" s="1">
        <v>2920000</v>
      </c>
      <c r="F40" s="8">
        <f>D40-E40</f>
        <v>0</v>
      </c>
      <c r="G40" s="8">
        <v>2920000</v>
      </c>
      <c r="H40" s="61">
        <f>406094+356457+118158+386884+37200+37336+14240+106800</f>
        <v>1463169</v>
      </c>
      <c r="I40" s="8">
        <f>G40-H40</f>
        <v>1456831</v>
      </c>
    </row>
    <row r="41" spans="1:9">
      <c r="A41" s="19"/>
      <c r="B41" s="469"/>
      <c r="C41" s="7"/>
      <c r="D41" s="14"/>
      <c r="E41" s="1"/>
      <c r="F41" s="8"/>
      <c r="G41" s="8"/>
      <c r="H41" s="61"/>
      <c r="I41" s="63"/>
    </row>
    <row r="42" spans="1:9">
      <c r="A42" s="17"/>
      <c r="B42" s="467" t="s">
        <v>265</v>
      </c>
      <c r="C42" s="11"/>
      <c r="D42" s="12"/>
      <c r="E42" s="11"/>
      <c r="F42" s="12"/>
      <c r="G42" s="12"/>
      <c r="H42" s="59"/>
      <c r="I42" s="60"/>
    </row>
    <row r="43" spans="1:9">
      <c r="A43" s="19" t="s">
        <v>55</v>
      </c>
      <c r="B43" s="468"/>
      <c r="C43" s="7" t="s">
        <v>286</v>
      </c>
      <c r="D43" s="14">
        <v>0</v>
      </c>
      <c r="E43" s="1">
        <v>0</v>
      </c>
      <c r="F43" s="8">
        <f>D43-E43</f>
        <v>0</v>
      </c>
      <c r="G43" s="8">
        <v>0</v>
      </c>
      <c r="H43" s="61">
        <v>0</v>
      </c>
      <c r="I43" s="8">
        <v>0</v>
      </c>
    </row>
    <row r="44" spans="1:9">
      <c r="A44" s="19"/>
      <c r="B44" s="469"/>
      <c r="C44" s="7"/>
      <c r="D44" s="14"/>
      <c r="E44" s="1"/>
      <c r="F44" s="8"/>
      <c r="G44" s="8"/>
      <c r="H44" s="61"/>
      <c r="I44" s="63"/>
    </row>
    <row r="45" spans="1:9">
      <c r="A45" s="17"/>
      <c r="B45" s="467" t="s">
        <v>199</v>
      </c>
      <c r="C45" s="11"/>
      <c r="D45" s="12"/>
      <c r="E45" s="11"/>
      <c r="F45" s="12"/>
      <c r="G45" s="12"/>
      <c r="H45" s="59"/>
      <c r="I45" s="60"/>
    </row>
    <row r="46" spans="1:9">
      <c r="A46" s="19" t="s">
        <v>61</v>
      </c>
      <c r="B46" s="468"/>
      <c r="C46" s="7" t="s">
        <v>385</v>
      </c>
      <c r="D46" s="14">
        <v>20000000</v>
      </c>
      <c r="E46" s="1">
        <v>17000000</v>
      </c>
      <c r="F46" s="8">
        <f>D46-E46</f>
        <v>3000000</v>
      </c>
      <c r="G46" s="8"/>
      <c r="H46" s="61"/>
      <c r="I46" s="8">
        <f>G46-H46</f>
        <v>0</v>
      </c>
    </row>
    <row r="47" spans="1:9">
      <c r="A47" s="19"/>
      <c r="B47" s="469"/>
      <c r="C47" s="7"/>
      <c r="D47" s="14"/>
      <c r="E47" s="1"/>
      <c r="F47" s="8"/>
      <c r="G47" s="8"/>
      <c r="H47" s="61"/>
      <c r="I47" s="63"/>
    </row>
    <row r="48" spans="1:9">
      <c r="A48" s="17"/>
      <c r="B48" s="467" t="s">
        <v>287</v>
      </c>
      <c r="C48" s="26"/>
      <c r="D48" s="12"/>
      <c r="E48" s="11"/>
      <c r="F48" s="12"/>
      <c r="G48" s="12"/>
      <c r="H48" s="59"/>
      <c r="I48" s="60"/>
    </row>
    <row r="49" spans="1:11">
      <c r="A49" s="19" t="s">
        <v>62</v>
      </c>
      <c r="B49" s="468"/>
      <c r="C49" s="40" t="s">
        <v>288</v>
      </c>
      <c r="D49" s="14">
        <v>9838177</v>
      </c>
      <c r="E49" s="1">
        <v>9838177</v>
      </c>
      <c r="F49" s="8">
        <f>D49-E49</f>
        <v>0</v>
      </c>
      <c r="G49" s="8"/>
      <c r="H49" s="61"/>
      <c r="I49" s="8">
        <f>G49-H49</f>
        <v>0</v>
      </c>
    </row>
    <row r="50" spans="1:11">
      <c r="A50" s="18"/>
      <c r="B50" s="469"/>
      <c r="C50" s="41"/>
      <c r="D50" s="14"/>
      <c r="E50" s="10"/>
      <c r="F50" s="9"/>
      <c r="G50" s="8"/>
      <c r="H50" s="61"/>
      <c r="I50" s="63"/>
    </row>
    <row r="51" spans="1:11">
      <c r="A51" s="42"/>
      <c r="B51" s="470" t="s">
        <v>268</v>
      </c>
      <c r="C51" s="43"/>
      <c r="D51" s="12"/>
      <c r="E51" s="43"/>
      <c r="F51" s="45"/>
      <c r="G51" s="60"/>
      <c r="H51" s="59"/>
      <c r="I51" s="60"/>
    </row>
    <row r="52" spans="1:11">
      <c r="A52" s="44" t="s">
        <v>63</v>
      </c>
      <c r="B52" s="471"/>
      <c r="C52" s="39" t="s">
        <v>289</v>
      </c>
      <c r="D52" s="14">
        <v>2260000</v>
      </c>
      <c r="E52" s="22">
        <v>2260000</v>
      </c>
      <c r="F52" s="46">
        <f>D52-E52</f>
        <v>0</v>
      </c>
      <c r="G52" s="62"/>
      <c r="H52" s="61"/>
      <c r="I52" s="8">
        <f>G52-H52</f>
        <v>0</v>
      </c>
      <c r="J52" s="22"/>
      <c r="K52" s="22"/>
    </row>
    <row r="53" spans="1:11">
      <c r="A53" s="44"/>
      <c r="B53" s="471"/>
      <c r="D53" s="47"/>
      <c r="F53" s="47"/>
      <c r="G53" s="62"/>
      <c r="H53" s="61"/>
      <c r="I53" s="63"/>
    </row>
    <row r="54" spans="1:11" ht="12.75" customHeight="1">
      <c r="A54" s="50"/>
      <c r="B54" s="470" t="s">
        <v>292</v>
      </c>
      <c r="C54" s="48"/>
      <c r="D54" s="45"/>
      <c r="E54" s="45"/>
      <c r="F54" s="45"/>
      <c r="G54" s="60"/>
      <c r="H54" s="59"/>
      <c r="I54" s="60"/>
    </row>
    <row r="55" spans="1:11">
      <c r="A55" s="51" t="s">
        <v>64</v>
      </c>
      <c r="B55" s="471"/>
      <c r="C55" s="53" t="s">
        <v>293</v>
      </c>
      <c r="D55" s="54">
        <v>300000000</v>
      </c>
      <c r="E55" s="94">
        <v>300000000</v>
      </c>
      <c r="F55" s="46">
        <f>D55-E55</f>
        <v>0</v>
      </c>
      <c r="G55" s="62"/>
      <c r="H55" s="61"/>
      <c r="I55" s="8">
        <f>G55-H55</f>
        <v>0</v>
      </c>
    </row>
    <row r="56" spans="1:11">
      <c r="A56" s="52"/>
      <c r="B56" s="472"/>
      <c r="C56" s="49"/>
      <c r="D56" s="27"/>
      <c r="E56" s="27"/>
      <c r="F56" s="27"/>
      <c r="G56" s="63"/>
      <c r="H56" s="64"/>
      <c r="I56" s="63"/>
    </row>
    <row r="57" spans="1:11">
      <c r="A57" s="16"/>
      <c r="I57" s="22"/>
    </row>
    <row r="58" spans="1:11">
      <c r="A58" s="16"/>
    </row>
    <row r="59" spans="1:11">
      <c r="A59" s="16"/>
    </row>
    <row r="60" spans="1:11">
      <c r="A60" s="16"/>
    </row>
    <row r="61" spans="1:11">
      <c r="A61" s="16"/>
    </row>
    <row r="62" spans="1:11">
      <c r="A62" s="16"/>
    </row>
    <row r="63" spans="1:11">
      <c r="A63" s="16"/>
    </row>
    <row r="64" spans="1:1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1">
      <c r="A153" s="16"/>
    </row>
    <row r="154" spans="1:1">
      <c r="A154" s="16"/>
    </row>
    <row r="155" spans="1:1">
      <c r="A155" s="16"/>
    </row>
    <row r="156" spans="1:1">
      <c r="A156" s="16"/>
    </row>
    <row r="157" spans="1:1">
      <c r="A157" s="16"/>
    </row>
    <row r="158" spans="1:1">
      <c r="A158" s="16"/>
    </row>
    <row r="159" spans="1:1">
      <c r="A159" s="16"/>
    </row>
    <row r="160" spans="1:1">
      <c r="A160" s="16"/>
    </row>
    <row r="161" spans="1:1">
      <c r="A161" s="16"/>
    </row>
    <row r="162" spans="1:1">
      <c r="A162" s="16"/>
    </row>
    <row r="163" spans="1:1">
      <c r="A163" s="16"/>
    </row>
    <row r="164" spans="1:1">
      <c r="A164" s="16"/>
    </row>
    <row r="165" spans="1:1">
      <c r="A165" s="16"/>
    </row>
    <row r="166" spans="1:1">
      <c r="A166" s="16"/>
    </row>
    <row r="167" spans="1:1">
      <c r="A167" s="16"/>
    </row>
    <row r="168" spans="1:1">
      <c r="A168" s="16"/>
    </row>
    <row r="169" spans="1:1">
      <c r="A169" s="16"/>
    </row>
    <row r="170" spans="1:1">
      <c r="A170" s="16"/>
    </row>
    <row r="171" spans="1:1">
      <c r="A171" s="16"/>
    </row>
    <row r="172" spans="1:1">
      <c r="A172" s="16"/>
    </row>
    <row r="173" spans="1:1">
      <c r="A173" s="16"/>
    </row>
    <row r="174" spans="1:1">
      <c r="A174" s="16"/>
    </row>
    <row r="175" spans="1:1">
      <c r="A175" s="16"/>
    </row>
    <row r="176" spans="1:1">
      <c r="A176" s="16"/>
    </row>
    <row r="177" spans="1:1">
      <c r="A177" s="16"/>
    </row>
    <row r="178" spans="1:1">
      <c r="A178" s="16"/>
    </row>
    <row r="179" spans="1:1">
      <c r="A179" s="16"/>
    </row>
    <row r="180" spans="1:1">
      <c r="A180" s="16"/>
    </row>
    <row r="181" spans="1:1">
      <c r="A181" s="16"/>
    </row>
    <row r="182" spans="1:1">
      <c r="A182" s="16"/>
    </row>
    <row r="183" spans="1:1">
      <c r="A183" s="16"/>
    </row>
    <row r="184" spans="1:1">
      <c r="A184" s="16"/>
    </row>
    <row r="185" spans="1:1">
      <c r="A185" s="16"/>
    </row>
    <row r="186" spans="1:1">
      <c r="A186" s="16"/>
    </row>
    <row r="187" spans="1:1">
      <c r="A187" s="16"/>
    </row>
    <row r="188" spans="1:1">
      <c r="A188" s="16"/>
    </row>
    <row r="189" spans="1:1">
      <c r="A189" s="16"/>
    </row>
    <row r="190" spans="1:1">
      <c r="A190" s="16"/>
    </row>
    <row r="191" spans="1:1">
      <c r="A191" s="16"/>
    </row>
    <row r="192" spans="1:1">
      <c r="A192" s="16"/>
    </row>
    <row r="193" spans="1:1">
      <c r="A193" s="16"/>
    </row>
    <row r="194" spans="1:1">
      <c r="A194" s="16"/>
    </row>
    <row r="195" spans="1:1">
      <c r="A195" s="16"/>
    </row>
    <row r="196" spans="1:1">
      <c r="A196" s="16"/>
    </row>
    <row r="197" spans="1:1">
      <c r="A197" s="16"/>
    </row>
    <row r="198" spans="1:1">
      <c r="A198" s="16"/>
    </row>
    <row r="199" spans="1:1">
      <c r="A199" s="16"/>
    </row>
    <row r="200" spans="1:1">
      <c r="A200" s="16"/>
    </row>
    <row r="201" spans="1:1">
      <c r="A201" s="16"/>
    </row>
    <row r="202" spans="1:1">
      <c r="A202" s="16"/>
    </row>
    <row r="203" spans="1:1">
      <c r="A203" s="16"/>
    </row>
    <row r="204" spans="1:1">
      <c r="A204" s="16"/>
    </row>
    <row r="205" spans="1:1">
      <c r="A205" s="16"/>
    </row>
    <row r="206" spans="1: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  <row r="214" spans="1:1">
      <c r="A214" s="16"/>
    </row>
    <row r="215" spans="1:1">
      <c r="A215" s="16"/>
    </row>
    <row r="216" spans="1:1">
      <c r="A216" s="16"/>
    </row>
    <row r="217" spans="1:1">
      <c r="A217" s="16"/>
    </row>
    <row r="218" spans="1:1">
      <c r="A218" s="16"/>
    </row>
    <row r="219" spans="1:1">
      <c r="A219" s="16"/>
    </row>
    <row r="220" spans="1:1">
      <c r="A220" s="16"/>
    </row>
    <row r="221" spans="1:1">
      <c r="A221" s="16"/>
    </row>
    <row r="222" spans="1:1">
      <c r="A222" s="16"/>
    </row>
    <row r="223" spans="1:1">
      <c r="A223" s="16"/>
    </row>
    <row r="224" spans="1:1">
      <c r="A224" s="16"/>
    </row>
    <row r="225" spans="1:1">
      <c r="A225" s="16"/>
    </row>
    <row r="226" spans="1:1">
      <c r="A226" s="16"/>
    </row>
    <row r="227" spans="1:1">
      <c r="A227" s="16"/>
    </row>
    <row r="228" spans="1:1">
      <c r="A228" s="16"/>
    </row>
    <row r="229" spans="1:1">
      <c r="A229" s="16"/>
    </row>
    <row r="230" spans="1:1">
      <c r="A230" s="16"/>
    </row>
    <row r="231" spans="1:1">
      <c r="A231" s="16"/>
    </row>
    <row r="232" spans="1:1">
      <c r="A232" s="16"/>
    </row>
    <row r="233" spans="1:1">
      <c r="A233" s="16"/>
    </row>
    <row r="234" spans="1:1">
      <c r="A234" s="16"/>
    </row>
    <row r="235" spans="1:1">
      <c r="A235" s="16"/>
    </row>
    <row r="236" spans="1:1">
      <c r="A236" s="16"/>
    </row>
    <row r="237" spans="1:1">
      <c r="A237" s="16"/>
    </row>
    <row r="238" spans="1:1">
      <c r="A238" s="16"/>
    </row>
    <row r="239" spans="1:1">
      <c r="A239" s="16"/>
    </row>
    <row r="240" spans="1:1">
      <c r="A240" s="16"/>
    </row>
    <row r="241" spans="1:1">
      <c r="A241" s="16"/>
    </row>
    <row r="242" spans="1:1">
      <c r="A242" s="16"/>
    </row>
    <row r="243" spans="1:1">
      <c r="A243" s="16"/>
    </row>
    <row r="244" spans="1:1">
      <c r="A244" s="16"/>
    </row>
    <row r="245" spans="1:1">
      <c r="A245" s="16"/>
    </row>
    <row r="246" spans="1:1">
      <c r="A246" s="16"/>
    </row>
    <row r="247" spans="1:1">
      <c r="A247" s="16"/>
    </row>
    <row r="248" spans="1:1">
      <c r="A248" s="16"/>
    </row>
    <row r="249" spans="1:1">
      <c r="A249" s="16"/>
    </row>
    <row r="250" spans="1:1">
      <c r="A250" s="16"/>
    </row>
    <row r="251" spans="1:1">
      <c r="A251" s="16"/>
    </row>
    <row r="252" spans="1:1">
      <c r="A252" s="16"/>
    </row>
    <row r="253" spans="1:1">
      <c r="A253" s="16"/>
    </row>
    <row r="254" spans="1:1">
      <c r="A254" s="16"/>
    </row>
    <row r="255" spans="1:1">
      <c r="A255" s="16"/>
    </row>
    <row r="256" spans="1:1">
      <c r="A256" s="16"/>
    </row>
    <row r="257" spans="1:1">
      <c r="A257" s="16"/>
    </row>
    <row r="258" spans="1:1">
      <c r="A258" s="16"/>
    </row>
    <row r="259" spans="1:1">
      <c r="A259" s="16"/>
    </row>
    <row r="260" spans="1:1">
      <c r="A260" s="16"/>
    </row>
    <row r="261" spans="1:1">
      <c r="A261" s="16"/>
    </row>
    <row r="262" spans="1:1">
      <c r="A262" s="16"/>
    </row>
    <row r="263" spans="1:1">
      <c r="A263" s="16"/>
    </row>
    <row r="264" spans="1:1">
      <c r="A264" s="16"/>
    </row>
    <row r="265" spans="1:1">
      <c r="A265" s="16"/>
    </row>
    <row r="266" spans="1:1">
      <c r="A266" s="16"/>
    </row>
    <row r="267" spans="1:1">
      <c r="A267" s="16"/>
    </row>
    <row r="268" spans="1:1">
      <c r="A268" s="16"/>
    </row>
    <row r="269" spans="1:1">
      <c r="A269" s="16"/>
    </row>
    <row r="270" spans="1:1">
      <c r="A270" s="16"/>
    </row>
    <row r="271" spans="1:1">
      <c r="A271" s="16"/>
    </row>
    <row r="272" spans="1:1">
      <c r="A272" s="16"/>
    </row>
    <row r="273" spans="1:1">
      <c r="A273" s="16"/>
    </row>
    <row r="274" spans="1:1">
      <c r="A274" s="16"/>
    </row>
    <row r="275" spans="1:1">
      <c r="A275" s="16"/>
    </row>
    <row r="276" spans="1:1">
      <c r="A276" s="16"/>
    </row>
    <row r="277" spans="1:1">
      <c r="A277" s="16"/>
    </row>
    <row r="278" spans="1:1">
      <c r="A278" s="16"/>
    </row>
    <row r="279" spans="1:1">
      <c r="A279" s="16"/>
    </row>
    <row r="280" spans="1:1">
      <c r="A280" s="16"/>
    </row>
    <row r="281" spans="1:1">
      <c r="A281" s="16"/>
    </row>
    <row r="282" spans="1:1">
      <c r="A282" s="16"/>
    </row>
    <row r="283" spans="1:1">
      <c r="A283" s="16"/>
    </row>
    <row r="284" spans="1:1">
      <c r="A284" s="16"/>
    </row>
    <row r="285" spans="1:1">
      <c r="A285" s="16"/>
    </row>
    <row r="286" spans="1:1">
      <c r="A286" s="16"/>
    </row>
    <row r="287" spans="1:1">
      <c r="A287" s="16"/>
    </row>
    <row r="288" spans="1:1">
      <c r="A288" s="16"/>
    </row>
    <row r="289" spans="1:1">
      <c r="A289" s="16"/>
    </row>
    <row r="290" spans="1:1">
      <c r="A290" s="16"/>
    </row>
    <row r="291" spans="1:1">
      <c r="A291" s="16"/>
    </row>
    <row r="292" spans="1:1">
      <c r="A292" s="16"/>
    </row>
    <row r="293" spans="1:1">
      <c r="A293" s="16"/>
    </row>
    <row r="294" spans="1:1">
      <c r="A294" s="16"/>
    </row>
    <row r="295" spans="1:1">
      <c r="A295" s="16"/>
    </row>
    <row r="296" spans="1:1">
      <c r="A296" s="16"/>
    </row>
    <row r="297" spans="1:1">
      <c r="A297" s="16"/>
    </row>
    <row r="298" spans="1:1">
      <c r="A298" s="16"/>
    </row>
    <row r="299" spans="1:1">
      <c r="A299" s="16"/>
    </row>
    <row r="300" spans="1:1">
      <c r="A300" s="16"/>
    </row>
    <row r="301" spans="1:1">
      <c r="A301" s="16"/>
    </row>
    <row r="302" spans="1:1">
      <c r="A302" s="16"/>
    </row>
    <row r="303" spans="1:1">
      <c r="A303" s="16"/>
    </row>
    <row r="304" spans="1:1">
      <c r="A304" s="16"/>
    </row>
    <row r="305" spans="1:1">
      <c r="A305" s="16"/>
    </row>
    <row r="306" spans="1:1">
      <c r="A306" s="16"/>
    </row>
    <row r="307" spans="1:1">
      <c r="A307" s="16"/>
    </row>
    <row r="308" spans="1:1">
      <c r="A308" s="16"/>
    </row>
    <row r="309" spans="1:1">
      <c r="A309" s="16"/>
    </row>
    <row r="310" spans="1:1">
      <c r="A310" s="16"/>
    </row>
    <row r="311" spans="1:1">
      <c r="A311" s="16"/>
    </row>
    <row r="312" spans="1:1">
      <c r="A312" s="16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pans="1:1">
      <c r="A319" s="16"/>
    </row>
    <row r="320" spans="1:1">
      <c r="A320" s="16"/>
    </row>
    <row r="321" spans="1:1">
      <c r="A321" s="16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pans="1:1">
      <c r="A327" s="16"/>
    </row>
    <row r="328" spans="1:1">
      <c r="A328" s="16"/>
    </row>
    <row r="329" spans="1:1">
      <c r="A329" s="16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</sheetData>
  <mergeCells count="32">
    <mergeCell ref="B27:B29"/>
    <mergeCell ref="A1:E1"/>
    <mergeCell ref="H8:K8"/>
    <mergeCell ref="H17:K17"/>
    <mergeCell ref="D19:I19"/>
    <mergeCell ref="B21:B23"/>
    <mergeCell ref="A2:K2"/>
    <mergeCell ref="A3:K3"/>
    <mergeCell ref="H5:K5"/>
    <mergeCell ref="F4:G4"/>
    <mergeCell ref="D4:E4"/>
    <mergeCell ref="H9:K9"/>
    <mergeCell ref="H10:K10"/>
    <mergeCell ref="H7:K7"/>
    <mergeCell ref="H4:K4"/>
    <mergeCell ref="H6:K6"/>
    <mergeCell ref="B48:B50"/>
    <mergeCell ref="B54:B56"/>
    <mergeCell ref="H13:K13"/>
    <mergeCell ref="H11:K11"/>
    <mergeCell ref="H12:K12"/>
    <mergeCell ref="H16:K16"/>
    <mergeCell ref="B51:B53"/>
    <mergeCell ref="B30:B32"/>
    <mergeCell ref="B33:B35"/>
    <mergeCell ref="B36:B38"/>
    <mergeCell ref="B39:B41"/>
    <mergeCell ref="B42:B44"/>
    <mergeCell ref="B45:B47"/>
    <mergeCell ref="B24:B26"/>
    <mergeCell ref="H14:K14"/>
    <mergeCell ref="H15:K15"/>
  </mergeCells>
  <phoneticPr fontId="4" type="noConversion"/>
  <pageMargins left="0.17" right="0.17" top="0.59" bottom="0.35" header="0.25" footer="0.17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6</vt:i4>
      </vt:variant>
    </vt:vector>
  </HeadingPairs>
  <TitlesOfParts>
    <vt:vector size="22" baseType="lpstr">
      <vt:lpstr>Mérleg</vt:lpstr>
      <vt:lpstr>Közp.támogatás</vt:lpstr>
      <vt:lpstr>Műk.és felhalm.mérleg</vt:lpstr>
      <vt:lpstr>PH</vt:lpstr>
      <vt:lpstr>Átadott</vt:lpstr>
      <vt:lpstr>civil tám.</vt:lpstr>
      <vt:lpstr>segély</vt:lpstr>
      <vt:lpstr>Fejlesztések</vt:lpstr>
      <vt:lpstr>EU</vt:lpstr>
      <vt:lpstr>Létszám</vt:lpstr>
      <vt:lpstr>Több év</vt:lpstr>
      <vt:lpstr>Közv.támogatás</vt:lpstr>
      <vt:lpstr>AKÜ</vt:lpstr>
      <vt:lpstr>likvid. ütemterv</vt:lpstr>
      <vt:lpstr>Saját bev.</vt:lpstr>
      <vt:lpstr>címrend</vt:lpstr>
      <vt:lpstr>Átadott!Nyomtatási_terület</vt:lpstr>
      <vt:lpstr>címrend!Nyomtatási_terület</vt:lpstr>
      <vt:lpstr>Fejlesztések!Nyomtatási_terület</vt:lpstr>
      <vt:lpstr>Közp.támogatás!Nyomtatási_terület</vt:lpstr>
      <vt:lpstr>PH!Nyomtatási_terület</vt:lpstr>
      <vt:lpstr>'Saját bev.'!Nyomtatási_terület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repar</cp:lastModifiedBy>
  <cp:lastPrinted>2019-03-13T10:09:42Z</cp:lastPrinted>
  <dcterms:created xsi:type="dcterms:W3CDTF">1997-01-17T14:02:09Z</dcterms:created>
  <dcterms:modified xsi:type="dcterms:W3CDTF">2019-03-19T09:32:25Z</dcterms:modified>
</cp:coreProperties>
</file>