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0" windowWidth="16380" windowHeight="12915" tabRatio="727" firstSheet="10" activeTab="16"/>
  </bookViews>
  <sheets>
    <sheet name="1. sz. mell." sheetId="1" r:id="rId1"/>
    <sheet name="2.1.sz.mell  " sheetId="2" r:id="rId2"/>
    <sheet name="2.2.sz.mell  " sheetId="3" r:id="rId3"/>
    <sheet name="3.sz.mell." sheetId="4" r:id="rId4"/>
    <sheet name="4. sz. mell. " sheetId="5" r:id="rId5"/>
    <sheet name="5. sz. mell" sheetId="6" r:id="rId6"/>
    <sheet name="6.1. sz. mell" sheetId="7" r:id="rId7"/>
    <sheet name="7. sz. mell" sheetId="8" r:id="rId8"/>
    <sheet name="1. sz tájékoztató t." sheetId="9" r:id="rId9"/>
    <sheet name="2. sz tájékoztató t" sheetId="10" r:id="rId10"/>
    <sheet name="3. tájékoztató tábla" sheetId="11" r:id="rId11"/>
    <sheet name="4.1. tájékoztató tábla" sheetId="12" r:id="rId12"/>
    <sheet name="4.2. tájékoztató tábla" sheetId="13" r:id="rId13"/>
    <sheet name="4.3. tájékoztató tábla" sheetId="14" r:id="rId14"/>
    <sheet name="4.4. tájékoztató tábla" sheetId="15" r:id="rId15"/>
    <sheet name="5. tájékoztató tábla" sheetId="16" r:id="rId16"/>
    <sheet name="6. tájékoztató tábla" sheetId="17" r:id="rId17"/>
  </sheets>
  <definedNames>
    <definedName name="_ftn1" localSheetId="13">'4.3. tájékoztató tábla'!$A$27</definedName>
    <definedName name="_ftnref1" localSheetId="13">'4.3. tájékoztató tábla'!$A$18</definedName>
    <definedName name="_xlfn.IFERROR" hidden="1">#NAME?</definedName>
    <definedName name="_xlnm.Print_Titles" localSheetId="11">'4.1. tájékoztató tábla'!$2:$6</definedName>
    <definedName name="_xlnm.Print_Titles" localSheetId="5">'5. sz. mell'!$1:$6</definedName>
    <definedName name="_xlnm.Print_Titles" localSheetId="6">'6.1. sz. mell'!$1:$6</definedName>
    <definedName name="_xlnm.Print_Area" localSheetId="8">'1. sz tájékoztató t.'!$A$1:$E$50</definedName>
    <definedName name="_xlnm.Print_Area" localSheetId="0">'1. sz. mell.'!$A$1:$E$54</definedName>
    <definedName name="_xlnm.Print_Area" localSheetId="1">'2.1.sz.mell  '!$A$1:$J$33</definedName>
    <definedName name="_xlnm.Print_Area" localSheetId="2">'2.2.sz.mell  '!$A$1:$J$36</definedName>
  </definedNames>
  <calcPr fullCalcOnLoad="1"/>
</workbook>
</file>

<file path=xl/sharedStrings.xml><?xml version="1.0" encoding="utf-8"?>
<sst xmlns="http://schemas.openxmlformats.org/spreadsheetml/2006/main" count="1031" uniqueCount="487">
  <si>
    <r>
      <t>EU-s projekt neve, azonosítója:</t>
    </r>
    <r>
      <rPr>
        <sz val="12"/>
        <rFont val="Times New Roman"/>
        <family val="1"/>
      </rPr>
      <t>*</t>
    </r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</si>
  <si>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</si>
  <si>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</si>
  <si>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</si>
  <si>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</si>
  <si>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</si>
  <si>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</si>
  <si>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</si>
  <si>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</si>
  <si>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</si>
  <si>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</si>
  <si>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</si>
  <si>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</si>
  <si>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</si>
  <si>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</si>
  <si>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</si>
  <si>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</si>
  <si>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</si>
  <si>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</si>
  <si>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</si>
  <si>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</si>
  <si>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</si>
  <si>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</si>
  <si>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</si>
  <si>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</si>
  <si>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</si>
  <si>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</si>
  <si>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</si>
  <si>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</si>
  <si>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</si>
  <si>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</si>
  <si>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</si>
  <si>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</si>
  <si>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</si>
  <si>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</si>
  <si>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</t>
  </si>
  <si>
    <t>Összesen:</t>
  </si>
  <si>
    <t>01</t>
  </si>
  <si>
    <t>--------</t>
  </si>
  <si>
    <t>Ezer forintban !</t>
  </si>
  <si>
    <t>Bevételek</t>
  </si>
  <si>
    <t>Kiadások</t>
  </si>
  <si>
    <t>02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</si>
  <si>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</si>
  <si>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</si>
  <si>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</si>
  <si>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</si>
  <si>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</si>
  <si>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</si>
  <si>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</si>
  <si>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</si>
  <si>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</si>
  <si>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5.1.</t>
  </si>
  <si>
    <t>5.2.</t>
  </si>
  <si>
    <t>5.3.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</si>
  <si>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</si>
  <si>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</si>
  <si>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</si>
  <si>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</si>
  <si>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</si>
  <si>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</si>
  <si>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</si>
  <si>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</si>
  <si>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</si>
  <si>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</si>
  <si>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Kiadások összesen:</t>
  </si>
  <si>
    <t>1.8.</t>
  </si>
  <si>
    <t>1.9.</t>
  </si>
  <si>
    <t>1.10.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</si>
  <si>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</si>
  <si>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</si>
  <si>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</si>
  <si>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</si>
  <si>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</si>
  <si>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</si>
  <si>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</si>
  <si>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</si>
  <si>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</si>
  <si>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</si>
  <si>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</si>
  <si>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</si>
  <si>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</si>
  <si>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</si>
  <si>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</si>
  <si>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</si>
  <si>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1. sz. táblázat</t>
  </si>
  <si>
    <t>2. sz. táblázat</t>
  </si>
  <si>
    <t>Rövid lejáratú hitelek törlesztése</t>
  </si>
  <si>
    <t>Hosszú lejáratú hitelek törlesztése</t>
  </si>
  <si>
    <t>Költségvetési hiány:</t>
  </si>
  <si>
    <t>Költségvetési többlet:</t>
  </si>
  <si>
    <t xml:space="preserve">4. </t>
  </si>
  <si>
    <t>Közhatalmi bevételek</t>
  </si>
  <si>
    <t xml:space="preserve">7. 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</si>
  <si>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</si>
  <si>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</si>
  <si>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</si>
  <si>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</si>
  <si>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</si>
  <si>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</si>
  <si>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</si>
  <si>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</si>
  <si>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</si>
  <si>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</si>
  <si>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</si>
  <si>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</si>
  <si>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</si>
  <si>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</si>
  <si>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</si>
  <si>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</si>
  <si>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</si>
  <si>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</si>
  <si>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</si>
  <si>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</si>
  <si>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</si>
  <si>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</si>
  <si>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</si>
  <si>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</si>
  <si>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</si>
  <si>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</si>
  <si>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</si>
  <si>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</si>
  <si>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</si>
  <si>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</si>
  <si>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</si>
  <si>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</si>
  <si>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</si>
  <si>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</si>
  <si>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</si>
  <si>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</si>
  <si>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13=(12/3)</t>
  </si>
  <si>
    <t>12=(10+11)</t>
  </si>
  <si>
    <t>Támogatási szerződés szerinti bevételek, kiadások</t>
  </si>
  <si>
    <t>Módosított előirányzat</t>
  </si>
  <si>
    <t>Teljesítés</t>
  </si>
  <si>
    <t>Eredeti</t>
  </si>
  <si>
    <t>Módosított</t>
  </si>
  <si>
    <t>7=(4+6)</t>
  </si>
  <si>
    <t>Elvonások és befizetések bevételei</t>
  </si>
  <si>
    <t>4.1.</t>
  </si>
  <si>
    <t>4.2.</t>
  </si>
  <si>
    <t>4.3.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</si>
  <si>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</si>
  <si>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</si>
  <si>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</si>
  <si>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</si>
  <si>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</si>
  <si>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</si>
  <si>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</si>
  <si>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</si>
  <si>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</si>
  <si>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</si>
  <si>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Egyéb tárgyi eszközök értékesítése</t>
  </si>
  <si>
    <t>Betétek megszüntetése</t>
  </si>
  <si>
    <t>Adóssághoz nem kapcsolódó származékos ügyletek bevételei</t>
  </si>
  <si>
    <t>Önkormányzatok működési támogatásai</t>
  </si>
  <si>
    <t>Működési célú támogatások államháztartáson belülről</t>
  </si>
  <si>
    <t>Működési célú átvett pénzeszközök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</si>
  <si>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</si>
  <si>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</si>
  <si>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</si>
  <si>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</si>
  <si>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</si>
  <si>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</si>
  <si>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</si>
  <si>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</si>
  <si>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</si>
  <si>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</si>
  <si>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</si>
  <si>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</si>
  <si>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</si>
  <si>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</si>
  <si>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</si>
  <si>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</si>
  <si>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</si>
  <si>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</si>
  <si>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</si>
  <si>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</si>
  <si>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</si>
  <si>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</si>
  <si>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</si>
  <si>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</si>
  <si>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Kiadási jogcím</t>
  </si>
  <si>
    <t>Önkormányzat működési támogatásai (1.1.+…+.1.5.)</t>
  </si>
  <si>
    <t>Nemzetiségi önkormányzat működésének általános támogatása</t>
  </si>
  <si>
    <t>Helyi önkormányzati támogatás</t>
  </si>
  <si>
    <t>Közművelődési tevékenység működési támogatása</t>
  </si>
  <si>
    <t>Közművelődési tevékenység intézményi kiegészítő támogatása</t>
  </si>
  <si>
    <t>Egyéb támogatás</t>
  </si>
  <si>
    <t xml:space="preserve">Működési bevételek </t>
  </si>
  <si>
    <t>Felhalmozási célú átvett pénzeszközök</t>
  </si>
  <si>
    <t>KÖLTSÉGVETÉSI BEVÉTELEK ÖSSZESEN: (1+…+7)</t>
  </si>
  <si>
    <t>Finanszírozási bevételek (9.1.+…+9.5.)</t>
  </si>
  <si>
    <t>9.1.</t>
  </si>
  <si>
    <t>Hitel-, kölcsön felvétele államháztartáson kívülről</t>
  </si>
  <si>
    <t>9.2.</t>
  </si>
  <si>
    <t>Értékpapírok beváltása, értékesítése</t>
  </si>
  <si>
    <t>9.3.</t>
  </si>
  <si>
    <t>Előző évi költségvetési maradvány igénybevétele</t>
  </si>
  <si>
    <t>9.4.</t>
  </si>
  <si>
    <t>Előző évi vállalkozási maradvány igénybevétele</t>
  </si>
  <si>
    <t>9.5.</t>
  </si>
  <si>
    <t>FINANSZÍROZÁSI BEVÉTELEK ÖSSZESEN: (9.+10.)</t>
  </si>
  <si>
    <t>KÖLTSÉGVETÉSI ÉS FINANSZÍROZÁSI BEVÉTELEK ÖSSZESEN: (8.+11.)</t>
  </si>
  <si>
    <r>
      <t xml:space="preserve">   Felhalmozási költségvetés kiadásai </t>
    </r>
    <r>
      <rPr>
        <sz val="8"/>
        <rFont val="Times New Roman CE"/>
        <family val="0"/>
      </rPr>
      <t>(2.1.+2.2.+2.3.)</t>
    </r>
  </si>
  <si>
    <t>Működési célú finanszírozási kiadások</t>
  </si>
  <si>
    <t>Felhalmozási célú finanszírozási kiadások</t>
  </si>
  <si>
    <t>I. Működési célú bevételek és kiadások mérlege
(Nemzetiségi Önkormányzati szinten)</t>
  </si>
  <si>
    <t>Működési bevételek</t>
  </si>
  <si>
    <t>Költségvetési bevételek összesen (1.+…+12.)</t>
  </si>
  <si>
    <t>II. Felhalmozási célú bevételek és kiadások mérlege
(Nemzetiségi Önkormányzati szinten)</t>
  </si>
  <si>
    <t>………. Nemzetiségi Önkormányzat</t>
  </si>
  <si>
    <t>KÖLTSÉGVETÉSI BEVÉTELEK ÖSSZESEN: (1.+…+7.)</t>
  </si>
  <si>
    <t>FINANSZÍROZÁSI BEVÉTELEK ÖSSZESEN: (9. +10.)</t>
  </si>
  <si>
    <t>BEVÉTELEK ÖSSZESEN: (8.+11.)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</si>
  <si>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</si>
  <si>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</si>
  <si>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</si>
  <si>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</si>
  <si>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</si>
  <si>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</si>
  <si>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</si>
  <si>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</si>
  <si>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</si>
  <si>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</si>
  <si>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</si>
  <si>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költségvetés kiadásai (2.1.+…+2.3.)</t>
  </si>
  <si>
    <t>Egyéb fejlesztési célú kiadások</t>
  </si>
  <si>
    <t>KIADÁSOK ÖSSZESEN: (1.+2.)</t>
  </si>
  <si>
    <r>
      <t xml:space="preserve">   Működési költségvetés kiadásai </t>
    </r>
    <r>
      <rPr>
        <sz val="8"/>
        <rFont val="Times New Roman CE"/>
        <family val="0"/>
      </rPr>
      <t>(1.1+…+1.6.)</t>
    </r>
  </si>
  <si>
    <t xml:space="preserve">Tartalékok  </t>
  </si>
  <si>
    <t>1.6.-ból - Általános tartalék</t>
  </si>
  <si>
    <t xml:space="preserve">              - Céltartalék</t>
  </si>
  <si>
    <t>KÖLTSÉGVETÉSI KIADÁSOK ÖSSZESEN (1+2)</t>
  </si>
  <si>
    <t>4.4.</t>
  </si>
  <si>
    <t>Finanszírozási kiadások (4.1.+…+4.4.)</t>
  </si>
  <si>
    <t>Központi, irányító szervi támogatás</t>
  </si>
  <si>
    <t>Adóssághoz nem kapcsolódó származékos ügyletek</t>
  </si>
  <si>
    <t>KIADÁSOK ÖSSZESEN: (3.+4.)</t>
  </si>
  <si>
    <t>Tervezési hiány:</t>
  </si>
  <si>
    <t>Tervezési többlet:</t>
  </si>
  <si>
    <t>Felhalmozási célú finanszírozási kiadások összesen (13.+...+24.)</t>
  </si>
  <si>
    <t>Beruházási kiadások előirányzatainak és felhasználásának alakulása feladatonként</t>
  </si>
  <si>
    <t>Felújítási kiadások előirányzatának és felhasználásának alakulása célonként</t>
  </si>
  <si>
    <t>Finanszírozási kiadások (4.1.+…+4.3.)</t>
  </si>
  <si>
    <t>Irányító szervi (önkormányzati) támogatás folyósítása</t>
  </si>
  <si>
    <t>……………………… Költségvetési szerv I.</t>
  </si>
  <si>
    <t>…………………………….</t>
  </si>
  <si>
    <t>…….</t>
  </si>
  <si>
    <t>BEVÉTELEK ÖSSZESEN: (1.+…+7.)</t>
  </si>
  <si>
    <t>Működési költségvetés kiadásai (1.1+…+1.6.)</t>
  </si>
  <si>
    <t xml:space="preserve"> - 2.3.-ból EU-s forrásból tám. megvalósuló programok, projektek kiadásai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</si>
  <si>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</si>
  <si>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</si>
  <si>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</si>
  <si>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</si>
  <si>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</si>
  <si>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</si>
  <si>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</si>
  <si>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t>A</t>
  </si>
  <si>
    <t>B</t>
  </si>
  <si>
    <t>C</t>
  </si>
  <si>
    <t>D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</si>
  <si>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</si>
  <si>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F</t>
  </si>
  <si>
    <t>G</t>
  </si>
  <si>
    <t>29.</t>
  </si>
  <si>
    <t>30.</t>
  </si>
  <si>
    <t>31.</t>
  </si>
  <si>
    <t>Kiadási jogcímek</t>
  </si>
  <si>
    <t>KÖLTSÉGVETÉSI KIADÁSOK ÖSSZESEN (1.+2.)</t>
  </si>
  <si>
    <t>Finanszírozási kiadások (4.1.+4.2.+4.3.)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</si>
  <si>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</si>
  <si>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</si>
  <si>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</si>
  <si>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</si>
  <si>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Beruházás feladatonként</t>
  </si>
  <si>
    <t>............................</t>
  </si>
  <si>
    <t>Felújítás célonként</t>
  </si>
  <si>
    <t>Egyéb</t>
  </si>
  <si>
    <t>Összesen (1+4+7+9+11)</t>
  </si>
  <si>
    <t>10=(6+7+8+9)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</si>
  <si>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</si>
  <si>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</si>
  <si>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</si>
  <si>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</si>
  <si>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</si>
  <si>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</si>
  <si>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</si>
  <si>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</si>
  <si>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</si>
  <si>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</si>
  <si>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E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</si>
  <si>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</si>
  <si>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</si>
  <si>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</si>
  <si>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</si>
  <si>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</si>
  <si>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</si>
  <si>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</si>
  <si>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</si>
  <si>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</si>
  <si>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</si>
  <si>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</si>
  <si>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</si>
  <si>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</si>
  <si>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8=(4+…+7)</t>
  </si>
  <si>
    <t>9=(3+8)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</si>
  <si>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</si>
  <si>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</si>
  <si>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</si>
  <si>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</si>
  <si>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</si>
  <si>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</si>
  <si>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</si>
  <si>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</si>
  <si>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</si>
  <si>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</si>
  <si>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</si>
  <si>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</si>
  <si>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</si>
  <si>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</si>
  <si>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</si>
  <si>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</si>
  <si>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</si>
  <si>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</si>
  <si>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</si>
  <si>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</si>
  <si>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</si>
  <si>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</si>
  <si>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</si>
  <si>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</si>
  <si>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</si>
  <si>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</si>
  <si>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</si>
  <si>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</si>
  <si>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</si>
  <si>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</si>
  <si>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</si>
  <si>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</si>
  <si>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</si>
  <si>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</si>
  <si>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</si>
  <si>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</si>
  <si>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</si>
  <si>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</si>
  <si>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</si>
  <si>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</si>
  <si>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</si>
  <si>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</si>
  <si>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</si>
  <si>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</si>
  <si>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</si>
  <si>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</si>
  <si>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</si>
  <si>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</si>
  <si>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</si>
  <si>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</si>
  <si>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</si>
  <si>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</si>
  <si>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</si>
  <si>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</si>
  <si>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</si>
  <si>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</si>
  <si>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</si>
  <si>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</si>
  <si>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</si>
  <si>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</si>
  <si>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</si>
  <si>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</si>
  <si>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</si>
  <si>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</si>
  <si>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</si>
  <si>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</si>
  <si>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</si>
  <si>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</si>
  <si>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</si>
  <si>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</si>
  <si>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</si>
  <si>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</si>
  <si>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</si>
  <si>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</si>
  <si>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</si>
  <si>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</si>
  <si>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</si>
  <si>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</si>
  <si>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</si>
  <si>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</si>
  <si>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</si>
  <si>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</si>
  <si>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</si>
  <si>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</si>
  <si>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</si>
  <si>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</si>
  <si>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</si>
  <si>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</si>
  <si>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</si>
  <si>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</si>
  <si>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</si>
  <si>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</si>
  <si>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</si>
  <si>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</si>
  <si>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</si>
  <si>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</si>
  <si>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</si>
  <si>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</si>
  <si>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</si>
  <si>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</si>
  <si>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</si>
  <si>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</si>
  <si>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</si>
  <si>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</si>
  <si>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</si>
  <si>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</si>
  <si>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</si>
  <si>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</si>
  <si>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</si>
  <si>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</si>
  <si>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</si>
  <si>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</si>
  <si>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</si>
  <si>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</si>
  <si>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</si>
  <si>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</si>
  <si>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</si>
  <si>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</si>
  <si>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</si>
  <si>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</si>
  <si>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</si>
  <si>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</si>
  <si>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</si>
  <si>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</si>
  <si>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</si>
  <si>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</si>
  <si>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Mennyiség
(db)</t>
  </si>
  <si>
    <t>Értéke
(E 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</si>
  <si>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</si>
  <si>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</si>
  <si>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</si>
  <si>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</si>
  <si>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</si>
  <si>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</si>
  <si>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</si>
  <si>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</si>
  <si>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</si>
  <si>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</si>
  <si>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</si>
  <si>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</si>
  <si>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</si>
  <si>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</si>
  <si>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</si>
  <si>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</si>
  <si>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</si>
  <si>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</si>
  <si>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</si>
  <si>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</si>
  <si>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</si>
  <si>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</si>
  <si>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</si>
  <si>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</si>
  <si>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</si>
  <si>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</si>
  <si>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</si>
  <si>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</si>
  <si>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</si>
  <si>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</si>
  <si>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</si>
  <si>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</si>
  <si>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</si>
  <si>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</si>
  <si>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</si>
  <si>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</si>
  <si>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</si>
  <si>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</si>
  <si>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</si>
  <si>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</si>
  <si>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</si>
  <si>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</si>
  <si>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Egyéb korrekciós tételek (+,-)</t>
  </si>
  <si>
    <t>Kiemelt előirányzat, előirányzat megnevezése</t>
  </si>
  <si>
    <t>Éves tényleges állományi  létszám  (fő)</t>
  </si>
  <si>
    <t>Közfoglalkoztatottak tényleges állományi létszáma (fő)</t>
  </si>
  <si>
    <t>Karácsondi Cigány Nemzetiségi Önkormányzat</t>
  </si>
  <si>
    <t>10. melléklet a …/2016. (V…) önkormányzati rendelethez  Ezer forintban !</t>
  </si>
  <si>
    <t xml:space="preserve">2016. évi </t>
  </si>
  <si>
    <t>Ft-ban</t>
  </si>
  <si>
    <t>Összeg  ( Ft )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</si>
</sst>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0_ ;\-#,##0\ "/>
    <numFmt numFmtId="173" formatCode="[$€-2]\ #\ ##,000_);[Red]\([$€-2]\ #\ ##,000\)"/>
    <numFmt numFmtId="174" formatCode="00"/>
    <numFmt numFmtId="175" formatCode="#,###__;\-#,###__"/>
    <numFmt numFmtId="176" formatCode="#,###\ _F_t;\-#,###\ _F_t"/>
    <numFmt numFmtId="177" formatCode="#,###__"/>
  </numFmts>
  <fonts count="7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sz val="9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0" fillId="22" borderId="7" applyNumberFormat="0" applyFont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71" fillId="29" borderId="0" applyNumberFormat="0" applyBorder="0" applyAlignment="0" applyProtection="0"/>
    <xf numFmtId="0" fontId="72" fillId="30" borderId="8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7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0" fontId="78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0">
    <xf numFmtId="0" fontId="0" fillId="0" borderId="0" xfId="0" applyAlignment="1">
      <alignment/>
    </xf>
    <xf numFmtId="0" fontId="0" fillId="0" borderId="0" xfId="60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4" fillId="0" borderId="10" xfId="60" applyFont="1" applyFill="1" applyBorder="1" applyAlignment="1" applyProtection="1">
      <alignment horizontal="left" vertical="center" wrapText="1" indent="1"/>
      <protection/>
    </xf>
    <xf numFmtId="0" fontId="14" fillId="0" borderId="11" xfId="60" applyFont="1" applyFill="1" applyBorder="1" applyAlignment="1" applyProtection="1">
      <alignment horizontal="left" vertical="center" wrapText="1" indent="1"/>
      <protection/>
    </xf>
    <xf numFmtId="0" fontId="14" fillId="0" borderId="12" xfId="60" applyFont="1" applyFill="1" applyBorder="1" applyAlignment="1" applyProtection="1">
      <alignment horizontal="left" vertical="center" wrapText="1" indent="1"/>
      <protection/>
    </xf>
    <xf numFmtId="0" fontId="14" fillId="0" borderId="13" xfId="60" applyFont="1" applyFill="1" applyBorder="1" applyAlignment="1" applyProtection="1">
      <alignment horizontal="left" vertical="center" wrapText="1" indent="1"/>
      <protection/>
    </xf>
    <xf numFmtId="0" fontId="14" fillId="0" borderId="14" xfId="60" applyFont="1" applyFill="1" applyBorder="1" applyAlignment="1" applyProtection="1">
      <alignment horizontal="left" vertical="center" wrapText="1" indent="1"/>
      <protection/>
    </xf>
    <xf numFmtId="0" fontId="14" fillId="0" borderId="15" xfId="60" applyFont="1" applyFill="1" applyBorder="1" applyAlignment="1" applyProtection="1">
      <alignment horizontal="left" vertical="center" wrapText="1" indent="1"/>
      <protection/>
    </xf>
    <xf numFmtId="49" fontId="14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4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60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60" applyFont="1" applyFill="1" applyBorder="1" applyAlignment="1" applyProtection="1">
      <alignment horizontal="left" vertical="center" wrapText="1" indent="1"/>
      <protection/>
    </xf>
    <xf numFmtId="0" fontId="13" fillId="0" borderId="20" xfId="60" applyFont="1" applyFill="1" applyBorder="1" applyAlignment="1" applyProtection="1">
      <alignment horizontal="left" vertical="center" wrapText="1" indent="1"/>
      <protection/>
    </xf>
    <xf numFmtId="0" fontId="13" fillId="0" borderId="21" xfId="60" applyFont="1" applyFill="1" applyBorder="1" applyAlignment="1" applyProtection="1">
      <alignment horizontal="left" vertical="center" wrapText="1" indent="1"/>
      <protection/>
    </xf>
    <xf numFmtId="0" fontId="13" fillId="0" borderId="22" xfId="60" applyFont="1" applyFill="1" applyBorder="1" applyAlignment="1" applyProtection="1">
      <alignment horizontal="left" vertical="center" wrapText="1" indent="1"/>
      <protection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0" fontId="13" fillId="0" borderId="21" xfId="60" applyFont="1" applyFill="1" applyBorder="1" applyAlignment="1" applyProtection="1">
      <alignment vertical="center" wrapText="1"/>
      <protection/>
    </xf>
    <xf numFmtId="0" fontId="13" fillId="0" borderId="23" xfId="60" applyFont="1" applyFill="1" applyBorder="1" applyAlignment="1" applyProtection="1">
      <alignment vertical="center" wrapText="1"/>
      <protection/>
    </xf>
    <xf numFmtId="0" fontId="13" fillId="0" borderId="20" xfId="60" applyFont="1" applyFill="1" applyBorder="1" applyAlignment="1" applyProtection="1">
      <alignment horizontal="center" vertical="center" wrapText="1"/>
      <protection/>
    </xf>
    <xf numFmtId="0" fontId="13" fillId="0" borderId="21" xfId="60" applyFont="1" applyFill="1" applyBorder="1" applyAlignment="1" applyProtection="1">
      <alignment horizontal="center" vertical="center" wrapText="1"/>
      <protection/>
    </xf>
    <xf numFmtId="0" fontId="13" fillId="0" borderId="24" xfId="60" applyFont="1" applyFill="1" applyBorder="1" applyAlignment="1" applyProtection="1">
      <alignment horizontal="center" vertical="center" wrapText="1"/>
      <protection/>
    </xf>
    <xf numFmtId="0" fontId="2" fillId="0" borderId="0" xfId="60" applyFill="1">
      <alignment/>
      <protection/>
    </xf>
    <xf numFmtId="0" fontId="14" fillId="0" borderId="0" xfId="60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13" fillId="0" borderId="25" xfId="0" applyNumberFormat="1" applyFont="1" applyFill="1" applyBorder="1" applyAlignment="1" applyProtection="1">
      <alignment horizontal="center" vertical="center" wrapText="1"/>
      <protection/>
    </xf>
    <xf numFmtId="164" fontId="13" fillId="0" borderId="26" xfId="0" applyNumberFormat="1" applyFont="1" applyFill="1" applyBorder="1" applyAlignment="1" applyProtection="1">
      <alignment horizontal="center" vertical="center" wrapText="1"/>
      <protection/>
    </xf>
    <xf numFmtId="164" fontId="13" fillId="0" borderId="2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3" fillId="33" borderId="21" xfId="0" applyNumberFormat="1" applyFont="1" applyFill="1" applyBorder="1" applyAlignment="1" applyProtection="1">
      <alignment vertical="center" wrapTex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21" xfId="60" applyFon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0" xfId="0" applyNumberFormat="1" applyFont="1" applyFill="1" applyBorder="1" applyAlignment="1" applyProtection="1">
      <alignment horizontal="center" vertical="center" wrapText="1"/>
      <protection/>
    </xf>
    <xf numFmtId="164" fontId="7" fillId="0" borderId="21" xfId="0" applyNumberFormat="1" applyFont="1" applyFill="1" applyBorder="1" applyAlignment="1" applyProtection="1">
      <alignment horizontal="center" vertical="center" wrapText="1"/>
      <protection/>
    </xf>
    <xf numFmtId="164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21" fillId="0" borderId="0" xfId="0" applyFont="1" applyAlignment="1" applyProtection="1">
      <alignment horizontal="right" vertical="top"/>
      <protection locked="0"/>
    </xf>
    <xf numFmtId="0" fontId="18" fillId="0" borderId="21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7" fillId="0" borderId="15" xfId="0" applyFont="1" applyBorder="1" applyAlignment="1" applyProtection="1">
      <alignment horizontal="left" vertical="center" wrapText="1" indent="1"/>
      <protection/>
    </xf>
    <xf numFmtId="164" fontId="13" fillId="0" borderId="24" xfId="60" applyNumberFormat="1" applyFont="1" applyFill="1" applyBorder="1" applyAlignment="1" applyProtection="1">
      <alignment horizontal="right" vertical="center" wrapText="1" indent="1"/>
      <protection/>
    </xf>
    <xf numFmtId="0" fontId="5" fillId="0" borderId="30" xfId="0" applyFont="1" applyFill="1" applyBorder="1" applyAlignment="1" applyProtection="1">
      <alignment horizontal="right" vertical="center"/>
      <protection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0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1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34" xfId="0" applyNumberFormat="1" applyFont="1" applyFill="1" applyBorder="1" applyAlignment="1" applyProtection="1">
      <alignment horizontal="center" vertical="center" wrapText="1"/>
      <protection/>
    </xf>
    <xf numFmtId="164" fontId="13" fillId="0" borderId="20" xfId="0" applyNumberFormat="1" applyFont="1" applyFill="1" applyBorder="1" applyAlignment="1" applyProtection="1">
      <alignment horizontal="center" vertical="center" wrapText="1"/>
      <protection/>
    </xf>
    <xf numFmtId="164" fontId="13" fillId="0" borderId="21" xfId="0" applyNumberFormat="1" applyFont="1" applyFill="1" applyBorder="1" applyAlignment="1" applyProtection="1">
      <alignment horizontal="center" vertical="center" wrapText="1"/>
      <protection/>
    </xf>
    <xf numFmtId="164" fontId="13" fillId="0" borderId="24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28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38" xfId="0" applyFont="1" applyFill="1" applyBorder="1" applyAlignment="1" applyProtection="1">
      <alignment horizontal="right" vertical="center" indent="1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0" fontId="2" fillId="0" borderId="0" xfId="60" applyFont="1" applyFill="1">
      <alignment/>
      <protection/>
    </xf>
    <xf numFmtId="0" fontId="2" fillId="0" borderId="0" xfId="60" applyFont="1" applyFill="1" applyAlignment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7" fillId="0" borderId="39" xfId="60" applyFont="1" applyFill="1" applyBorder="1" applyAlignment="1" applyProtection="1">
      <alignment horizontal="center" vertical="center" wrapText="1"/>
      <protection/>
    </xf>
    <xf numFmtId="164" fontId="7" fillId="0" borderId="21" xfId="0" applyNumberFormat="1" applyFont="1" applyFill="1" applyBorder="1" applyAlignment="1">
      <alignment horizontal="center" vertical="center" wrapText="1"/>
    </xf>
    <xf numFmtId="164" fontId="7" fillId="0" borderId="40" xfId="0" applyNumberFormat="1" applyFont="1" applyFill="1" applyBorder="1" applyAlignment="1">
      <alignment horizontal="center" vertical="center" wrapText="1"/>
    </xf>
    <xf numFmtId="164" fontId="13" fillId="0" borderId="41" xfId="0" applyNumberFormat="1" applyFont="1" applyFill="1" applyBorder="1" applyAlignment="1" applyProtection="1">
      <alignment horizontal="center" vertical="center" wrapText="1"/>
      <protection/>
    </xf>
    <xf numFmtId="164" fontId="13" fillId="0" borderId="33" xfId="0" applyNumberFormat="1" applyFont="1" applyFill="1" applyBorder="1" applyAlignment="1" applyProtection="1">
      <alignment vertical="center" wrapText="1"/>
      <protection/>
    </xf>
    <xf numFmtId="164" fontId="13" fillId="0" borderId="34" xfId="0" applyNumberFormat="1" applyFont="1" applyFill="1" applyBorder="1" applyAlignment="1">
      <alignment horizontal="center" vertical="center"/>
    </xf>
    <xf numFmtId="164" fontId="13" fillId="0" borderId="34" xfId="0" applyNumberFormat="1" applyFont="1" applyFill="1" applyBorder="1" applyAlignment="1">
      <alignment horizontal="center" vertical="center" wrapText="1"/>
    </xf>
    <xf numFmtId="164" fontId="13" fillId="0" borderId="42" xfId="0" applyNumberFormat="1" applyFont="1" applyFill="1" applyBorder="1" applyAlignment="1">
      <alignment horizontal="center" vertical="center"/>
    </xf>
    <xf numFmtId="164" fontId="13" fillId="0" borderId="43" xfId="0" applyNumberFormat="1" applyFont="1" applyFill="1" applyBorder="1" applyAlignment="1">
      <alignment horizontal="center" vertical="center"/>
    </xf>
    <xf numFmtId="164" fontId="13" fillId="0" borderId="43" xfId="0" applyNumberFormat="1" applyFont="1" applyFill="1" applyBorder="1" applyAlignment="1">
      <alignment horizontal="center" vertical="center" wrapText="1"/>
    </xf>
    <xf numFmtId="49" fontId="14" fillId="0" borderId="44" xfId="0" applyNumberFormat="1" applyFont="1" applyFill="1" applyBorder="1" applyAlignment="1">
      <alignment horizontal="left" vertical="center"/>
    </xf>
    <xf numFmtId="3" fontId="14" fillId="0" borderId="45" xfId="0" applyNumberFormat="1" applyFont="1" applyFill="1" applyBorder="1" applyAlignment="1" applyProtection="1">
      <alignment horizontal="right" vertical="center"/>
      <protection locked="0"/>
    </xf>
    <xf numFmtId="3" fontId="14" fillId="0" borderId="45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46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46" xfId="0" applyNumberFormat="1" applyFont="1" applyFill="1" applyBorder="1" applyAlignment="1">
      <alignment horizontal="right" vertical="center" wrapText="1"/>
    </xf>
    <xf numFmtId="49" fontId="19" fillId="0" borderId="47" xfId="0" applyNumberFormat="1" applyFont="1" applyFill="1" applyBorder="1" applyAlignment="1" quotePrefix="1">
      <alignment horizontal="left" vertical="center" indent="1"/>
    </xf>
    <xf numFmtId="3" fontId="19" fillId="0" borderId="36" xfId="0" applyNumberFormat="1" applyFont="1" applyFill="1" applyBorder="1" applyAlignment="1" applyProtection="1">
      <alignment horizontal="right" vertical="center"/>
      <protection locked="0"/>
    </xf>
    <xf numFmtId="3" fontId="19" fillId="0" borderId="36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36" xfId="0" applyNumberFormat="1" applyFont="1" applyFill="1" applyBorder="1" applyAlignment="1">
      <alignment horizontal="right" vertical="center" wrapText="1"/>
    </xf>
    <xf numFmtId="49" fontId="14" fillId="0" borderId="47" xfId="0" applyNumberFormat="1" applyFont="1" applyFill="1" applyBorder="1" applyAlignment="1">
      <alignment horizontal="left" vertical="center"/>
    </xf>
    <xf numFmtId="3" fontId="14" fillId="0" borderId="36" xfId="0" applyNumberFormat="1" applyFont="1" applyFill="1" applyBorder="1" applyAlignment="1" applyProtection="1">
      <alignment horizontal="right" vertical="center"/>
      <protection locked="0"/>
    </xf>
    <xf numFmtId="3" fontId="14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48" xfId="0" applyNumberFormat="1" applyFont="1" applyFill="1" applyBorder="1" applyAlignment="1" applyProtection="1">
      <alignment horizontal="left" vertical="center"/>
      <protection locked="0"/>
    </xf>
    <xf numFmtId="3" fontId="14" fillId="0" borderId="49" xfId="0" applyNumberFormat="1" applyFont="1" applyFill="1" applyBorder="1" applyAlignment="1" applyProtection="1">
      <alignment horizontal="right" vertical="center"/>
      <protection locked="0"/>
    </xf>
    <xf numFmtId="3" fontId="14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50" xfId="0" applyNumberFormat="1" applyFont="1" applyFill="1" applyBorder="1" applyAlignment="1" applyProtection="1">
      <alignment horizontal="left" vertical="center" indent="1"/>
      <protection locked="0"/>
    </xf>
    <xf numFmtId="164" fontId="13" fillId="0" borderId="34" xfId="0" applyNumberFormat="1" applyFont="1" applyFill="1" applyBorder="1" applyAlignment="1">
      <alignment vertical="center"/>
    </xf>
    <xf numFmtId="49" fontId="13" fillId="0" borderId="51" xfId="0" applyNumberFormat="1" applyFont="1" applyFill="1" applyBorder="1" applyAlignment="1" applyProtection="1">
      <alignment vertical="center"/>
      <protection locked="0"/>
    </xf>
    <xf numFmtId="49" fontId="13" fillId="0" borderId="51" xfId="0" applyNumberFormat="1" applyFont="1" applyFill="1" applyBorder="1" applyAlignment="1" applyProtection="1">
      <alignment horizontal="right" vertical="center"/>
      <protection locked="0"/>
    </xf>
    <xf numFmtId="3" fontId="14" fillId="0" borderId="51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0" xfId="0" applyNumberFormat="1" applyFont="1" applyFill="1" applyBorder="1" applyAlignment="1" applyProtection="1">
      <alignment vertical="center"/>
      <protection locked="0"/>
    </xf>
    <xf numFmtId="49" fontId="13" fillId="0" borderId="30" xfId="0" applyNumberFormat="1" applyFont="1" applyFill="1" applyBorder="1" applyAlignment="1" applyProtection="1">
      <alignment horizontal="right" vertical="center"/>
      <protection locked="0"/>
    </xf>
    <xf numFmtId="3" fontId="14" fillId="0" borderId="3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18" xfId="0" applyNumberFormat="1" applyFont="1" applyFill="1" applyBorder="1" applyAlignment="1">
      <alignment horizontal="left" vertical="center"/>
    </xf>
    <xf numFmtId="3" fontId="14" fillId="0" borderId="45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/>
      <protection/>
    </xf>
    <xf numFmtId="49" fontId="14" fillId="0" borderId="17" xfId="0" applyNumberFormat="1" applyFont="1" applyFill="1" applyBorder="1" applyAlignment="1">
      <alignment horizontal="left" vertical="center"/>
    </xf>
    <xf numFmtId="3" fontId="14" fillId="0" borderId="36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/>
      <protection/>
    </xf>
    <xf numFmtId="49" fontId="14" fillId="0" borderId="17" xfId="0" applyNumberFormat="1" applyFont="1" applyFill="1" applyBorder="1" applyAlignment="1" applyProtection="1">
      <alignment horizontal="left" vertical="center"/>
      <protection locked="0"/>
    </xf>
    <xf numFmtId="49" fontId="14" fillId="0" borderId="28" xfId="0" applyNumberFormat="1" applyFont="1" applyFill="1" applyBorder="1" applyAlignment="1" applyProtection="1">
      <alignment horizontal="left" vertical="center"/>
      <protection locked="0"/>
    </xf>
    <xf numFmtId="3" fontId="14" fillId="0" borderId="49" xfId="0" applyNumberFormat="1" applyFont="1" applyFill="1" applyBorder="1" applyAlignment="1" applyProtection="1">
      <alignment horizontal="right" vertical="center" wrapText="1"/>
      <protection locked="0"/>
    </xf>
    <xf numFmtId="171" fontId="13" fillId="0" borderId="34" xfId="0" applyNumberFormat="1" applyFont="1" applyFill="1" applyBorder="1" applyAlignment="1">
      <alignment horizontal="left" vertical="center" wrapText="1" indent="1"/>
    </xf>
    <xf numFmtId="171" fontId="22" fillId="0" borderId="0" xfId="0" applyNumberFormat="1" applyFont="1" applyFill="1" applyBorder="1" applyAlignment="1">
      <alignment horizontal="left" vertical="center" wrapText="1"/>
    </xf>
    <xf numFmtId="164" fontId="13" fillId="0" borderId="34" xfId="0" applyNumberFormat="1" applyFont="1" applyFill="1" applyBorder="1" applyAlignment="1">
      <alignment horizontal="center" vertical="center" wrapText="1"/>
    </xf>
    <xf numFmtId="3" fontId="14" fillId="0" borderId="46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52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34" xfId="0" applyNumberFormat="1" applyFont="1" applyFill="1" applyBorder="1" applyAlignment="1">
      <alignment horizontal="right" vertical="center" wrapText="1"/>
    </xf>
    <xf numFmtId="4" fontId="13" fillId="0" borderId="46" xfId="0" applyNumberFormat="1" applyFont="1" applyFill="1" applyBorder="1" applyAlignment="1">
      <alignment horizontal="right" vertical="center" wrapText="1"/>
    </xf>
    <xf numFmtId="4" fontId="13" fillId="0" borderId="36" xfId="0" applyNumberFormat="1" applyFont="1" applyFill="1" applyBorder="1" applyAlignment="1">
      <alignment horizontal="right" vertical="center" wrapText="1"/>
    </xf>
    <xf numFmtId="4" fontId="13" fillId="0" borderId="52" xfId="0" applyNumberFormat="1" applyFont="1" applyFill="1" applyBorder="1" applyAlignment="1">
      <alignment horizontal="right" vertical="center" wrapText="1"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164" fontId="13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60" applyNumberFormat="1" applyFont="1" applyFill="1" applyBorder="1" applyAlignment="1" applyProtection="1">
      <alignment horizontal="right" vertical="center" wrapText="1" indent="1"/>
      <protection/>
    </xf>
    <xf numFmtId="164" fontId="3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Font="1" applyBorder="1" applyAlignment="1">
      <alignment horizontal="center" vertical="center" wrapText="1"/>
    </xf>
    <xf numFmtId="164" fontId="1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40" xfId="0" applyFont="1" applyFill="1" applyBorder="1" applyAlignment="1" applyProtection="1">
      <alignment horizontal="center" vertical="center" wrapText="1"/>
      <protection/>
    </xf>
    <xf numFmtId="164" fontId="14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164" fontId="0" fillId="0" borderId="55" xfId="0" applyNumberForma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30" xfId="60" applyNumberFormat="1" applyFont="1" applyFill="1" applyBorder="1" applyAlignment="1" applyProtection="1">
      <alignment horizontal="left" vertical="center"/>
      <protection/>
    </xf>
    <xf numFmtId="0" fontId="13" fillId="0" borderId="37" xfId="60" applyFont="1" applyFill="1" applyBorder="1" applyAlignment="1" applyProtection="1">
      <alignment horizontal="center" vertical="center" wrapText="1"/>
      <protection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0" applyFont="1" applyBorder="1" applyAlignment="1" applyProtection="1">
      <alignment horizontal="left" wrapText="1" indent="1"/>
      <protection/>
    </xf>
    <xf numFmtId="164" fontId="14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horizontal="left" wrapText="1" indent="1"/>
      <protection/>
    </xf>
    <xf numFmtId="164" fontId="14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5" xfId="0" applyFont="1" applyBorder="1" applyAlignment="1" applyProtection="1">
      <alignment horizontal="left" wrapText="1" indent="1"/>
      <protection/>
    </xf>
    <xf numFmtId="164" fontId="14" fillId="0" borderId="5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1" xfId="0" applyFont="1" applyBorder="1" applyAlignment="1" applyProtection="1">
      <alignment wrapText="1"/>
      <protection/>
    </xf>
    <xf numFmtId="0" fontId="18" fillId="0" borderId="26" xfId="0" applyFont="1" applyBorder="1" applyAlignment="1" applyProtection="1">
      <alignment wrapText="1"/>
      <protection/>
    </xf>
    <xf numFmtId="0" fontId="6" fillId="0" borderId="51" xfId="60" applyFont="1" applyFill="1" applyBorder="1" applyAlignment="1" applyProtection="1">
      <alignment horizontal="center" vertical="center" wrapText="1"/>
      <protection/>
    </xf>
    <xf numFmtId="0" fontId="6" fillId="0" borderId="51" xfId="60" applyFont="1" applyFill="1" applyBorder="1" applyAlignment="1" applyProtection="1">
      <alignment vertical="center" wrapText="1"/>
      <protection/>
    </xf>
    <xf numFmtId="164" fontId="6" fillId="0" borderId="51" xfId="60" applyNumberFormat="1" applyFont="1" applyFill="1" applyBorder="1" applyAlignment="1" applyProtection="1">
      <alignment horizontal="right" vertical="center" wrapText="1" indent="1"/>
      <protection/>
    </xf>
    <xf numFmtId="0" fontId="14" fillId="0" borderId="51" xfId="60" applyFont="1" applyFill="1" applyBorder="1" applyAlignment="1" applyProtection="1">
      <alignment horizontal="right" vertical="center" wrapText="1" indent="1"/>
      <protection locked="0"/>
    </xf>
    <xf numFmtId="164" fontId="14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60" applyFont="1" applyFill="1" applyBorder="1">
      <alignment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1" xfId="0" applyFont="1" applyFill="1" applyBorder="1" applyAlignment="1" applyProtection="1">
      <alignment horizontal="center" vertical="center" wrapText="1"/>
      <protection/>
    </xf>
    <xf numFmtId="49" fontId="14" fillId="0" borderId="18" xfId="60" applyNumberFormat="1" applyFont="1" applyFill="1" applyBorder="1" applyAlignment="1" applyProtection="1">
      <alignment horizontal="center" vertical="center" wrapText="1"/>
      <protection/>
    </xf>
    <xf numFmtId="49" fontId="14" fillId="0" borderId="17" xfId="6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Font="1" applyBorder="1" applyAlignment="1" applyProtection="1">
      <alignment horizontal="center" wrapText="1"/>
      <protection/>
    </xf>
    <xf numFmtId="0" fontId="18" fillId="0" borderId="25" xfId="0" applyFont="1" applyBorder="1" applyAlignment="1" applyProtection="1">
      <alignment horizontal="center" wrapText="1"/>
      <protection/>
    </xf>
    <xf numFmtId="0" fontId="13" fillId="0" borderId="22" xfId="60" applyFont="1" applyFill="1" applyBorder="1" applyAlignment="1" applyProtection="1">
      <alignment horizontal="center" vertical="center" wrapText="1"/>
      <protection/>
    </xf>
    <xf numFmtId="49" fontId="14" fillId="0" borderId="19" xfId="60" applyNumberFormat="1" applyFont="1" applyFill="1" applyBorder="1" applyAlignment="1" applyProtection="1">
      <alignment horizontal="center" vertical="center" wrapText="1"/>
      <protection/>
    </xf>
    <xf numFmtId="49" fontId="14" fillId="0" borderId="16" xfId="60" applyNumberFormat="1" applyFont="1" applyFill="1" applyBorder="1" applyAlignment="1" applyProtection="1">
      <alignment horizontal="center" vertical="center" wrapText="1"/>
      <protection/>
    </xf>
    <xf numFmtId="49" fontId="7" fillId="0" borderId="38" xfId="0" applyNumberFormat="1" applyFont="1" applyFill="1" applyBorder="1" applyAlignment="1" applyProtection="1">
      <alignment horizontal="right" vertical="center" indent="1"/>
      <protection/>
    </xf>
    <xf numFmtId="49" fontId="7" fillId="0" borderId="62" xfId="0" applyNumberFormat="1" applyFont="1" applyFill="1" applyBorder="1" applyAlignment="1" applyProtection="1">
      <alignment horizontal="right" vertical="center" indent="1"/>
      <protection/>
    </xf>
    <xf numFmtId="0" fontId="18" fillId="0" borderId="21" xfId="0" applyFont="1" applyBorder="1" applyAlignment="1" applyProtection="1">
      <alignment vertical="center" wrapText="1"/>
      <protection/>
    </xf>
    <xf numFmtId="0" fontId="18" fillId="0" borderId="26" xfId="0" applyFont="1" applyBorder="1" applyAlignment="1" applyProtection="1">
      <alignment vertical="center" wrapText="1"/>
      <protection/>
    </xf>
    <xf numFmtId="164" fontId="14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5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66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4" xfId="0" applyNumberFormat="1" applyFont="1" applyFill="1" applyBorder="1" applyAlignment="1">
      <alignment horizontal="center" vertical="center" wrapText="1"/>
    </xf>
    <xf numFmtId="4" fontId="13" fillId="0" borderId="34" xfId="0" applyNumberFormat="1" applyFont="1" applyFill="1" applyBorder="1" applyAlignment="1" applyProtection="1">
      <alignment vertical="center" wrapText="1"/>
      <protection locked="0"/>
    </xf>
    <xf numFmtId="0" fontId="17" fillId="0" borderId="12" xfId="0" applyFont="1" applyBorder="1" applyAlignment="1" applyProtection="1">
      <alignment horizontal="left" vertical="center" wrapText="1" indent="1"/>
      <protection/>
    </xf>
    <xf numFmtId="164" fontId="13" fillId="0" borderId="6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9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4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14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5" xfId="0" applyNumberFormat="1" applyFont="1" applyFill="1" applyBorder="1" applyAlignment="1" applyProtection="1">
      <alignment vertical="center" wrapText="1"/>
      <protection locked="0"/>
    </xf>
    <xf numFmtId="164" fontId="7" fillId="0" borderId="21" xfId="0" applyNumberFormat="1" applyFont="1" applyFill="1" applyBorder="1" applyAlignment="1" applyProtection="1">
      <alignment vertical="center" wrapText="1"/>
      <protection/>
    </xf>
    <xf numFmtId="164" fontId="7" fillId="33" borderId="21" xfId="0" applyNumberFormat="1" applyFont="1" applyFill="1" applyBorder="1" applyAlignment="1" applyProtection="1">
      <alignment vertical="center" wrapText="1"/>
      <protection/>
    </xf>
    <xf numFmtId="164" fontId="13" fillId="0" borderId="38" xfId="0" applyNumberFormat="1" applyFont="1" applyFill="1" applyBorder="1" applyAlignment="1" applyProtection="1">
      <alignment horizontal="center" vertical="center" wrapText="1"/>
      <protection/>
    </xf>
    <xf numFmtId="164" fontId="13" fillId="0" borderId="54" xfId="0" applyNumberFormat="1" applyFont="1" applyFill="1" applyBorder="1" applyAlignment="1" applyProtection="1">
      <alignment vertical="center" wrapText="1"/>
      <protection/>
    </xf>
    <xf numFmtId="164" fontId="13" fillId="0" borderId="37" xfId="0" applyNumberFormat="1" applyFont="1" applyFill="1" applyBorder="1" applyAlignment="1" applyProtection="1">
      <alignment vertical="center" wrapText="1"/>
      <protection/>
    </xf>
    <xf numFmtId="164" fontId="7" fillId="0" borderId="37" xfId="0" applyNumberFormat="1" applyFont="1" applyFill="1" applyBorder="1" applyAlignment="1" applyProtection="1">
      <alignment vertical="center" wrapText="1"/>
      <protection/>
    </xf>
    <xf numFmtId="0" fontId="7" fillId="0" borderId="66" xfId="0" applyFont="1" applyFill="1" applyBorder="1" applyAlignment="1" applyProtection="1" quotePrefix="1">
      <alignment horizontal="right" vertical="center" indent="1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13" fillId="0" borderId="21" xfId="0" applyFont="1" applyFill="1" applyBorder="1" applyAlignment="1" applyProtection="1">
      <alignment horizontal="left" vertical="center" wrapText="1" indent="1"/>
      <protection/>
    </xf>
    <xf numFmtId="49" fontId="14" fillId="0" borderId="19" xfId="0" applyNumberFormat="1" applyFont="1" applyFill="1" applyBorder="1" applyAlignment="1" applyProtection="1">
      <alignment horizontal="center" vertical="center" wrapText="1"/>
      <protection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60" applyFont="1" applyFill="1" applyBorder="1" applyAlignment="1" applyProtection="1">
      <alignment horizontal="left" vertical="center" wrapText="1" indent="1"/>
      <protection/>
    </xf>
    <xf numFmtId="0" fontId="14" fillId="0" borderId="11" xfId="60" applyFont="1" applyFill="1" applyBorder="1" applyAlignment="1" applyProtection="1">
      <alignment horizontal="left" vertical="center" wrapText="1" indent="1"/>
      <protection/>
    </xf>
    <xf numFmtId="0" fontId="14" fillId="0" borderId="26" xfId="60" applyFont="1" applyFill="1" applyBorder="1" applyAlignment="1" applyProtection="1" quotePrefix="1">
      <alignment horizontal="left" vertical="center" wrapText="1" indent="1"/>
      <protection/>
    </xf>
    <xf numFmtId="0" fontId="14" fillId="0" borderId="26" xfId="60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21" xfId="0" applyFont="1" applyFill="1" applyBorder="1" applyAlignment="1" applyProtection="1">
      <alignment horizontal="left" vertical="center" wrapText="1" indent="1"/>
      <protection/>
    </xf>
    <xf numFmtId="0" fontId="7" fillId="0" borderId="69" xfId="60" applyFont="1" applyFill="1" applyBorder="1" applyAlignment="1" applyProtection="1">
      <alignment horizontal="center" vertical="center" wrapText="1"/>
      <protection/>
    </xf>
    <xf numFmtId="164" fontId="14" fillId="0" borderId="3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0" xfId="6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horizontal="center"/>
    </xf>
    <xf numFmtId="0" fontId="25" fillId="0" borderId="0" xfId="0" applyFont="1" applyAlignment="1" applyProtection="1">
      <alignment horizontal="right" vertical="top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right" vertical="center" wrapText="1" indent="1"/>
      <protection/>
    </xf>
    <xf numFmtId="0" fontId="3" fillId="0" borderId="62" xfId="0" applyFont="1" applyFill="1" applyBorder="1" applyAlignment="1" applyProtection="1">
      <alignment horizontal="right" vertical="center" wrapText="1" indent="1"/>
      <protection/>
    </xf>
    <xf numFmtId="0" fontId="3" fillId="0" borderId="39" xfId="0" applyFont="1" applyFill="1" applyBorder="1" applyAlignment="1" applyProtection="1">
      <alignment horizontal="right" vertical="center" wrapText="1" indent="1"/>
      <protection/>
    </xf>
    <xf numFmtId="0" fontId="3" fillId="0" borderId="69" xfId="0" applyFont="1" applyFill="1" applyBorder="1" applyAlignment="1" applyProtection="1">
      <alignment horizontal="right" vertical="center" wrapText="1" indent="1"/>
      <protection/>
    </xf>
    <xf numFmtId="0" fontId="24" fillId="0" borderId="40" xfId="0" applyFont="1" applyBorder="1" applyAlignment="1" applyProtection="1">
      <alignment horizontal="left" vertical="center" wrapText="1" indent="1"/>
      <protection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4" fillId="0" borderId="18" xfId="0" applyFont="1" applyFill="1" applyBorder="1" applyAlignment="1" applyProtection="1">
      <alignment horizontal="right" vertical="center" wrapText="1" indent="1"/>
      <protection/>
    </xf>
    <xf numFmtId="0" fontId="14" fillId="0" borderId="12" xfId="0" applyFont="1" applyFill="1" applyBorder="1" applyAlignment="1" applyProtection="1">
      <alignment horizontal="left" vertical="center" wrapText="1"/>
      <protection locked="0"/>
    </xf>
    <xf numFmtId="164" fontId="14" fillId="0" borderId="12" xfId="0" applyNumberFormat="1" applyFont="1" applyFill="1" applyBorder="1" applyAlignment="1" applyProtection="1">
      <alignment vertical="center" wrapText="1"/>
      <protection locked="0"/>
    </xf>
    <xf numFmtId="164" fontId="14" fillId="0" borderId="12" xfId="0" applyNumberFormat="1" applyFont="1" applyFill="1" applyBorder="1" applyAlignment="1" applyProtection="1">
      <alignment vertical="center" wrapText="1"/>
      <protection/>
    </xf>
    <xf numFmtId="164" fontId="14" fillId="0" borderId="32" xfId="0" applyNumberFormat="1" applyFont="1" applyFill="1" applyBorder="1" applyAlignment="1" applyProtection="1">
      <alignment vertical="center" wrapText="1"/>
      <protection locked="0"/>
    </xf>
    <xf numFmtId="0" fontId="14" fillId="0" borderId="17" xfId="0" applyFont="1" applyFill="1" applyBorder="1" applyAlignment="1" applyProtection="1">
      <alignment horizontal="right" vertical="center" wrapText="1" indent="1"/>
      <protection/>
    </xf>
    <xf numFmtId="0" fontId="14" fillId="0" borderId="11" xfId="0" applyFont="1" applyFill="1" applyBorder="1" applyAlignment="1" applyProtection="1">
      <alignment horizontal="left" vertical="center" wrapText="1"/>
      <protection locked="0"/>
    </xf>
    <xf numFmtId="164" fontId="14" fillId="0" borderId="33" xfId="0" applyNumberFormat="1" applyFont="1" applyFill="1" applyBorder="1" applyAlignment="1" applyProtection="1">
      <alignment vertical="center" wrapText="1"/>
      <protection locked="0"/>
    </xf>
    <xf numFmtId="0" fontId="14" fillId="0" borderId="15" xfId="0" applyFont="1" applyFill="1" applyBorder="1" applyAlignment="1" applyProtection="1">
      <alignment horizontal="left" vertical="center" wrapText="1"/>
      <protection locked="0"/>
    </xf>
    <xf numFmtId="164" fontId="14" fillId="0" borderId="71" xfId="0" applyNumberFormat="1" applyFont="1" applyFill="1" applyBorder="1" applyAlignment="1" applyProtection="1">
      <alignment vertical="center" wrapText="1"/>
      <protection locked="0"/>
    </xf>
    <xf numFmtId="164" fontId="13" fillId="0" borderId="24" xfId="0" applyNumberFormat="1" applyFont="1" applyFill="1" applyBorder="1" applyAlignment="1" applyProtection="1">
      <alignment vertical="center" wrapText="1"/>
      <protection/>
    </xf>
    <xf numFmtId="0" fontId="2" fillId="0" borderId="0" xfId="60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7" fillId="0" borderId="20" xfId="60" applyFont="1" applyFill="1" applyBorder="1" applyAlignment="1" applyProtection="1">
      <alignment horizontal="center" vertical="center" wrapText="1"/>
      <protection/>
    </xf>
    <xf numFmtId="0" fontId="7" fillId="0" borderId="21" xfId="60" applyFont="1" applyFill="1" applyBorder="1" applyAlignment="1" applyProtection="1">
      <alignment horizontal="center" vertical="center" wrapText="1"/>
      <protection/>
    </xf>
    <xf numFmtId="0" fontId="7" fillId="0" borderId="40" xfId="60" applyFont="1" applyFill="1" applyBorder="1" applyAlignment="1" applyProtection="1">
      <alignment horizontal="center" vertical="center" wrapText="1"/>
      <protection/>
    </xf>
    <xf numFmtId="0" fontId="7" fillId="0" borderId="37" xfId="60" applyFont="1" applyFill="1" applyBorder="1" applyAlignment="1" applyProtection="1">
      <alignment horizontal="center" vertical="center" wrapText="1"/>
      <protection/>
    </xf>
    <xf numFmtId="0" fontId="14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4" fillId="0" borderId="51" xfId="60" applyFont="1" applyFill="1" applyBorder="1" applyAlignment="1" applyProtection="1">
      <alignment horizontal="right" vertical="center" wrapText="1" indent="1"/>
      <protection/>
    </xf>
    <xf numFmtId="164" fontId="14" fillId="0" borderId="51" xfId="6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0" applyFont="1" applyFill="1" applyBorder="1" applyProtection="1">
      <alignment/>
      <protection/>
    </xf>
    <xf numFmtId="164" fontId="13" fillId="0" borderId="21" xfId="60" applyNumberFormat="1" applyFont="1" applyFill="1" applyBorder="1" applyAlignment="1" applyProtection="1">
      <alignment horizontal="right" vertical="center" wrapText="1"/>
      <protection/>
    </xf>
    <xf numFmtId="164" fontId="13" fillId="0" borderId="37" xfId="60" applyNumberFormat="1" applyFont="1" applyFill="1" applyBorder="1" applyAlignment="1" applyProtection="1">
      <alignment horizontal="right" vertical="center" wrapText="1"/>
      <protection/>
    </xf>
    <xf numFmtId="0" fontId="2" fillId="0" borderId="0" xfId="60" applyFont="1" applyFill="1" applyProtection="1">
      <alignment/>
      <protection/>
    </xf>
    <xf numFmtId="0" fontId="6" fillId="0" borderId="0" xfId="60" applyFont="1" applyFill="1" applyProtection="1">
      <alignment/>
      <protection/>
    </xf>
    <xf numFmtId="0" fontId="7" fillId="0" borderId="21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vertical="center" wrapText="1"/>
      <protection/>
    </xf>
    <xf numFmtId="164" fontId="14" fillId="0" borderId="11" xfId="0" applyNumberFormat="1" applyFont="1" applyFill="1" applyBorder="1" applyAlignment="1" applyProtection="1">
      <alignment vertical="center"/>
      <protection locked="0"/>
    </xf>
    <xf numFmtId="164" fontId="14" fillId="0" borderId="31" xfId="0" applyNumberFormat="1" applyFont="1" applyFill="1" applyBorder="1" applyAlignment="1" applyProtection="1">
      <alignment vertical="center"/>
      <protection locked="0"/>
    </xf>
    <xf numFmtId="164" fontId="13" fillId="0" borderId="31" xfId="0" applyNumberFormat="1" applyFont="1" applyFill="1" applyBorder="1" applyAlignment="1" applyProtection="1">
      <alignment vertical="center"/>
      <protection/>
    </xf>
    <xf numFmtId="164" fontId="13" fillId="0" borderId="33" xfId="0" applyNumberFormat="1" applyFont="1" applyFill="1" applyBorder="1" applyAlignment="1" applyProtection="1">
      <alignment vertical="center"/>
      <protection/>
    </xf>
    <xf numFmtId="0" fontId="14" fillId="0" borderId="28" xfId="0" applyFont="1" applyFill="1" applyBorder="1" applyAlignment="1" applyProtection="1">
      <alignment horizontal="center" vertical="center"/>
      <protection/>
    </xf>
    <xf numFmtId="0" fontId="14" fillId="0" borderId="15" xfId="0" applyFont="1" applyFill="1" applyBorder="1" applyAlignment="1" applyProtection="1">
      <alignment vertical="center" wrapText="1"/>
      <protection/>
    </xf>
    <xf numFmtId="164" fontId="14" fillId="0" borderId="15" xfId="0" applyNumberFormat="1" applyFont="1" applyFill="1" applyBorder="1" applyAlignment="1" applyProtection="1">
      <alignment vertical="center"/>
      <protection locked="0"/>
    </xf>
    <xf numFmtId="164" fontId="14" fillId="0" borderId="72" xfId="0" applyNumberFormat="1" applyFont="1" applyFill="1" applyBorder="1" applyAlignment="1" applyProtection="1">
      <alignment vertical="center"/>
      <protection locked="0"/>
    </xf>
    <xf numFmtId="0" fontId="14" fillId="0" borderId="73" xfId="0" applyFont="1" applyFill="1" applyBorder="1" applyAlignment="1" applyProtection="1">
      <alignment horizontal="center" vertical="center"/>
      <protection/>
    </xf>
    <xf numFmtId="0" fontId="14" fillId="0" borderId="39" xfId="0" applyFont="1" applyFill="1" applyBorder="1" applyAlignment="1" applyProtection="1">
      <alignment vertical="center" wrapText="1"/>
      <protection/>
    </xf>
    <xf numFmtId="164" fontId="14" fillId="0" borderId="39" xfId="0" applyNumberFormat="1" applyFont="1" applyFill="1" applyBorder="1" applyAlignment="1" applyProtection="1">
      <alignment vertical="center"/>
      <protection locked="0"/>
    </xf>
    <xf numFmtId="164" fontId="14" fillId="0" borderId="74" xfId="0" applyNumberFormat="1" applyFont="1" applyFill="1" applyBorder="1" applyAlignment="1" applyProtection="1">
      <alignment vertical="center"/>
      <protection locked="0"/>
    </xf>
    <xf numFmtId="164" fontId="13" fillId="0" borderId="21" xfId="0" applyNumberFormat="1" applyFont="1" applyFill="1" applyBorder="1" applyAlignment="1" applyProtection="1">
      <alignment vertical="center"/>
      <protection/>
    </xf>
    <xf numFmtId="164" fontId="13" fillId="0" borderId="63" xfId="0" applyNumberFormat="1" applyFont="1" applyFill="1" applyBorder="1" applyAlignment="1" applyProtection="1">
      <alignment vertical="center"/>
      <protection/>
    </xf>
    <xf numFmtId="164" fontId="13" fillId="0" borderId="2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164" fontId="13" fillId="0" borderId="69" xfId="0" applyNumberFormat="1" applyFont="1" applyFill="1" applyBorder="1" applyAlignment="1" applyProtection="1">
      <alignment vertical="center"/>
      <protection/>
    </xf>
    <xf numFmtId="164" fontId="7" fillId="0" borderId="21" xfId="0" applyNumberFormat="1" applyFont="1" applyFill="1" applyBorder="1" applyAlignment="1" applyProtection="1">
      <alignment vertical="center"/>
      <protection/>
    </xf>
    <xf numFmtId="0" fontId="23" fillId="0" borderId="0" xfId="62" applyFill="1" applyProtection="1">
      <alignment/>
      <protection/>
    </xf>
    <xf numFmtId="0" fontId="28" fillId="0" borderId="0" xfId="62" applyFont="1" applyFill="1" applyProtection="1">
      <alignment/>
      <protection/>
    </xf>
    <xf numFmtId="0" fontId="20" fillId="0" borderId="23" xfId="61" applyFont="1" applyFill="1" applyBorder="1" applyAlignment="1" applyProtection="1">
      <alignment horizontal="center" vertical="center" textRotation="90"/>
      <protection/>
    </xf>
    <xf numFmtId="0" fontId="22" fillId="0" borderId="73" xfId="62" applyFont="1" applyFill="1" applyBorder="1" applyAlignment="1" applyProtection="1">
      <alignment horizontal="center" vertical="center" wrapText="1"/>
      <protection/>
    </xf>
    <xf numFmtId="0" fontId="22" fillId="0" borderId="39" xfId="62" applyFont="1" applyFill="1" applyBorder="1" applyAlignment="1" applyProtection="1">
      <alignment horizontal="center" vertical="center" wrapText="1"/>
      <protection/>
    </xf>
    <xf numFmtId="0" fontId="22" fillId="0" borderId="69" xfId="62" applyFont="1" applyFill="1" applyBorder="1" applyAlignment="1" applyProtection="1">
      <alignment horizontal="center" vertical="center" wrapText="1"/>
      <protection/>
    </xf>
    <xf numFmtId="0" fontId="23" fillId="0" borderId="0" xfId="62" applyFill="1" applyAlignment="1" applyProtection="1">
      <alignment horizontal="center" vertical="center"/>
      <protection/>
    </xf>
    <xf numFmtId="0" fontId="18" fillId="0" borderId="19" xfId="62" applyFont="1" applyFill="1" applyBorder="1" applyAlignment="1" applyProtection="1">
      <alignment vertical="center" wrapText="1"/>
      <protection/>
    </xf>
    <xf numFmtId="174" fontId="14" fillId="0" borderId="13" xfId="61" applyNumberFormat="1" applyFont="1" applyFill="1" applyBorder="1" applyAlignment="1" applyProtection="1">
      <alignment horizontal="center" vertical="center"/>
      <protection/>
    </xf>
    <xf numFmtId="175" fontId="18" fillId="0" borderId="13" xfId="62" applyNumberFormat="1" applyFont="1" applyFill="1" applyBorder="1" applyAlignment="1" applyProtection="1">
      <alignment horizontal="right" vertical="center" wrapText="1"/>
      <protection locked="0"/>
    </xf>
    <xf numFmtId="175" fontId="18" fillId="0" borderId="62" xfId="62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62" applyFill="1" applyAlignment="1" applyProtection="1">
      <alignment vertical="center"/>
      <protection/>
    </xf>
    <xf numFmtId="0" fontId="18" fillId="0" borderId="17" xfId="62" applyFont="1" applyFill="1" applyBorder="1" applyAlignment="1" applyProtection="1">
      <alignment vertical="center" wrapText="1"/>
      <protection/>
    </xf>
    <xf numFmtId="174" fontId="14" fillId="0" borderId="11" xfId="61" applyNumberFormat="1" applyFont="1" applyFill="1" applyBorder="1" applyAlignment="1" applyProtection="1">
      <alignment horizontal="center" vertical="center"/>
      <protection/>
    </xf>
    <xf numFmtId="175" fontId="18" fillId="0" borderId="11" xfId="62" applyNumberFormat="1" applyFont="1" applyFill="1" applyBorder="1" applyAlignment="1" applyProtection="1">
      <alignment horizontal="right" vertical="center" wrapText="1"/>
      <protection/>
    </xf>
    <xf numFmtId="175" fontId="18" fillId="0" borderId="33" xfId="62" applyNumberFormat="1" applyFont="1" applyFill="1" applyBorder="1" applyAlignment="1" applyProtection="1">
      <alignment horizontal="right" vertical="center" wrapText="1"/>
      <protection/>
    </xf>
    <xf numFmtId="0" fontId="31" fillId="0" borderId="17" xfId="62" applyFont="1" applyFill="1" applyBorder="1" applyAlignment="1" applyProtection="1">
      <alignment horizontal="left" vertical="center" wrapText="1" indent="1"/>
      <protection/>
    </xf>
    <xf numFmtId="175" fontId="22" fillId="0" borderId="11" xfId="62" applyNumberFormat="1" applyFont="1" applyFill="1" applyBorder="1" applyAlignment="1" applyProtection="1">
      <alignment horizontal="right" vertical="center" wrapText="1"/>
      <protection locked="0"/>
    </xf>
    <xf numFmtId="175" fontId="22" fillId="0" borderId="33" xfId="62" applyNumberFormat="1" applyFont="1" applyFill="1" applyBorder="1" applyAlignment="1" applyProtection="1">
      <alignment horizontal="right" vertical="center" wrapText="1"/>
      <protection locked="0"/>
    </xf>
    <xf numFmtId="175" fontId="17" fillId="0" borderId="11" xfId="62" applyNumberFormat="1" applyFont="1" applyFill="1" applyBorder="1" applyAlignment="1" applyProtection="1">
      <alignment horizontal="right" vertical="center" wrapText="1"/>
      <protection locked="0"/>
    </xf>
    <xf numFmtId="175" fontId="17" fillId="0" borderId="33" xfId="62" applyNumberFormat="1" applyFont="1" applyFill="1" applyBorder="1" applyAlignment="1" applyProtection="1">
      <alignment horizontal="right" vertical="center" wrapText="1"/>
      <protection locked="0"/>
    </xf>
    <xf numFmtId="175" fontId="17" fillId="0" borderId="11" xfId="62" applyNumberFormat="1" applyFont="1" applyFill="1" applyBorder="1" applyAlignment="1" applyProtection="1">
      <alignment horizontal="right" vertical="center" wrapText="1"/>
      <protection/>
    </xf>
    <xf numFmtId="175" fontId="17" fillId="0" borderId="33" xfId="62" applyNumberFormat="1" applyFont="1" applyFill="1" applyBorder="1" applyAlignment="1" applyProtection="1">
      <alignment horizontal="right" vertical="center" wrapText="1"/>
      <protection/>
    </xf>
    <xf numFmtId="0" fontId="18" fillId="0" borderId="73" xfId="62" applyFont="1" applyFill="1" applyBorder="1" applyAlignment="1" applyProtection="1">
      <alignment vertical="center" wrapText="1"/>
      <protection/>
    </xf>
    <xf numFmtId="174" fontId="14" fillId="0" borderId="39" xfId="61" applyNumberFormat="1" applyFont="1" applyFill="1" applyBorder="1" applyAlignment="1" applyProtection="1">
      <alignment horizontal="center" vertical="center"/>
      <protection/>
    </xf>
    <xf numFmtId="175" fontId="18" fillId="0" borderId="39" xfId="62" applyNumberFormat="1" applyFont="1" applyFill="1" applyBorder="1" applyAlignment="1" applyProtection="1">
      <alignment horizontal="right" vertical="center" wrapText="1"/>
      <protection/>
    </xf>
    <xf numFmtId="175" fontId="18" fillId="0" borderId="69" xfId="62" applyNumberFormat="1" applyFont="1" applyFill="1" applyBorder="1" applyAlignment="1" applyProtection="1">
      <alignment horizontal="right" vertical="center" wrapText="1"/>
      <protection/>
    </xf>
    <xf numFmtId="0" fontId="17" fillId="0" borderId="0" xfId="62" applyFont="1" applyFill="1" applyProtection="1">
      <alignment/>
      <protection/>
    </xf>
    <xf numFmtId="3" fontId="23" fillId="0" borderId="0" xfId="62" applyNumberFormat="1" applyFont="1" applyFill="1" applyProtection="1">
      <alignment/>
      <protection/>
    </xf>
    <xf numFmtId="3" fontId="23" fillId="0" borderId="0" xfId="62" applyNumberFormat="1" applyFont="1" applyFill="1" applyAlignment="1" applyProtection="1">
      <alignment horizontal="center"/>
      <protection/>
    </xf>
    <xf numFmtId="0" fontId="23" fillId="0" borderId="0" xfId="62" applyFont="1" applyFill="1" applyProtection="1">
      <alignment/>
      <protection/>
    </xf>
    <xf numFmtId="0" fontId="23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3" fillId="0" borderId="73" xfId="61" applyNumberFormat="1" applyFont="1" applyFill="1" applyBorder="1" applyAlignment="1" applyProtection="1">
      <alignment horizontal="center" vertical="center" wrapText="1"/>
      <protection/>
    </xf>
    <xf numFmtId="49" fontId="13" fillId="0" borderId="39" xfId="61" applyNumberFormat="1" applyFont="1" applyFill="1" applyBorder="1" applyAlignment="1" applyProtection="1">
      <alignment horizontal="center" vertical="center"/>
      <protection/>
    </xf>
    <xf numFmtId="49" fontId="13" fillId="0" borderId="69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4" fontId="14" fillId="0" borderId="12" xfId="61" applyNumberFormat="1" applyFont="1" applyFill="1" applyBorder="1" applyAlignment="1" applyProtection="1">
      <alignment horizontal="center" vertical="center"/>
      <protection/>
    </xf>
    <xf numFmtId="176" fontId="14" fillId="0" borderId="32" xfId="61" applyNumberFormat="1" applyFont="1" applyFill="1" applyBorder="1" applyAlignment="1" applyProtection="1">
      <alignment vertical="center"/>
      <protection locked="0"/>
    </xf>
    <xf numFmtId="176" fontId="14" fillId="0" borderId="33" xfId="61" applyNumberFormat="1" applyFont="1" applyFill="1" applyBorder="1" applyAlignment="1" applyProtection="1">
      <alignment vertical="center"/>
      <protection locked="0"/>
    </xf>
    <xf numFmtId="176" fontId="13" fillId="0" borderId="33" xfId="61" applyNumberFormat="1" applyFont="1" applyFill="1" applyBorder="1" applyAlignment="1" applyProtection="1">
      <alignment vertical="center"/>
      <protection/>
    </xf>
    <xf numFmtId="176" fontId="13" fillId="0" borderId="33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13" fillId="0" borderId="73" xfId="61" applyFont="1" applyFill="1" applyBorder="1" applyAlignment="1" applyProtection="1">
      <alignment horizontal="left" vertical="center" wrapText="1"/>
      <protection/>
    </xf>
    <xf numFmtId="176" fontId="13" fillId="0" borderId="69" xfId="61" applyNumberFormat="1" applyFont="1" applyFill="1" applyBorder="1" applyAlignment="1" applyProtection="1">
      <alignment vertical="center"/>
      <protection/>
    </xf>
    <xf numFmtId="0" fontId="23" fillId="0" borderId="0" xfId="62" applyFont="1" applyFill="1" applyAlignment="1" applyProtection="1">
      <alignment/>
      <protection/>
    </xf>
    <xf numFmtId="0" fontId="12" fillId="0" borderId="0" xfId="61" applyFont="1" applyFill="1" applyAlignment="1" applyProtection="1">
      <alignment horizontal="center" vertical="center"/>
      <protection/>
    </xf>
    <xf numFmtId="0" fontId="23" fillId="0" borderId="0" xfId="62" applyFill="1">
      <alignment/>
      <protection/>
    </xf>
    <xf numFmtId="0" fontId="16" fillId="0" borderId="22" xfId="62" applyFont="1" applyFill="1" applyBorder="1" applyAlignment="1">
      <alignment horizontal="center" vertical="center"/>
      <protection/>
    </xf>
    <xf numFmtId="0" fontId="16" fillId="0" borderId="23" xfId="62" applyFont="1" applyFill="1" applyBorder="1" applyAlignment="1">
      <alignment horizontal="center" vertical="center" wrapText="1"/>
      <protection/>
    </xf>
    <xf numFmtId="0" fontId="16" fillId="0" borderId="29" xfId="62" applyFont="1" applyFill="1" applyBorder="1" applyAlignment="1">
      <alignment horizontal="center" vertical="center" wrapText="1"/>
      <protection/>
    </xf>
    <xf numFmtId="0" fontId="16" fillId="0" borderId="20" xfId="62" applyFont="1" applyFill="1" applyBorder="1" applyAlignment="1">
      <alignment horizontal="center" vertical="center"/>
      <protection/>
    </xf>
    <xf numFmtId="0" fontId="16" fillId="0" borderId="21" xfId="62" applyFont="1" applyFill="1" applyBorder="1" applyAlignment="1">
      <alignment horizontal="center" vertical="center" wrapText="1"/>
      <protection/>
    </xf>
    <xf numFmtId="0" fontId="16" fillId="0" borderId="24" xfId="62" applyFont="1" applyFill="1" applyBorder="1" applyAlignment="1">
      <alignment horizontal="center" vertical="center" wrapText="1"/>
      <protection/>
    </xf>
    <xf numFmtId="0" fontId="17" fillId="0" borderId="17" xfId="62" applyFont="1" applyFill="1" applyBorder="1" applyProtection="1">
      <alignment/>
      <protection locked="0"/>
    </xf>
    <xf numFmtId="0" fontId="17" fillId="0" borderId="12" xfId="62" applyFont="1" applyFill="1" applyBorder="1" applyAlignment="1">
      <alignment horizontal="right" indent="1"/>
      <protection/>
    </xf>
    <xf numFmtId="3" fontId="17" fillId="0" borderId="12" xfId="62" applyNumberFormat="1" applyFont="1" applyFill="1" applyBorder="1" applyProtection="1">
      <alignment/>
      <protection locked="0"/>
    </xf>
    <xf numFmtId="3" fontId="17" fillId="0" borderId="32" xfId="62" applyNumberFormat="1" applyFont="1" applyFill="1" applyBorder="1" applyProtection="1">
      <alignment/>
      <protection locked="0"/>
    </xf>
    <xf numFmtId="0" fontId="17" fillId="0" borderId="11" xfId="62" applyFont="1" applyFill="1" applyBorder="1" applyAlignment="1">
      <alignment horizontal="right" indent="1"/>
      <protection/>
    </xf>
    <xf numFmtId="3" fontId="17" fillId="0" borderId="11" xfId="62" applyNumberFormat="1" applyFont="1" applyFill="1" applyBorder="1" applyProtection="1">
      <alignment/>
      <protection locked="0"/>
    </xf>
    <xf numFmtId="3" fontId="17" fillId="0" borderId="33" xfId="62" applyNumberFormat="1" applyFont="1" applyFill="1" applyBorder="1" applyProtection="1">
      <alignment/>
      <protection locked="0"/>
    </xf>
    <xf numFmtId="0" fontId="17" fillId="0" borderId="28" xfId="62" applyFont="1" applyFill="1" applyBorder="1" applyProtection="1">
      <alignment/>
      <protection locked="0"/>
    </xf>
    <xf numFmtId="0" fontId="17" fillId="0" borderId="15" xfId="62" applyFont="1" applyFill="1" applyBorder="1" applyAlignment="1">
      <alignment horizontal="right" indent="1"/>
      <protection/>
    </xf>
    <xf numFmtId="3" fontId="17" fillId="0" borderId="15" xfId="62" applyNumberFormat="1" applyFont="1" applyFill="1" applyBorder="1" applyProtection="1">
      <alignment/>
      <protection locked="0"/>
    </xf>
    <xf numFmtId="3" fontId="17" fillId="0" borderId="71" xfId="62" applyNumberFormat="1" applyFont="1" applyFill="1" applyBorder="1" applyProtection="1">
      <alignment/>
      <protection locked="0"/>
    </xf>
    <xf numFmtId="0" fontId="18" fillId="0" borderId="20" xfId="62" applyFont="1" applyFill="1" applyBorder="1" applyProtection="1">
      <alignment/>
      <protection locked="0"/>
    </xf>
    <xf numFmtId="0" fontId="17" fillId="0" borderId="21" xfId="62" applyFont="1" applyFill="1" applyBorder="1" applyAlignment="1">
      <alignment horizontal="right" indent="1"/>
      <protection/>
    </xf>
    <xf numFmtId="3" fontId="17" fillId="0" borderId="21" xfId="62" applyNumberFormat="1" applyFont="1" applyFill="1" applyBorder="1" applyProtection="1">
      <alignment/>
      <protection locked="0"/>
    </xf>
    <xf numFmtId="176" fontId="13" fillId="0" borderId="24" xfId="61" applyNumberFormat="1" applyFont="1" applyFill="1" applyBorder="1" applyAlignment="1" applyProtection="1">
      <alignment vertical="center"/>
      <protection/>
    </xf>
    <xf numFmtId="0" fontId="17" fillId="0" borderId="18" xfId="62" applyFont="1" applyFill="1" applyBorder="1" applyProtection="1">
      <alignment/>
      <protection locked="0"/>
    </xf>
    <xf numFmtId="3" fontId="17" fillId="0" borderId="75" xfId="62" applyNumberFormat="1" applyFont="1" applyFill="1" applyBorder="1">
      <alignment/>
      <protection/>
    </xf>
    <xf numFmtId="0" fontId="32" fillId="0" borderId="0" xfId="62" applyFont="1" applyFill="1">
      <alignment/>
      <protection/>
    </xf>
    <xf numFmtId="0" fontId="25" fillId="0" borderId="0" xfId="62" applyFont="1" applyFill="1">
      <alignment/>
      <protection/>
    </xf>
    <xf numFmtId="0" fontId="17" fillId="0" borderId="0" xfId="62" applyFont="1" applyFill="1">
      <alignment/>
      <protection/>
    </xf>
    <xf numFmtId="0" fontId="23" fillId="0" borderId="0" xfId="62" applyFont="1" applyFill="1">
      <alignment/>
      <protection/>
    </xf>
    <xf numFmtId="3" fontId="23" fillId="0" borderId="0" xfId="62" applyNumberFormat="1" applyFont="1" applyFill="1" applyAlignment="1">
      <alignment horizontal="center"/>
      <protection/>
    </xf>
    <xf numFmtId="0" fontId="23" fillId="0" borderId="0" xfId="62" applyFont="1" applyFill="1" applyAlignment="1">
      <alignment/>
      <protection/>
    </xf>
    <xf numFmtId="0" fontId="33" fillId="0" borderId="22" xfId="62" applyFont="1" applyFill="1" applyBorder="1" applyAlignment="1">
      <alignment horizontal="center" vertical="center"/>
      <protection/>
    </xf>
    <xf numFmtId="0" fontId="33" fillId="0" borderId="23" xfId="62" applyFont="1" applyFill="1" applyBorder="1" applyAlignment="1">
      <alignment horizontal="center" vertical="center" wrapText="1"/>
      <protection/>
    </xf>
    <xf numFmtId="0" fontId="33" fillId="0" borderId="29" xfId="62" applyFont="1" applyFill="1" applyBorder="1" applyAlignment="1">
      <alignment horizontal="center" vertical="center" wrapText="1"/>
      <protection/>
    </xf>
    <xf numFmtId="0" fontId="33" fillId="0" borderId="20" xfId="62" applyFont="1" applyFill="1" applyBorder="1" applyAlignment="1">
      <alignment horizontal="center" vertical="center"/>
      <protection/>
    </xf>
    <xf numFmtId="0" fontId="33" fillId="0" borderId="21" xfId="62" applyFont="1" applyFill="1" applyBorder="1" applyAlignment="1">
      <alignment horizontal="center" vertical="center" wrapText="1"/>
      <protection/>
    </xf>
    <xf numFmtId="0" fontId="33" fillId="0" borderId="24" xfId="62" applyFont="1" applyFill="1" applyBorder="1" applyAlignment="1">
      <alignment horizontal="center" vertical="center" wrapText="1"/>
      <protection/>
    </xf>
    <xf numFmtId="0" fontId="17" fillId="0" borderId="17" xfId="62" applyFont="1" applyFill="1" applyBorder="1" applyAlignment="1" applyProtection="1">
      <alignment horizontal="left" indent="1"/>
      <protection locked="0"/>
    </xf>
    <xf numFmtId="0" fontId="17" fillId="0" borderId="28" xfId="62" applyFont="1" applyFill="1" applyBorder="1" applyAlignment="1" applyProtection="1">
      <alignment horizontal="left" indent="1"/>
      <protection locked="0"/>
    </xf>
    <xf numFmtId="0" fontId="17" fillId="0" borderId="18" xfId="62" applyFont="1" applyFill="1" applyBorder="1" applyAlignment="1" applyProtection="1">
      <alignment horizontal="left" indent="1"/>
      <protection locked="0"/>
    </xf>
    <xf numFmtId="0" fontId="18" fillId="0" borderId="63" xfId="62" applyNumberFormat="1" applyFont="1" applyFill="1" applyBorder="1">
      <alignment/>
      <protection/>
    </xf>
    <xf numFmtId="0" fontId="17" fillId="0" borderId="73" xfId="62" applyFont="1" applyFill="1" applyBorder="1" applyAlignment="1" applyProtection="1">
      <alignment horizontal="left" indent="1"/>
      <protection locked="0"/>
    </xf>
    <xf numFmtId="0" fontId="17" fillId="0" borderId="39" xfId="62" applyFont="1" applyFill="1" applyBorder="1" applyAlignment="1">
      <alignment horizontal="right" indent="1"/>
      <protection/>
    </xf>
    <xf numFmtId="3" fontId="17" fillId="0" borderId="39" xfId="62" applyNumberFormat="1" applyFont="1" applyFill="1" applyBorder="1" applyProtection="1">
      <alignment/>
      <protection locked="0"/>
    </xf>
    <xf numFmtId="3" fontId="17" fillId="0" borderId="69" xfId="62" applyNumberFormat="1" applyFont="1" applyFill="1" applyBorder="1" applyProtection="1">
      <alignment/>
      <protection locked="0"/>
    </xf>
    <xf numFmtId="0" fontId="32" fillId="0" borderId="0" xfId="0" applyFont="1" applyFill="1" applyAlignment="1">
      <alignment/>
    </xf>
    <xf numFmtId="0" fontId="34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36" fillId="0" borderId="0" xfId="0" applyFont="1" applyAlignment="1" applyProtection="1">
      <alignment horizontal="center"/>
      <protection/>
    </xf>
    <xf numFmtId="0" fontId="37" fillId="0" borderId="20" xfId="0" applyFont="1" applyBorder="1" applyAlignment="1" applyProtection="1">
      <alignment horizontal="center" vertical="center" wrapText="1"/>
      <protection/>
    </xf>
    <xf numFmtId="0" fontId="36" fillId="0" borderId="21" xfId="0" applyFont="1" applyBorder="1" applyAlignment="1" applyProtection="1">
      <alignment horizontal="center" vertical="center" wrapText="1"/>
      <protection/>
    </xf>
    <xf numFmtId="0" fontId="36" fillId="0" borderId="24" xfId="0" applyFont="1" applyBorder="1" applyAlignment="1" applyProtection="1">
      <alignment horizontal="center" vertical="center" wrapText="1"/>
      <protection/>
    </xf>
    <xf numFmtId="0" fontId="36" fillId="0" borderId="18" xfId="0" applyFont="1" applyBorder="1" applyAlignment="1" applyProtection="1">
      <alignment horizontal="center" vertical="top" wrapText="1"/>
      <protection/>
    </xf>
    <xf numFmtId="0" fontId="38" fillId="0" borderId="12" xfId="0" applyFont="1" applyBorder="1" applyAlignment="1" applyProtection="1">
      <alignment horizontal="left" vertical="top" wrapText="1"/>
      <protection locked="0"/>
    </xf>
    <xf numFmtId="9" fontId="38" fillId="0" borderId="12" xfId="70" applyFont="1" applyBorder="1" applyAlignment="1" applyProtection="1">
      <alignment horizontal="center" vertical="center" wrapText="1"/>
      <protection locked="0"/>
    </xf>
    <xf numFmtId="166" fontId="38" fillId="0" borderId="12" xfId="42" applyNumberFormat="1" applyFont="1" applyBorder="1" applyAlignment="1" applyProtection="1">
      <alignment horizontal="center" vertical="center" wrapText="1"/>
      <protection locked="0"/>
    </xf>
    <xf numFmtId="166" fontId="38" fillId="0" borderId="32" xfId="42" applyNumberFormat="1" applyFont="1" applyBorder="1" applyAlignment="1" applyProtection="1">
      <alignment horizontal="center" vertical="top" wrapText="1"/>
      <protection locked="0"/>
    </xf>
    <xf numFmtId="0" fontId="36" fillId="0" borderId="17" xfId="0" applyFont="1" applyBorder="1" applyAlignment="1" applyProtection="1">
      <alignment horizontal="center" vertical="top" wrapText="1"/>
      <protection/>
    </xf>
    <xf numFmtId="0" fontId="38" fillId="0" borderId="11" xfId="0" applyFont="1" applyBorder="1" applyAlignment="1" applyProtection="1">
      <alignment horizontal="left" vertical="top" wrapText="1"/>
      <protection locked="0"/>
    </xf>
    <xf numFmtId="9" fontId="38" fillId="0" borderId="11" xfId="70" applyFont="1" applyBorder="1" applyAlignment="1" applyProtection="1">
      <alignment horizontal="center" vertical="center" wrapText="1"/>
      <protection locked="0"/>
    </xf>
    <xf numFmtId="166" fontId="38" fillId="0" borderId="11" xfId="42" applyNumberFormat="1" applyFont="1" applyBorder="1" applyAlignment="1" applyProtection="1">
      <alignment horizontal="center" vertical="center" wrapText="1"/>
      <protection locked="0"/>
    </xf>
    <xf numFmtId="166" fontId="38" fillId="0" borderId="33" xfId="42" applyNumberFormat="1" applyFont="1" applyBorder="1" applyAlignment="1" applyProtection="1">
      <alignment horizontal="center" vertical="top" wrapText="1"/>
      <protection locked="0"/>
    </xf>
    <xf numFmtId="0" fontId="36" fillId="0" borderId="28" xfId="0" applyFont="1" applyBorder="1" applyAlignment="1" applyProtection="1">
      <alignment horizontal="center" vertical="top" wrapText="1"/>
      <protection/>
    </xf>
    <xf numFmtId="0" fontId="38" fillId="0" borderId="15" xfId="0" applyFont="1" applyBorder="1" applyAlignment="1" applyProtection="1">
      <alignment horizontal="left" vertical="top" wrapText="1"/>
      <protection locked="0"/>
    </xf>
    <xf numFmtId="9" fontId="38" fillId="0" borderId="15" xfId="70" applyFont="1" applyBorder="1" applyAlignment="1" applyProtection="1">
      <alignment horizontal="center" vertical="center" wrapText="1"/>
      <protection locked="0"/>
    </xf>
    <xf numFmtId="166" fontId="38" fillId="0" borderId="15" xfId="42" applyNumberFormat="1" applyFont="1" applyBorder="1" applyAlignment="1" applyProtection="1">
      <alignment horizontal="center" vertical="center" wrapText="1"/>
      <protection locked="0"/>
    </xf>
    <xf numFmtId="166" fontId="38" fillId="0" borderId="71" xfId="42" applyNumberFormat="1" applyFont="1" applyBorder="1" applyAlignment="1" applyProtection="1">
      <alignment horizontal="center" vertical="top" wrapText="1"/>
      <protection locked="0"/>
    </xf>
    <xf numFmtId="0" fontId="36" fillId="34" borderId="21" xfId="0" applyFont="1" applyFill="1" applyBorder="1" applyAlignment="1" applyProtection="1">
      <alignment horizontal="center" vertical="top" wrapText="1"/>
      <protection/>
    </xf>
    <xf numFmtId="166" fontId="38" fillId="0" borderId="21" xfId="42" applyNumberFormat="1" applyFont="1" applyBorder="1" applyAlignment="1" applyProtection="1">
      <alignment horizontal="center" vertical="center" wrapText="1"/>
      <protection/>
    </xf>
    <xf numFmtId="166" fontId="38" fillId="0" borderId="24" xfId="42" applyNumberFormat="1" applyFont="1" applyBorder="1" applyAlignment="1" applyProtection="1">
      <alignment horizontal="center" vertical="top" wrapText="1"/>
      <protection/>
    </xf>
    <xf numFmtId="0" fontId="39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5" fillId="0" borderId="0" xfId="0" applyFont="1" applyFill="1" applyAlignment="1">
      <alignment horizontal="right"/>
    </xf>
    <xf numFmtId="0" fontId="3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left" vertical="center" wrapText="1" indent="1"/>
      <protection locked="0"/>
    </xf>
    <xf numFmtId="177" fontId="7" fillId="0" borderId="32" xfId="0" applyNumberFormat="1" applyFont="1" applyFill="1" applyBorder="1" applyAlignment="1" applyProtection="1">
      <alignment horizontal="right" vertical="center"/>
      <protection/>
    </xf>
    <xf numFmtId="0" fontId="0" fillId="0" borderId="17" xfId="0" applyFill="1" applyBorder="1" applyAlignment="1">
      <alignment horizontal="center" vertical="center"/>
    </xf>
    <xf numFmtId="0" fontId="40" fillId="0" borderId="11" xfId="0" applyFont="1" applyFill="1" applyBorder="1" applyAlignment="1">
      <alignment horizontal="left" vertical="center" indent="5"/>
    </xf>
    <xf numFmtId="177" fontId="12" fillId="0" borderId="33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>
      <alignment horizontal="left" vertical="center" indent="1"/>
    </xf>
    <xf numFmtId="0" fontId="0" fillId="0" borderId="28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indent="1"/>
    </xf>
    <xf numFmtId="177" fontId="12" fillId="0" borderId="71" xfId="0" applyNumberFormat="1" applyFont="1" applyFill="1" applyBorder="1" applyAlignment="1" applyProtection="1">
      <alignment horizontal="right" vertical="center"/>
      <protection locked="0"/>
    </xf>
    <xf numFmtId="0" fontId="0" fillId="0" borderId="19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177" fontId="7" fillId="0" borderId="62" xfId="0" applyNumberFormat="1" applyFont="1" applyFill="1" applyBorder="1" applyAlignment="1" applyProtection="1">
      <alignment horizontal="right" vertical="center"/>
      <protection/>
    </xf>
    <xf numFmtId="0" fontId="0" fillId="0" borderId="73" xfId="0" applyFill="1" applyBorder="1" applyAlignment="1">
      <alignment horizontal="center" vertical="center"/>
    </xf>
    <xf numFmtId="0" fontId="40" fillId="0" borderId="39" xfId="0" applyFont="1" applyFill="1" applyBorder="1" applyAlignment="1">
      <alignment horizontal="left" vertical="center" indent="5"/>
    </xf>
    <xf numFmtId="177" fontId="12" fillId="0" borderId="69" xfId="0" applyNumberFormat="1" applyFont="1" applyFill="1" applyBorder="1" applyAlignment="1" applyProtection="1">
      <alignment horizontal="right" vertical="center"/>
      <protection locked="0"/>
    </xf>
    <xf numFmtId="0" fontId="0" fillId="0" borderId="39" xfId="0" applyFill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/>
    </xf>
    <xf numFmtId="0" fontId="3" fillId="0" borderId="40" xfId="0" applyFont="1" applyBorder="1" applyAlignment="1">
      <alignment vertical="center" wrapText="1"/>
    </xf>
    <xf numFmtId="0" fontId="3" fillId="0" borderId="25" xfId="0" applyFont="1" applyBorder="1" applyAlignment="1">
      <alignment horizontal="left" vertical="center"/>
    </xf>
    <xf numFmtId="0" fontId="3" fillId="0" borderId="76" xfId="0" applyFont="1" applyBorder="1" applyAlignment="1">
      <alignment vertical="center" wrapText="1"/>
    </xf>
    <xf numFmtId="164" fontId="7" fillId="0" borderId="30" xfId="60" applyNumberFormat="1" applyFont="1" applyFill="1" applyBorder="1" applyAlignment="1" applyProtection="1">
      <alignment horizontal="left" vertical="center"/>
      <protection/>
    </xf>
    <xf numFmtId="0" fontId="5" fillId="0" borderId="30" xfId="0" applyFont="1" applyFill="1" applyBorder="1" applyAlignment="1" applyProtection="1">
      <alignment horizontal="right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0" xfId="0" applyNumberFormat="1" applyFont="1" applyFill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right"/>
      <protection/>
    </xf>
    <xf numFmtId="164" fontId="3" fillId="0" borderId="0" xfId="0" applyNumberFormat="1" applyFont="1" applyFill="1" applyAlignment="1" applyProtection="1">
      <alignment vertical="center"/>
      <protection/>
    </xf>
    <xf numFmtId="164" fontId="3" fillId="0" borderId="74" xfId="0" applyNumberFormat="1" applyFont="1" applyFill="1" applyBorder="1" applyAlignment="1" applyProtection="1">
      <alignment horizontal="center" vertical="center"/>
      <protection/>
    </xf>
    <xf numFmtId="164" fontId="3" fillId="0" borderId="69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 horizontal="center" vertical="center"/>
      <protection/>
    </xf>
    <xf numFmtId="164" fontId="3" fillId="0" borderId="50" xfId="0" applyNumberFormat="1" applyFont="1" applyFill="1" applyBorder="1" applyAlignment="1" applyProtection="1">
      <alignment horizontal="center" vertical="center" wrapText="1"/>
      <protection/>
    </xf>
    <xf numFmtId="164" fontId="3" fillId="0" borderId="34" xfId="0" applyNumberFormat="1" applyFont="1" applyFill="1" applyBorder="1" applyAlignment="1" applyProtection="1">
      <alignment horizontal="center" vertical="center" wrapText="1"/>
      <protection/>
    </xf>
    <xf numFmtId="164" fontId="3" fillId="0" borderId="63" xfId="0" applyNumberFormat="1" applyFont="1" applyFill="1" applyBorder="1" applyAlignment="1" applyProtection="1">
      <alignment horizontal="center" vertical="center" wrapText="1"/>
      <protection/>
    </xf>
    <xf numFmtId="164" fontId="3" fillId="0" borderId="24" xfId="0" applyNumberFormat="1" applyFont="1" applyFill="1" applyBorder="1" applyAlignment="1" applyProtection="1">
      <alignment horizontal="center" vertical="center" wrapText="1"/>
      <protection/>
    </xf>
    <xf numFmtId="164" fontId="3" fillId="0" borderId="55" xfId="0" applyNumberFormat="1" applyFont="1" applyFill="1" applyBorder="1" applyAlignment="1" applyProtection="1">
      <alignment horizontal="center" vertical="center" wrapText="1"/>
      <protection/>
    </xf>
    <xf numFmtId="164" fontId="3" fillId="0" borderId="20" xfId="0" applyNumberFormat="1" applyFont="1" applyFill="1" applyBorder="1" applyAlignment="1" applyProtection="1">
      <alignment horizontal="center" vertical="center" wrapText="1"/>
      <protection/>
    </xf>
    <xf numFmtId="164" fontId="0" fillId="33" borderId="63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34" xfId="0" applyNumberFormat="1" applyFont="1" applyFill="1" applyBorder="1" applyAlignment="1" applyProtection="1">
      <alignment vertical="center" wrapText="1"/>
      <protection/>
    </xf>
    <xf numFmtId="164" fontId="0" fillId="0" borderId="20" xfId="0" applyNumberFormat="1" applyFont="1" applyFill="1" applyBorder="1" applyAlignment="1" applyProtection="1">
      <alignment vertical="center" wrapText="1"/>
      <protection/>
    </xf>
    <xf numFmtId="164" fontId="0" fillId="0" borderId="21" xfId="0" applyNumberFormat="1" applyFont="1" applyFill="1" applyBorder="1" applyAlignment="1" applyProtection="1">
      <alignment vertical="center" wrapText="1"/>
      <protection/>
    </xf>
    <xf numFmtId="164" fontId="0" fillId="0" borderId="24" xfId="0" applyNumberFormat="1" applyFont="1" applyFill="1" applyBorder="1" applyAlignment="1" applyProtection="1">
      <alignment vertical="center" wrapText="1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36" xfId="0" applyNumberFormat="1" applyFont="1" applyFill="1" applyBorder="1" applyAlignment="1" applyProtection="1">
      <alignment vertical="center" wrapText="1"/>
      <protection locked="0"/>
    </xf>
    <xf numFmtId="164" fontId="0" fillId="0" borderId="17" xfId="0" applyNumberFormat="1" applyFont="1" applyFill="1" applyBorder="1" applyAlignment="1" applyProtection="1">
      <alignment vertical="center" wrapText="1"/>
      <protection locked="0"/>
    </xf>
    <xf numFmtId="164" fontId="0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33" xfId="0" applyNumberFormat="1" applyFont="1" applyFill="1" applyBorder="1" applyAlignment="1" applyProtection="1">
      <alignment vertical="center" wrapText="1"/>
      <protection locked="0"/>
    </xf>
    <xf numFmtId="164" fontId="0" fillId="0" borderId="36" xfId="0" applyNumberFormat="1" applyFont="1" applyFill="1" applyBorder="1" applyAlignment="1" applyProtection="1">
      <alignment vertical="center" wrapText="1"/>
      <protection/>
    </xf>
    <xf numFmtId="164" fontId="3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49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49" xfId="0" applyNumberFormat="1" applyFont="1" applyFill="1" applyBorder="1" applyAlignment="1" applyProtection="1">
      <alignment vertical="center" wrapText="1"/>
      <protection locked="0"/>
    </xf>
    <xf numFmtId="164" fontId="0" fillId="0" borderId="28" xfId="0" applyNumberFormat="1" applyFont="1" applyFill="1" applyBorder="1" applyAlignment="1" applyProtection="1">
      <alignment vertical="center" wrapText="1"/>
      <protection locked="0"/>
    </xf>
    <xf numFmtId="164" fontId="0" fillId="0" borderId="15" xfId="0" applyNumberFormat="1" applyFont="1" applyFill="1" applyBorder="1" applyAlignment="1" applyProtection="1">
      <alignment vertical="center" wrapText="1"/>
      <protection locked="0"/>
    </xf>
    <xf numFmtId="164" fontId="0" fillId="0" borderId="71" xfId="0" applyNumberFormat="1" applyFont="1" applyFill="1" applyBorder="1" applyAlignment="1" applyProtection="1">
      <alignment vertical="center" wrapText="1"/>
      <protection locked="0"/>
    </xf>
    <xf numFmtId="164" fontId="0" fillId="0" borderId="49" xfId="0" applyNumberFormat="1" applyFont="1" applyFill="1" applyBorder="1" applyAlignment="1" applyProtection="1">
      <alignment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6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55" xfId="0" applyNumberFormat="1" applyFont="1" applyFill="1" applyBorder="1" applyAlignment="1" applyProtection="1">
      <alignment vertical="center" wrapText="1"/>
      <protection locked="0"/>
    </xf>
    <xf numFmtId="164" fontId="0" fillId="0" borderId="16" xfId="0" applyNumberFormat="1" applyFont="1" applyFill="1" applyBorder="1" applyAlignment="1" applyProtection="1">
      <alignment vertical="center" wrapText="1"/>
      <protection locked="0"/>
    </xf>
    <xf numFmtId="164" fontId="0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77" xfId="0" applyNumberFormat="1" applyFont="1" applyFill="1" applyBorder="1" applyAlignment="1" applyProtection="1">
      <alignment vertical="center" wrapText="1"/>
      <protection locked="0"/>
    </xf>
    <xf numFmtId="164" fontId="0" fillId="0" borderId="55" xfId="0" applyNumberFormat="1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0" fontId="27" fillId="0" borderId="0" xfId="62" applyFont="1" applyFill="1" applyProtection="1">
      <alignment/>
      <protection/>
    </xf>
    <xf numFmtId="0" fontId="6" fillId="0" borderId="0" xfId="61" applyFont="1" applyFill="1" applyAlignment="1" applyProtection="1">
      <alignment vertical="center" wrapText="1"/>
      <protection/>
    </xf>
    <xf numFmtId="0" fontId="6" fillId="0" borderId="0" xfId="0" applyFont="1" applyFill="1" applyAlignment="1">
      <alignment/>
    </xf>
    <xf numFmtId="0" fontId="7" fillId="0" borderId="19" xfId="60" applyFont="1" applyFill="1" applyBorder="1" applyAlignment="1" applyProtection="1">
      <alignment horizontal="center" vertical="center" wrapText="1"/>
      <protection/>
    </xf>
    <xf numFmtId="0" fontId="7" fillId="0" borderId="73" xfId="60" applyFont="1" applyFill="1" applyBorder="1" applyAlignment="1" applyProtection="1">
      <alignment horizontal="center" vertical="center" wrapText="1"/>
      <protection/>
    </xf>
    <xf numFmtId="0" fontId="7" fillId="0" borderId="13" xfId="60" applyFont="1" applyFill="1" applyBorder="1" applyAlignment="1" applyProtection="1">
      <alignment horizontal="center" vertical="center" wrapText="1"/>
      <protection/>
    </xf>
    <xf numFmtId="0" fontId="7" fillId="0" borderId="39" xfId="60" applyFont="1" applyFill="1" applyBorder="1" applyAlignment="1" applyProtection="1">
      <alignment horizontal="center" vertical="center" wrapText="1"/>
      <protection/>
    </xf>
    <xf numFmtId="164" fontId="7" fillId="0" borderId="13" xfId="60" applyNumberFormat="1" applyFont="1" applyFill="1" applyBorder="1" applyAlignment="1" applyProtection="1">
      <alignment horizontal="center" vertical="center"/>
      <protection/>
    </xf>
    <xf numFmtId="164" fontId="7" fillId="0" borderId="62" xfId="60" applyNumberFormat="1" applyFont="1" applyFill="1" applyBorder="1" applyAlignment="1" applyProtection="1">
      <alignment horizontal="center" vertical="center"/>
      <protection/>
    </xf>
    <xf numFmtId="164" fontId="6" fillId="0" borderId="0" xfId="60" applyNumberFormat="1" applyFont="1" applyFill="1" applyBorder="1" applyAlignment="1" applyProtection="1">
      <alignment horizontal="center" vertical="center"/>
      <protection/>
    </xf>
    <xf numFmtId="164" fontId="6" fillId="0" borderId="30" xfId="60" applyNumberFormat="1" applyFont="1" applyFill="1" applyBorder="1" applyAlignment="1" applyProtection="1">
      <alignment horizontal="left" vertical="center"/>
      <protection/>
    </xf>
    <xf numFmtId="164" fontId="20" fillId="0" borderId="30" xfId="60" applyNumberFormat="1" applyFont="1" applyFill="1" applyBorder="1" applyAlignment="1" applyProtection="1">
      <alignment horizontal="left"/>
      <protection/>
    </xf>
    <xf numFmtId="0" fontId="12" fillId="0" borderId="13" xfId="60" applyFont="1" applyFill="1" applyBorder="1" applyAlignment="1" applyProtection="1">
      <alignment horizontal="center" vertical="center" wrapText="1"/>
      <protection/>
    </xf>
    <xf numFmtId="0" fontId="12" fillId="0" borderId="39" xfId="60" applyFont="1" applyFill="1" applyBorder="1" applyAlignment="1" applyProtection="1">
      <alignment horizontal="center" vertical="center" wrapText="1"/>
      <protection/>
    </xf>
    <xf numFmtId="164" fontId="7" fillId="0" borderId="45" xfId="0" applyNumberFormat="1" applyFont="1" applyFill="1" applyBorder="1" applyAlignment="1" applyProtection="1">
      <alignment horizontal="center" vertical="center" wrapText="1"/>
      <protection/>
    </xf>
    <xf numFmtId="164" fontId="7" fillId="0" borderId="43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" fillId="0" borderId="46" xfId="0" applyNumberFormat="1" applyFont="1" applyFill="1" applyBorder="1" applyAlignment="1" applyProtection="1">
      <alignment horizontal="center" vertical="center" wrapText="1"/>
      <protection/>
    </xf>
    <xf numFmtId="164" fontId="7" fillId="0" borderId="5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textRotation="180" wrapText="1"/>
    </xf>
    <xf numFmtId="164" fontId="7" fillId="0" borderId="34" xfId="0" applyNumberFormat="1" applyFont="1" applyFill="1" applyBorder="1" applyAlignment="1">
      <alignment horizontal="center" vertical="center" wrapText="1"/>
    </xf>
    <xf numFmtId="164" fontId="0" fillId="0" borderId="44" xfId="0" applyNumberFormat="1" applyFill="1" applyBorder="1" applyAlignment="1" applyProtection="1">
      <alignment horizontal="left" vertical="center" wrapText="1"/>
      <protection locked="0"/>
    </xf>
    <xf numFmtId="164" fontId="0" fillId="0" borderId="78" xfId="0" applyNumberFormat="1" applyFill="1" applyBorder="1" applyAlignment="1" applyProtection="1">
      <alignment horizontal="left" vertical="center" wrapText="1"/>
      <protection locked="0"/>
    </xf>
    <xf numFmtId="164" fontId="13" fillId="0" borderId="34" xfId="0" applyNumberFormat="1" applyFont="1" applyFill="1" applyBorder="1" applyAlignment="1">
      <alignment horizontal="center" vertical="center" wrapText="1"/>
    </xf>
    <xf numFmtId="164" fontId="13" fillId="0" borderId="34" xfId="0" applyNumberFormat="1" applyFont="1" applyFill="1" applyBorder="1" applyAlignment="1">
      <alignment horizontal="center" vertical="center"/>
    </xf>
    <xf numFmtId="164" fontId="0" fillId="0" borderId="61" xfId="0" applyNumberFormat="1" applyFill="1" applyBorder="1" applyAlignment="1" applyProtection="1">
      <alignment horizontal="left" vertical="center" wrapText="1"/>
      <protection locked="0"/>
    </xf>
    <xf numFmtId="164" fontId="0" fillId="0" borderId="79" xfId="0" applyNumberFormat="1" applyFill="1" applyBorder="1" applyAlignment="1" applyProtection="1">
      <alignment horizontal="left" vertical="center" wrapText="1"/>
      <protection locked="0"/>
    </xf>
    <xf numFmtId="164" fontId="3" fillId="0" borderId="50" xfId="0" applyNumberFormat="1" applyFont="1" applyFill="1" applyBorder="1" applyAlignment="1">
      <alignment horizontal="center" vertical="center" wrapText="1"/>
    </xf>
    <xf numFmtId="164" fontId="3" fillId="0" borderId="70" xfId="0" applyNumberFormat="1" applyFont="1" applyFill="1" applyBorder="1" applyAlignment="1">
      <alignment horizontal="center" vertical="center" wrapText="1"/>
    </xf>
    <xf numFmtId="171" fontId="6" fillId="0" borderId="0" xfId="0" applyNumberFormat="1" applyFont="1" applyFill="1" applyBorder="1" applyAlignment="1">
      <alignment horizontal="center" vertical="center" wrapText="1"/>
    </xf>
    <xf numFmtId="164" fontId="7" fillId="0" borderId="80" xfId="0" applyNumberFormat="1" applyFont="1" applyFill="1" applyBorder="1" applyAlignment="1">
      <alignment horizontal="center" vertical="center"/>
    </xf>
    <xf numFmtId="164" fontId="7" fillId="0" borderId="67" xfId="0" applyNumberFormat="1" applyFont="1" applyFill="1" applyBorder="1" applyAlignment="1">
      <alignment horizontal="center" vertical="center"/>
    </xf>
    <xf numFmtId="164" fontId="7" fillId="0" borderId="42" xfId="0" applyNumberFormat="1" applyFont="1" applyFill="1" applyBorder="1" applyAlignment="1">
      <alignment horizontal="center" vertical="center"/>
    </xf>
    <xf numFmtId="164" fontId="7" fillId="0" borderId="45" xfId="0" applyNumberFormat="1" applyFont="1" applyFill="1" applyBorder="1" applyAlignment="1">
      <alignment horizontal="center" vertical="center" wrapText="1"/>
    </xf>
    <xf numFmtId="164" fontId="7" fillId="0" borderId="55" xfId="0" applyNumberFormat="1" applyFont="1" applyFill="1" applyBorder="1" applyAlignment="1">
      <alignment horizontal="center" vertical="center" wrapText="1"/>
    </xf>
    <xf numFmtId="171" fontId="22" fillId="0" borderId="51" xfId="0" applyNumberFormat="1" applyFont="1" applyFill="1" applyBorder="1" applyAlignment="1">
      <alignment horizontal="left" vertical="center" wrapText="1"/>
    </xf>
    <xf numFmtId="164" fontId="7" fillId="0" borderId="3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textRotation="180"/>
    </xf>
    <xf numFmtId="164" fontId="3" fillId="0" borderId="50" xfId="0" applyNumberFormat="1" applyFont="1" applyFill="1" applyBorder="1" applyAlignment="1">
      <alignment horizontal="left" vertical="center" wrapText="1" indent="2"/>
    </xf>
    <xf numFmtId="164" fontId="3" fillId="0" borderId="70" xfId="0" applyNumberFormat="1" applyFont="1" applyFill="1" applyBorder="1" applyAlignment="1">
      <alignment horizontal="left" vertical="center" wrapText="1" indent="2"/>
    </xf>
    <xf numFmtId="164" fontId="5" fillId="0" borderId="3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7" fillId="0" borderId="70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81" xfId="0" applyFont="1" applyFill="1" applyBorder="1" applyAlignment="1" applyProtection="1">
      <alignment horizontal="center" vertical="center"/>
      <protection/>
    </xf>
    <xf numFmtId="0" fontId="7" fillId="0" borderId="78" xfId="0" applyFont="1" applyFill="1" applyBorder="1" applyAlignment="1" applyProtection="1">
      <alignment horizontal="center" vertical="center"/>
      <protection/>
    </xf>
    <xf numFmtId="0" fontId="7" fillId="0" borderId="82" xfId="0" applyFont="1" applyFill="1" applyBorder="1" applyAlignment="1" applyProtection="1">
      <alignment horizontal="center" vertical="center"/>
      <protection/>
    </xf>
    <xf numFmtId="0" fontId="7" fillId="0" borderId="74" xfId="0" applyFont="1" applyFill="1" applyBorder="1" applyAlignment="1" applyProtection="1">
      <alignment horizontal="center" vertical="center"/>
      <protection/>
    </xf>
    <xf numFmtId="0" fontId="7" fillId="0" borderId="79" xfId="0" applyFont="1" applyFill="1" applyBorder="1" applyAlignment="1" applyProtection="1">
      <alignment horizontal="center" vertical="center"/>
      <protection/>
    </xf>
    <xf numFmtId="0" fontId="7" fillId="0" borderId="83" xfId="0" applyFont="1" applyFill="1" applyBorder="1" applyAlignment="1" applyProtection="1">
      <alignment horizontal="center" vertical="center"/>
      <protection/>
    </xf>
    <xf numFmtId="0" fontId="7" fillId="0" borderId="66" xfId="0" applyFont="1" applyFill="1" applyBorder="1" applyAlignment="1" applyProtection="1">
      <alignment horizontal="center" vertical="center"/>
      <protection/>
    </xf>
    <xf numFmtId="0" fontId="7" fillId="0" borderId="68" xfId="0" applyFont="1" applyFill="1" applyBorder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left" vertical="center" wrapText="1" indent="1"/>
      <protection/>
    </xf>
    <xf numFmtId="0" fontId="7" fillId="0" borderId="40" xfId="0" applyFont="1" applyFill="1" applyBorder="1" applyAlignment="1" applyProtection="1">
      <alignment horizontal="left" vertical="center" wrapText="1" indent="1"/>
      <protection/>
    </xf>
    <xf numFmtId="164" fontId="5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30" xfId="0" applyBorder="1" applyAlignment="1">
      <alignment vertical="center"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164" fontId="20" fillId="0" borderId="30" xfId="60" applyNumberFormat="1" applyFont="1" applyFill="1" applyBorder="1" applyAlignment="1" applyProtection="1">
      <alignment horizontal="left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3" fillId="0" borderId="45" xfId="0" applyNumberFormat="1" applyFont="1" applyFill="1" applyBorder="1" applyAlignment="1" applyProtection="1">
      <alignment horizontal="center" vertical="center" wrapText="1"/>
      <protection/>
    </xf>
    <xf numFmtId="164" fontId="3" fillId="0" borderId="43" xfId="0" applyNumberFormat="1" applyFont="1" applyFill="1" applyBorder="1" applyAlignment="1" applyProtection="1">
      <alignment horizontal="center" vertical="center" wrapText="1"/>
      <protection/>
    </xf>
    <xf numFmtId="164" fontId="3" fillId="0" borderId="45" xfId="0" applyNumberFormat="1" applyFont="1" applyFill="1" applyBorder="1" applyAlignment="1" applyProtection="1">
      <alignment horizontal="center" vertical="center"/>
      <protection/>
    </xf>
    <xf numFmtId="164" fontId="3" fillId="0" borderId="43" xfId="0" applyNumberFormat="1" applyFont="1" applyFill="1" applyBorder="1" applyAlignment="1" applyProtection="1">
      <alignment horizontal="center" vertical="center"/>
      <protection/>
    </xf>
    <xf numFmtId="164" fontId="3" fillId="0" borderId="44" xfId="0" applyNumberFormat="1" applyFont="1" applyFill="1" applyBorder="1" applyAlignment="1" applyProtection="1">
      <alignment horizontal="center" vertical="center"/>
      <protection/>
    </xf>
    <xf numFmtId="164" fontId="3" fillId="0" borderId="78" xfId="0" applyNumberFormat="1" applyFont="1" applyFill="1" applyBorder="1" applyAlignment="1" applyProtection="1">
      <alignment horizontal="center" vertical="center"/>
      <protection/>
    </xf>
    <xf numFmtId="164" fontId="3" fillId="0" borderId="66" xfId="0" applyNumberFormat="1" applyFont="1" applyFill="1" applyBorder="1" applyAlignment="1" applyProtection="1">
      <alignment horizontal="center" vertical="center"/>
      <protection/>
    </xf>
    <xf numFmtId="164" fontId="3" fillId="0" borderId="50" xfId="0" applyNumberFormat="1" applyFont="1" applyFill="1" applyBorder="1" applyAlignment="1" applyProtection="1">
      <alignment horizontal="left" vertical="center" wrapText="1" indent="2"/>
      <protection/>
    </xf>
    <xf numFmtId="164" fontId="3" fillId="0" borderId="37" xfId="0" applyNumberFormat="1" applyFont="1" applyFill="1" applyBorder="1" applyAlignment="1" applyProtection="1">
      <alignment horizontal="left" vertical="center" wrapText="1" indent="2"/>
      <protection/>
    </xf>
    <xf numFmtId="0" fontId="7" fillId="0" borderId="80" xfId="0" applyFont="1" applyFill="1" applyBorder="1" applyAlignment="1" applyProtection="1">
      <alignment horizontal="left" vertical="center" wrapText="1"/>
      <protection/>
    </xf>
    <xf numFmtId="0" fontId="7" fillId="0" borderId="51" xfId="0" applyFont="1" applyFill="1" applyBorder="1" applyAlignment="1" applyProtection="1">
      <alignment horizontal="left" vertical="center" wrapText="1"/>
      <protection/>
    </xf>
    <xf numFmtId="0" fontId="7" fillId="0" borderId="65" xfId="0" applyFont="1" applyFill="1" applyBorder="1" applyAlignment="1" applyProtection="1">
      <alignment horizontal="left" vertical="center" wrapText="1"/>
      <protection/>
    </xf>
    <xf numFmtId="0" fontId="13" fillId="0" borderId="50" xfId="0" applyFont="1" applyFill="1" applyBorder="1" applyAlignment="1" applyProtection="1">
      <alignment horizontal="left" vertical="center"/>
      <protection/>
    </xf>
    <xf numFmtId="0" fontId="13" fillId="0" borderId="40" xfId="0" applyFont="1" applyFill="1" applyBorder="1" applyAlignment="1" applyProtection="1">
      <alignment horizontal="left" vertical="center"/>
      <protection/>
    </xf>
    <xf numFmtId="0" fontId="3" fillId="0" borderId="50" xfId="0" applyFont="1" applyFill="1" applyBorder="1" applyAlignment="1" applyProtection="1">
      <alignment horizontal="left" vertical="center"/>
      <protection/>
    </xf>
    <xf numFmtId="0" fontId="3" fillId="0" borderId="4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64" fontId="9" fillId="0" borderId="0" xfId="0" applyNumberFormat="1" applyFont="1" applyFill="1" applyAlignment="1">
      <alignment horizontal="center" textRotation="180" wrapText="1"/>
    </xf>
    <xf numFmtId="0" fontId="5" fillId="0" borderId="30" xfId="0" applyFont="1" applyFill="1" applyBorder="1" applyAlignment="1">
      <alignment horizontal="right"/>
    </xf>
    <xf numFmtId="0" fontId="7" fillId="0" borderId="80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7" fillId="0" borderId="65" xfId="0" applyFont="1" applyFill="1" applyBorder="1" applyAlignment="1">
      <alignment horizontal="left" vertical="center" wrapText="1"/>
    </xf>
    <xf numFmtId="0" fontId="23" fillId="0" borderId="0" xfId="62" applyFont="1" applyFill="1" applyAlignment="1" applyProtection="1">
      <alignment horizontal="left"/>
      <protection/>
    </xf>
    <xf numFmtId="0" fontId="27" fillId="0" borderId="0" xfId="62" applyFont="1" applyFill="1" applyAlignment="1" applyProtection="1">
      <alignment horizontal="center" vertical="center" wrapText="1"/>
      <protection/>
    </xf>
    <xf numFmtId="0" fontId="27" fillId="0" borderId="0" xfId="62" applyFont="1" applyFill="1" applyAlignment="1" applyProtection="1">
      <alignment horizontal="center" vertical="center"/>
      <protection/>
    </xf>
    <xf numFmtId="0" fontId="29" fillId="0" borderId="0" xfId="62" applyFont="1" applyFill="1" applyBorder="1" applyAlignment="1" applyProtection="1">
      <alignment horizontal="right"/>
      <protection/>
    </xf>
    <xf numFmtId="0" fontId="30" fillId="0" borderId="22" xfId="62" applyFont="1" applyFill="1" applyBorder="1" applyAlignment="1" applyProtection="1">
      <alignment horizontal="center" vertical="center" wrapText="1"/>
      <protection/>
    </xf>
    <xf numFmtId="0" fontId="30" fillId="0" borderId="16" xfId="62" applyFont="1" applyFill="1" applyBorder="1" applyAlignment="1" applyProtection="1">
      <alignment horizontal="center" vertical="center" wrapText="1"/>
      <protection/>
    </xf>
    <xf numFmtId="0" fontId="30" fillId="0" borderId="18" xfId="62" applyFont="1" applyFill="1" applyBorder="1" applyAlignment="1" applyProtection="1">
      <alignment horizontal="center" vertical="center" wrapText="1"/>
      <protection/>
    </xf>
    <xf numFmtId="0" fontId="20" fillId="0" borderId="23" xfId="61" applyFont="1" applyFill="1" applyBorder="1" applyAlignment="1" applyProtection="1">
      <alignment horizontal="center" vertical="center" textRotation="90"/>
      <protection/>
    </xf>
    <xf numFmtId="0" fontId="20" fillId="0" borderId="10" xfId="61" applyFont="1" applyFill="1" applyBorder="1" applyAlignment="1" applyProtection="1">
      <alignment horizontal="center" vertical="center" textRotation="90"/>
      <protection/>
    </xf>
    <xf numFmtId="0" fontId="20" fillId="0" borderId="12" xfId="61" applyFont="1" applyFill="1" applyBorder="1" applyAlignment="1" applyProtection="1">
      <alignment horizontal="center" vertical="center" textRotation="90"/>
      <protection/>
    </xf>
    <xf numFmtId="0" fontId="29" fillId="0" borderId="13" xfId="62" applyFont="1" applyFill="1" applyBorder="1" applyAlignment="1" applyProtection="1">
      <alignment horizontal="center" vertical="center" wrapText="1"/>
      <protection/>
    </xf>
    <xf numFmtId="0" fontId="29" fillId="0" borderId="11" xfId="62" applyFont="1" applyFill="1" applyBorder="1" applyAlignment="1" applyProtection="1">
      <alignment horizontal="center" vertical="center" wrapText="1"/>
      <protection/>
    </xf>
    <xf numFmtId="0" fontId="29" fillId="0" borderId="29" xfId="62" applyFont="1" applyFill="1" applyBorder="1" applyAlignment="1" applyProtection="1">
      <alignment horizontal="center" vertical="center" wrapText="1"/>
      <protection/>
    </xf>
    <xf numFmtId="0" fontId="29" fillId="0" borderId="32" xfId="62" applyFont="1" applyFill="1" applyBorder="1" applyAlignment="1" applyProtection="1">
      <alignment horizontal="center" vertical="center" wrapText="1"/>
      <protection/>
    </xf>
    <xf numFmtId="0" fontId="29" fillId="0" borderId="11" xfId="62" applyFont="1" applyFill="1" applyBorder="1" applyAlignment="1" applyProtection="1">
      <alignment horizontal="center" wrapText="1"/>
      <protection/>
    </xf>
    <xf numFmtId="0" fontId="29" fillId="0" borderId="33" xfId="62" applyFont="1" applyFill="1" applyBorder="1" applyAlignment="1" applyProtection="1">
      <alignment horizontal="center" wrapText="1"/>
      <protection/>
    </xf>
    <xf numFmtId="0" fontId="23" fillId="0" borderId="0" xfId="62" applyFont="1" applyFill="1" applyAlignment="1" applyProtection="1">
      <alignment horizontal="center"/>
      <protection/>
    </xf>
    <xf numFmtId="0" fontId="6" fillId="0" borderId="0" xfId="61" applyFont="1" applyFill="1" applyAlignment="1" applyProtection="1">
      <alignment horizontal="center" vertical="center" wrapText="1"/>
      <protection/>
    </xf>
    <xf numFmtId="0" fontId="20" fillId="0" borderId="0" xfId="61" applyFont="1" applyFill="1" applyBorder="1" applyAlignment="1" applyProtection="1">
      <alignment horizontal="right" vertical="center"/>
      <protection/>
    </xf>
    <xf numFmtId="0" fontId="6" fillId="0" borderId="19" xfId="61" applyFont="1" applyFill="1" applyBorder="1" applyAlignment="1" applyProtection="1">
      <alignment horizontal="center" vertical="center" wrapText="1"/>
      <protection/>
    </xf>
    <xf numFmtId="0" fontId="6" fillId="0" borderId="17" xfId="61" applyFont="1" applyFill="1" applyBorder="1" applyAlignment="1" applyProtection="1">
      <alignment horizontal="center" vertical="center" wrapText="1"/>
      <protection/>
    </xf>
    <xf numFmtId="0" fontId="20" fillId="0" borderId="13" xfId="61" applyFont="1" applyFill="1" applyBorder="1" applyAlignment="1" applyProtection="1">
      <alignment horizontal="center" vertical="center" textRotation="90"/>
      <protection/>
    </xf>
    <xf numFmtId="0" fontId="20" fillId="0" borderId="11" xfId="61" applyFont="1" applyFill="1" applyBorder="1" applyAlignment="1" applyProtection="1">
      <alignment horizontal="center" vertical="center" textRotation="90"/>
      <protection/>
    </xf>
    <xf numFmtId="0" fontId="5" fillId="0" borderId="62" xfId="61" applyFont="1" applyFill="1" applyBorder="1" applyAlignment="1" applyProtection="1">
      <alignment horizontal="center" vertical="center" wrapText="1"/>
      <protection/>
    </xf>
    <xf numFmtId="0" fontId="5" fillId="0" borderId="33" xfId="61" applyFont="1" applyFill="1" applyBorder="1" applyAlignment="1" applyProtection="1">
      <alignment horizontal="center" vertical="center"/>
      <protection/>
    </xf>
    <xf numFmtId="0" fontId="27" fillId="0" borderId="0" xfId="62" applyFont="1" applyFill="1" applyAlignment="1">
      <alignment horizontal="center" vertical="center" wrapText="1"/>
      <protection/>
    </xf>
    <xf numFmtId="0" fontId="27" fillId="0" borderId="0" xfId="62" applyFont="1" applyFill="1" applyAlignment="1">
      <alignment horizontal="center" vertical="center"/>
      <protection/>
    </xf>
    <xf numFmtId="0" fontId="16" fillId="0" borderId="50" xfId="62" applyFont="1" applyFill="1" applyBorder="1" applyAlignment="1">
      <alignment horizontal="left"/>
      <protection/>
    </xf>
    <xf numFmtId="0" fontId="16" fillId="0" borderId="40" xfId="62" applyFont="1" applyFill="1" applyBorder="1" applyAlignment="1">
      <alignment horizontal="left"/>
      <protection/>
    </xf>
    <xf numFmtId="3" fontId="23" fillId="0" borderId="0" xfId="62" applyNumberFormat="1" applyFont="1" applyFill="1" applyAlignment="1">
      <alignment horizontal="center"/>
      <protection/>
    </xf>
    <xf numFmtId="0" fontId="27" fillId="0" borderId="0" xfId="62" applyFont="1" applyFill="1" applyAlignment="1">
      <alignment horizontal="center" wrapText="1"/>
      <protection/>
    </xf>
    <xf numFmtId="0" fontId="27" fillId="0" borderId="0" xfId="62" applyFont="1" applyFill="1" applyAlignment="1">
      <alignment horizontal="center"/>
      <protection/>
    </xf>
    <xf numFmtId="0" fontId="16" fillId="0" borderId="50" xfId="62" applyFont="1" applyFill="1" applyBorder="1" applyAlignment="1">
      <alignment horizontal="left" indent="1"/>
      <protection/>
    </xf>
    <xf numFmtId="0" fontId="16" fillId="0" borderId="40" xfId="62" applyFont="1" applyFill="1" applyBorder="1" applyAlignment="1">
      <alignment horizontal="left" indent="1"/>
      <protection/>
    </xf>
    <xf numFmtId="0" fontId="8" fillId="0" borderId="0" xfId="0" applyFont="1" applyAlignment="1" applyProtection="1">
      <alignment horizontal="center" textRotation="180"/>
      <protection/>
    </xf>
    <xf numFmtId="0" fontId="35" fillId="0" borderId="0" xfId="0" applyFont="1" applyAlignment="1" applyProtection="1">
      <alignment horizontal="center" vertical="center" wrapText="1"/>
      <protection locked="0"/>
    </xf>
    <xf numFmtId="0" fontId="36" fillId="0" borderId="20" xfId="0" applyFont="1" applyBorder="1" applyAlignment="1" applyProtection="1">
      <alignment wrapText="1"/>
      <protection/>
    </xf>
    <xf numFmtId="0" fontId="36" fillId="0" borderId="21" xfId="0" applyFont="1" applyBorder="1" applyAlignment="1" applyProtection="1">
      <alignment wrapText="1"/>
      <protection/>
    </xf>
    <xf numFmtId="0" fontId="6" fillId="0" borderId="0" xfId="0" applyFont="1" applyFill="1" applyAlignment="1" applyProtection="1">
      <alignment horizontal="center" vertical="top" wrapText="1"/>
      <protection locked="0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  <cellStyle name="Százalék 2" xfId="7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68"/>
  <sheetViews>
    <sheetView zoomScale="120" zoomScaleNormal="120" zoomScaleSheetLayoutView="130" workbookViewId="0" topLeftCell="A1">
      <selection activeCell="A2" sqref="A2:B2"/>
    </sheetView>
  </sheetViews>
  <sheetFormatPr defaultColWidth="9.00390625" defaultRowHeight="12.75"/>
  <cols>
    <col min="1" max="1" width="9.00390625" style="120" customWidth="1"/>
    <col min="2" max="2" width="61.375" style="120" customWidth="1"/>
    <col min="3" max="3" width="15.50390625" style="121" customWidth="1"/>
    <col min="4" max="5" width="15.50390625" style="120" customWidth="1"/>
    <col min="6" max="6" width="9.00390625" style="25" customWidth="1"/>
    <col min="7" max="16384" width="9.375" style="25" customWidth="1"/>
  </cols>
  <sheetData>
    <row r="1" spans="1:5" ht="15.75" customHeight="1">
      <c r="A1" s="569" t="s">
        <v>1</v>
      </c>
      <c r="B1" s="569"/>
      <c r="C1" s="569"/>
      <c r="D1" s="569"/>
      <c r="E1" s="569"/>
    </row>
    <row r="2" spans="1:5" s="120" customFormat="1" ht="15.75" customHeight="1" thickBot="1">
      <c r="A2" s="570" t="s">
        <v>482</v>
      </c>
      <c r="B2" s="570"/>
      <c r="C2" s="121"/>
      <c r="D2" s="514"/>
      <c r="E2" s="515" t="s">
        <v>485</v>
      </c>
    </row>
    <row r="3" spans="1:5" ht="15.75" customHeight="1">
      <c r="A3" s="563" t="s">
        <v>51</v>
      </c>
      <c r="B3" s="572" t="s">
        <v>3</v>
      </c>
      <c r="C3" s="567" t="s">
        <v>484</v>
      </c>
      <c r="D3" s="567"/>
      <c r="E3" s="568"/>
    </row>
    <row r="4" spans="1:5" ht="37.5" customHeight="1" thickBot="1">
      <c r="A4" s="564"/>
      <c r="B4" s="573"/>
      <c r="C4" s="125" t="s">
        <v>126</v>
      </c>
      <c r="D4" s="125" t="s">
        <v>133</v>
      </c>
      <c r="E4" s="298" t="s">
        <v>134</v>
      </c>
    </row>
    <row r="5" spans="1:5" s="26" customFormat="1" ht="12" customHeight="1" thickBot="1">
      <c r="A5" s="22">
        <v>1</v>
      </c>
      <c r="B5" s="23">
        <v>2</v>
      </c>
      <c r="C5" s="23">
        <v>3</v>
      </c>
      <c r="D5" s="23">
        <v>4</v>
      </c>
      <c r="E5" s="199">
        <v>5</v>
      </c>
    </row>
    <row r="6" spans="1:5" s="1" customFormat="1" ht="12" customHeight="1" thickBot="1">
      <c r="A6" s="15" t="s">
        <v>4</v>
      </c>
      <c r="B6" s="16" t="s">
        <v>183</v>
      </c>
      <c r="C6" s="246">
        <f>+C7+C8+C9+C10+C11</f>
        <v>781686</v>
      </c>
      <c r="D6" s="179">
        <f>+D7+D8+D9+D10+D11</f>
        <v>910476</v>
      </c>
      <c r="E6" s="200">
        <f>+E7+E8+E9+E10+E11</f>
        <v>910476</v>
      </c>
    </row>
    <row r="7" spans="1:5" s="1" customFormat="1" ht="12" customHeight="1">
      <c r="A7" s="12" t="s">
        <v>55</v>
      </c>
      <c r="B7" s="254" t="s">
        <v>184</v>
      </c>
      <c r="C7" s="247">
        <v>781686</v>
      </c>
      <c r="D7" s="181">
        <v>910476</v>
      </c>
      <c r="E7" s="202">
        <v>910476</v>
      </c>
    </row>
    <row r="8" spans="1:5" s="1" customFormat="1" ht="12" customHeight="1">
      <c r="A8" s="11" t="s">
        <v>56</v>
      </c>
      <c r="B8" s="73" t="s">
        <v>185</v>
      </c>
      <c r="C8" s="245"/>
      <c r="D8" s="180"/>
      <c r="E8" s="204"/>
    </row>
    <row r="9" spans="1:5" s="1" customFormat="1" ht="12" customHeight="1">
      <c r="A9" s="11" t="s">
        <v>57</v>
      </c>
      <c r="B9" s="73" t="s">
        <v>186</v>
      </c>
      <c r="C9" s="245"/>
      <c r="D9" s="180"/>
      <c r="E9" s="204"/>
    </row>
    <row r="10" spans="1:5" s="1" customFormat="1" ht="12" customHeight="1">
      <c r="A10" s="11" t="s">
        <v>58</v>
      </c>
      <c r="B10" s="73" t="s">
        <v>187</v>
      </c>
      <c r="C10" s="245"/>
      <c r="D10" s="180"/>
      <c r="E10" s="204"/>
    </row>
    <row r="11" spans="1:5" s="1" customFormat="1" ht="12" customHeight="1" thickBot="1">
      <c r="A11" s="11" t="s">
        <v>84</v>
      </c>
      <c r="B11" s="73" t="s">
        <v>188</v>
      </c>
      <c r="C11" s="245"/>
      <c r="D11" s="180"/>
      <c r="E11" s="204"/>
    </row>
    <row r="12" spans="1:5" s="1" customFormat="1" ht="12" customHeight="1" thickBot="1">
      <c r="A12" s="15" t="s">
        <v>5</v>
      </c>
      <c r="B12" s="72" t="s">
        <v>156</v>
      </c>
      <c r="C12" s="255"/>
      <c r="D12" s="209"/>
      <c r="E12" s="210"/>
    </row>
    <row r="13" spans="1:5" s="1" customFormat="1" ht="12" customHeight="1" thickBot="1">
      <c r="A13" s="15" t="s">
        <v>6</v>
      </c>
      <c r="B13" s="16" t="s">
        <v>168</v>
      </c>
      <c r="C13" s="255"/>
      <c r="D13" s="209"/>
      <c r="E13" s="210"/>
    </row>
    <row r="14" spans="1:5" s="1" customFormat="1" ht="12" customHeight="1" thickBot="1">
      <c r="A14" s="15" t="s">
        <v>91</v>
      </c>
      <c r="B14" s="72" t="s">
        <v>189</v>
      </c>
      <c r="C14" s="256">
        <v>0</v>
      </c>
      <c r="D14" s="259">
        <v>560000</v>
      </c>
      <c r="E14" s="258">
        <v>565002</v>
      </c>
    </row>
    <row r="15" spans="1:5" s="1" customFormat="1" ht="12" customHeight="1" thickBot="1">
      <c r="A15" s="15" t="s">
        <v>8</v>
      </c>
      <c r="B15" s="72" t="s">
        <v>170</v>
      </c>
      <c r="C15" s="255"/>
      <c r="D15" s="209"/>
      <c r="E15" s="210"/>
    </row>
    <row r="16" spans="1:5" s="1" customFormat="1" ht="12" customHeight="1" thickBot="1">
      <c r="A16" s="15" t="s">
        <v>9</v>
      </c>
      <c r="B16" s="72" t="s">
        <v>157</v>
      </c>
      <c r="C16" s="255"/>
      <c r="D16" s="209"/>
      <c r="E16" s="210"/>
    </row>
    <row r="17" spans="1:5" s="1" customFormat="1" ht="12" customHeight="1" thickBot="1">
      <c r="A17" s="15" t="s">
        <v>93</v>
      </c>
      <c r="B17" s="72" t="s">
        <v>190</v>
      </c>
      <c r="C17" s="255"/>
      <c r="D17" s="209"/>
      <c r="E17" s="210"/>
    </row>
    <row r="18" spans="1:5" s="1" customFormat="1" ht="12" customHeight="1" thickBot="1">
      <c r="A18" s="15" t="s">
        <v>11</v>
      </c>
      <c r="B18" s="16" t="s">
        <v>191</v>
      </c>
      <c r="C18" s="248">
        <f>+C6+C12+C13+C14+C15+C16+C17</f>
        <v>781686</v>
      </c>
      <c r="D18" s="184">
        <f>+D6+D12+D13+D14+D15+D16+D17</f>
        <v>1470476</v>
      </c>
      <c r="E18" s="207">
        <f>+E6+E12+E13+E14+E15+E16+E17</f>
        <v>1475478</v>
      </c>
    </row>
    <row r="19" spans="1:5" s="1" customFormat="1" ht="12" customHeight="1" thickBot="1">
      <c r="A19" s="15" t="s">
        <v>12</v>
      </c>
      <c r="B19" s="72" t="s">
        <v>192</v>
      </c>
      <c r="C19" s="246">
        <f>SUM(C20:C24)</f>
        <v>0</v>
      </c>
      <c r="D19" s="179">
        <f>SUM(D20:D24)</f>
        <v>84000</v>
      </c>
      <c r="E19" s="200">
        <f>SUM(E20:E24)</f>
        <v>84000</v>
      </c>
    </row>
    <row r="20" spans="1:5" s="1" customFormat="1" ht="12" customHeight="1">
      <c r="A20" s="11" t="s">
        <v>193</v>
      </c>
      <c r="B20" s="73" t="s">
        <v>194</v>
      </c>
      <c r="C20" s="257"/>
      <c r="D20" s="183"/>
      <c r="E20" s="208"/>
    </row>
    <row r="21" spans="1:5" s="1" customFormat="1" ht="12" customHeight="1">
      <c r="A21" s="11" t="s">
        <v>195</v>
      </c>
      <c r="B21" s="73" t="s">
        <v>196</v>
      </c>
      <c r="C21" s="257"/>
      <c r="D21" s="183"/>
      <c r="E21" s="208"/>
    </row>
    <row r="22" spans="1:5" s="1" customFormat="1" ht="12" customHeight="1">
      <c r="A22" s="11" t="s">
        <v>197</v>
      </c>
      <c r="B22" s="73" t="s">
        <v>198</v>
      </c>
      <c r="C22" s="257"/>
      <c r="D22" s="183">
        <v>84000</v>
      </c>
      <c r="E22" s="208">
        <v>84000</v>
      </c>
    </row>
    <row r="23" spans="1:5" s="1" customFormat="1" ht="12" customHeight="1">
      <c r="A23" s="11" t="s">
        <v>199</v>
      </c>
      <c r="B23" s="73" t="s">
        <v>200</v>
      </c>
      <c r="C23" s="257"/>
      <c r="D23" s="183"/>
      <c r="E23" s="208"/>
    </row>
    <row r="24" spans="1:5" s="1" customFormat="1" ht="12" customHeight="1" thickBot="1">
      <c r="A24" s="11" t="s">
        <v>201</v>
      </c>
      <c r="B24" s="73" t="s">
        <v>153</v>
      </c>
      <c r="C24" s="257"/>
      <c r="D24" s="183"/>
      <c r="E24" s="208"/>
    </row>
    <row r="25" spans="1:5" s="1" customFormat="1" ht="12" customHeight="1" thickBot="1">
      <c r="A25" s="15" t="s">
        <v>13</v>
      </c>
      <c r="B25" s="72" t="s">
        <v>154</v>
      </c>
      <c r="C25" s="255"/>
      <c r="D25" s="209"/>
      <c r="E25" s="210"/>
    </row>
    <row r="26" spans="1:5" s="1" customFormat="1" ht="12" customHeight="1" thickBot="1">
      <c r="A26" s="15" t="s">
        <v>14</v>
      </c>
      <c r="B26" s="243" t="s">
        <v>202</v>
      </c>
      <c r="C26" s="248">
        <f>+C19+C25</f>
        <v>0</v>
      </c>
      <c r="D26" s="184">
        <f>+D19+D25</f>
        <v>84000</v>
      </c>
      <c r="E26" s="207">
        <f>+E19+E25</f>
        <v>84000</v>
      </c>
    </row>
    <row r="27" spans="1:5" s="1" customFormat="1" ht="12" customHeight="1" thickBot="1">
      <c r="A27" s="15" t="s">
        <v>15</v>
      </c>
      <c r="B27" s="244" t="s">
        <v>203</v>
      </c>
      <c r="C27" s="248">
        <f>+C18+C26</f>
        <v>781686</v>
      </c>
      <c r="D27" s="184">
        <f>+D18+D26</f>
        <v>1554476</v>
      </c>
      <c r="E27" s="207">
        <f>+E18+E26</f>
        <v>1559478</v>
      </c>
    </row>
    <row r="28" spans="1:5" s="1" customFormat="1" ht="12" customHeight="1">
      <c r="A28" s="213"/>
      <c r="B28" s="214"/>
      <c r="C28" s="215"/>
      <c r="D28" s="216"/>
      <c r="E28" s="217"/>
    </row>
    <row r="29" spans="1:5" s="1" customFormat="1" ht="12" customHeight="1">
      <c r="A29" s="569" t="s">
        <v>32</v>
      </c>
      <c r="B29" s="569"/>
      <c r="C29" s="569"/>
      <c r="D29" s="569"/>
      <c r="E29" s="569"/>
    </row>
    <row r="30" spans="1:5" s="1" customFormat="1" ht="12" customHeight="1" thickBot="1">
      <c r="A30" s="571"/>
      <c r="B30" s="571"/>
      <c r="C30" s="121"/>
      <c r="D30" s="198"/>
      <c r="E30" s="76"/>
    </row>
    <row r="31" spans="1:5" s="1" customFormat="1" ht="12" customHeight="1">
      <c r="A31" s="563" t="s">
        <v>51</v>
      </c>
      <c r="B31" s="565" t="s">
        <v>182</v>
      </c>
      <c r="C31" s="567" t="str">
        <f>C3</f>
        <v>2016. évi </v>
      </c>
      <c r="D31" s="567"/>
      <c r="E31" s="568"/>
    </row>
    <row r="32" spans="1:6" s="1" customFormat="1" ht="24" customHeight="1" thickBot="1">
      <c r="A32" s="564"/>
      <c r="B32" s="566"/>
      <c r="C32" s="125" t="s">
        <v>126</v>
      </c>
      <c r="D32" s="125" t="s">
        <v>133</v>
      </c>
      <c r="E32" s="298" t="s">
        <v>134</v>
      </c>
      <c r="F32" s="218"/>
    </row>
    <row r="33" spans="1:6" s="1" customFormat="1" ht="12" customHeight="1" thickBot="1">
      <c r="A33" s="22">
        <v>1</v>
      </c>
      <c r="B33" s="23">
        <v>2</v>
      </c>
      <c r="C33" s="23">
        <v>3</v>
      </c>
      <c r="D33" s="23">
        <v>4</v>
      </c>
      <c r="E33" s="24">
        <v>5</v>
      </c>
      <c r="F33" s="218"/>
    </row>
    <row r="34" spans="1:6" s="1" customFormat="1" ht="15" customHeight="1" thickBot="1">
      <c r="A34" s="17" t="s">
        <v>4</v>
      </c>
      <c r="B34" s="21" t="s">
        <v>229</v>
      </c>
      <c r="C34" s="178">
        <f>SUM(C35:C40)</f>
        <v>781686</v>
      </c>
      <c r="D34" s="178">
        <f>SUM(D35:D40)</f>
        <v>1554476</v>
      </c>
      <c r="E34" s="249">
        <f>SUM(E35:E40)</f>
        <v>1336355</v>
      </c>
      <c r="F34" s="218"/>
    </row>
    <row r="35" spans="1:5" s="1" customFormat="1" ht="12.75" customHeight="1">
      <c r="A35" s="13" t="s">
        <v>55</v>
      </c>
      <c r="B35" s="7" t="s">
        <v>33</v>
      </c>
      <c r="C35" s="251"/>
      <c r="D35" s="251"/>
      <c r="E35" s="250"/>
    </row>
    <row r="36" spans="1:5" ht="16.5" customHeight="1">
      <c r="A36" s="11" t="s">
        <v>56</v>
      </c>
      <c r="B36" s="5" t="s">
        <v>94</v>
      </c>
      <c r="C36" s="180"/>
      <c r="D36" s="180"/>
      <c r="E36" s="204"/>
    </row>
    <row r="37" spans="1:5" ht="15.75">
      <c r="A37" s="11" t="s">
        <v>57</v>
      </c>
      <c r="B37" s="5" t="s">
        <v>77</v>
      </c>
      <c r="C37" s="182">
        <v>781686</v>
      </c>
      <c r="D37" s="182">
        <v>1504476</v>
      </c>
      <c r="E37" s="206">
        <v>1286355</v>
      </c>
    </row>
    <row r="38" spans="1:5" s="26" customFormat="1" ht="12" customHeight="1">
      <c r="A38" s="11" t="s">
        <v>58</v>
      </c>
      <c r="B38" s="8" t="s">
        <v>95</v>
      </c>
      <c r="C38" s="182"/>
      <c r="D38" s="182">
        <v>50000</v>
      </c>
      <c r="E38" s="206">
        <v>50000</v>
      </c>
    </row>
    <row r="39" spans="1:5" s="26" customFormat="1" ht="12" customHeight="1">
      <c r="A39" s="11" t="s">
        <v>84</v>
      </c>
      <c r="B39" s="14" t="s">
        <v>96</v>
      </c>
      <c r="C39" s="182"/>
      <c r="D39" s="182"/>
      <c r="E39" s="206"/>
    </row>
    <row r="40" spans="1:5" s="26" customFormat="1" ht="12" customHeight="1">
      <c r="A40" s="11" t="s">
        <v>59</v>
      </c>
      <c r="B40" s="5" t="s">
        <v>230</v>
      </c>
      <c r="C40" s="182"/>
      <c r="D40" s="182"/>
      <c r="E40" s="206"/>
    </row>
    <row r="41" spans="1:5" s="26" customFormat="1" ht="12" customHeight="1">
      <c r="A41" s="11" t="s">
        <v>60</v>
      </c>
      <c r="B41" s="5" t="s">
        <v>231</v>
      </c>
      <c r="C41" s="182"/>
      <c r="D41" s="182"/>
      <c r="E41" s="206"/>
    </row>
    <row r="42" spans="1:5" ht="12" customHeight="1" thickBot="1">
      <c r="A42" s="11" t="s">
        <v>66</v>
      </c>
      <c r="B42" s="14" t="s">
        <v>232</v>
      </c>
      <c r="C42" s="182"/>
      <c r="D42" s="182"/>
      <c r="E42" s="206"/>
    </row>
    <row r="43" spans="1:5" ht="12" customHeight="1" thickBot="1">
      <c r="A43" s="15" t="s">
        <v>5</v>
      </c>
      <c r="B43" s="20" t="s">
        <v>204</v>
      </c>
      <c r="C43" s="179">
        <f>+C44+C45+C46</f>
        <v>0</v>
      </c>
      <c r="D43" s="179">
        <f>+D44+D45+D46</f>
        <v>0</v>
      </c>
      <c r="E43" s="200">
        <f>+E44+E45+E46</f>
        <v>0</v>
      </c>
    </row>
    <row r="44" spans="1:5" ht="12" customHeight="1">
      <c r="A44" s="12" t="s">
        <v>61</v>
      </c>
      <c r="B44" s="5" t="s">
        <v>107</v>
      </c>
      <c r="C44" s="181"/>
      <c r="D44" s="181"/>
      <c r="E44" s="202"/>
    </row>
    <row r="45" spans="1:5" ht="12" customHeight="1">
      <c r="A45" s="12" t="s">
        <v>62</v>
      </c>
      <c r="B45" s="9" t="s">
        <v>97</v>
      </c>
      <c r="C45" s="180"/>
      <c r="D45" s="180"/>
      <c r="E45" s="204"/>
    </row>
    <row r="46" spans="1:5" ht="12" customHeight="1" thickBot="1">
      <c r="A46" s="12" t="s">
        <v>63</v>
      </c>
      <c r="B46" s="74" t="s">
        <v>109</v>
      </c>
      <c r="C46" s="180"/>
      <c r="D46" s="180"/>
      <c r="E46" s="204"/>
    </row>
    <row r="47" spans="1:5" ht="12" customHeight="1" thickBot="1">
      <c r="A47" s="15" t="s">
        <v>6</v>
      </c>
      <c r="B47" s="53" t="s">
        <v>233</v>
      </c>
      <c r="C47" s="179">
        <f>+C34+C43</f>
        <v>781686</v>
      </c>
      <c r="D47" s="179">
        <f>+D34+D43</f>
        <v>1554476</v>
      </c>
      <c r="E47" s="200">
        <f>+E34+E43</f>
        <v>1336355</v>
      </c>
    </row>
    <row r="48" spans="1:5" ht="12" customHeight="1" thickBot="1">
      <c r="A48" s="15" t="s">
        <v>7</v>
      </c>
      <c r="B48" s="53" t="s">
        <v>235</v>
      </c>
      <c r="C48" s="179">
        <f>+C49+C50+C51+C52</f>
        <v>0</v>
      </c>
      <c r="D48" s="179">
        <f>+D49+D50+D51+D52</f>
        <v>0</v>
      </c>
      <c r="E48" s="200">
        <f>+E49+E50+E51+E52</f>
        <v>0</v>
      </c>
    </row>
    <row r="49" spans="1:5" ht="12" customHeight="1">
      <c r="A49" s="13" t="s">
        <v>139</v>
      </c>
      <c r="B49" s="7" t="s">
        <v>205</v>
      </c>
      <c r="C49" s="251"/>
      <c r="D49" s="251"/>
      <c r="E49" s="250"/>
    </row>
    <row r="50" spans="1:5" ht="12" customHeight="1">
      <c r="A50" s="11" t="s">
        <v>140</v>
      </c>
      <c r="B50" s="5" t="s">
        <v>206</v>
      </c>
      <c r="C50" s="182"/>
      <c r="D50" s="182"/>
      <c r="E50" s="206"/>
    </row>
    <row r="51" spans="1:5" ht="12" customHeight="1">
      <c r="A51" s="11" t="s">
        <v>141</v>
      </c>
      <c r="B51" s="5" t="s">
        <v>236</v>
      </c>
      <c r="C51" s="182"/>
      <c r="D51" s="182"/>
      <c r="E51" s="206"/>
    </row>
    <row r="52" spans="1:5" ht="12" customHeight="1" thickBot="1">
      <c r="A52" s="10" t="s">
        <v>234</v>
      </c>
      <c r="B52" s="4" t="s">
        <v>237</v>
      </c>
      <c r="C52" s="182"/>
      <c r="D52" s="299"/>
      <c r="E52" s="206"/>
    </row>
    <row r="53" spans="1:5" ht="12" customHeight="1" thickBot="1">
      <c r="A53" s="15" t="s">
        <v>8</v>
      </c>
      <c r="B53" s="243" t="s">
        <v>238</v>
      </c>
      <c r="C53" s="179">
        <f>+C47+C48</f>
        <v>781686</v>
      </c>
      <c r="D53" s="300">
        <f>+D47+D48</f>
        <v>1554476</v>
      </c>
      <c r="E53" s="75">
        <f>+E47+E48</f>
        <v>1336355</v>
      </c>
    </row>
    <row r="54" ht="12" customHeight="1">
      <c r="C54" s="120"/>
    </row>
    <row r="55" s="1" customFormat="1" ht="12.75" customHeight="1"/>
    <row r="56" ht="15.75">
      <c r="C56" s="120"/>
    </row>
    <row r="57" ht="15.75">
      <c r="C57" s="120"/>
    </row>
    <row r="58" ht="15.75">
      <c r="C58" s="120"/>
    </row>
    <row r="59" ht="16.5" customHeight="1">
      <c r="C59" s="120"/>
    </row>
    <row r="60" ht="15.75">
      <c r="C60" s="120"/>
    </row>
    <row r="61" ht="15.75">
      <c r="C61" s="120"/>
    </row>
    <row r="62" ht="15.75">
      <c r="C62" s="120"/>
    </row>
    <row r="63" ht="15.75">
      <c r="C63" s="120"/>
    </row>
    <row r="64" ht="15.75">
      <c r="C64" s="120"/>
    </row>
    <row r="65" spans="6:7" s="120" customFormat="1" ht="15.75">
      <c r="F65" s="25"/>
      <c r="G65" s="25"/>
    </row>
    <row r="66" spans="6:7" s="120" customFormat="1" ht="15.75">
      <c r="F66" s="25"/>
      <c r="G66" s="25"/>
    </row>
    <row r="67" spans="6:7" s="120" customFormat="1" ht="15.75">
      <c r="F67" s="25"/>
      <c r="G67" s="25"/>
    </row>
    <row r="68" spans="6:7" s="120" customFormat="1" ht="15.75">
      <c r="F68" s="25"/>
      <c r="G68" s="25"/>
    </row>
  </sheetData>
  <sheetProtection formatCells="0"/>
  <mergeCells count="10">
    <mergeCell ref="A31:A32"/>
    <mergeCell ref="B31:B32"/>
    <mergeCell ref="C31:E31"/>
    <mergeCell ref="A1:E1"/>
    <mergeCell ref="A2:B2"/>
    <mergeCell ref="A29:E29"/>
    <mergeCell ref="A30:B30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300" verticalDpi="300" orientation="portrait" paperSize="9" scale="80" r:id="rId1"/>
  <headerFooter alignWithMargins="0">
    <oddHeader>&amp;C&amp;"Times New Roman CE,Félkövér"&amp;12&amp;U
Karácsondi Cigány Nemzetiségi Önkormányzat
2016. ÉVI ZÁRSZÁMADÁSÁNAK PÉNZÜGYI MÉRLEGE
&amp;R&amp;"Times New Roman CE,Félkövér dőlt"&amp;11 9.1 melléklet a 5/2017. (V.31.) önkormányzati határozathoz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zoomScale="145" zoomScaleNormal="145" workbookViewId="0" topLeftCell="A1">
      <selection activeCell="A1" sqref="A1:J1"/>
    </sheetView>
  </sheetViews>
  <sheetFormatPr defaultColWidth="9.00390625" defaultRowHeight="12.75"/>
  <cols>
    <col min="1" max="1" width="6.875" style="518" customWidth="1"/>
    <col min="2" max="2" width="46.50390625" style="517" customWidth="1"/>
    <col min="3" max="9" width="12.875" style="517" customWidth="1"/>
    <col min="10" max="10" width="13.875" style="517" customWidth="1"/>
    <col min="11" max="11" width="5.50390625" style="517" customWidth="1"/>
    <col min="12" max="16384" width="9.375" style="517" customWidth="1"/>
  </cols>
  <sheetData>
    <row r="1" spans="1:11" ht="27.75" customHeight="1">
      <c r="A1" s="627" t="s">
        <v>272</v>
      </c>
      <c r="B1" s="627"/>
      <c r="C1" s="627"/>
      <c r="D1" s="627"/>
      <c r="E1" s="627"/>
      <c r="F1" s="627"/>
      <c r="G1" s="627"/>
      <c r="H1" s="627"/>
      <c r="I1" s="627"/>
      <c r="J1" s="627"/>
      <c r="K1" s="576" t="str">
        <f>+CONCATENATE("2. tájékoztató tábla  a ……/",LEFT('1. sz. mell.'!C3,4)+1,". (……) önkormányzati határozathoz    ")</f>
        <v>2. tájékoztató tábla  a ……/2017. (……) önkormányzati határozathoz    </v>
      </c>
    </row>
    <row r="2" spans="10:11" ht="20.25" customHeight="1" thickBot="1">
      <c r="J2" s="519" t="s">
        <v>43</v>
      </c>
      <c r="K2" s="576"/>
    </row>
    <row r="3" spans="1:11" s="520" customFormat="1" ht="26.25" customHeight="1">
      <c r="A3" s="628" t="s">
        <v>51</v>
      </c>
      <c r="B3" s="630" t="s">
        <v>273</v>
      </c>
      <c r="C3" s="628" t="s">
        <v>274</v>
      </c>
      <c r="D3" s="628" t="str">
        <f>+CONCATENATE(LEFT('1. sz. mell.'!C3,4),". előtti teljesítés")</f>
        <v>2016. előtti teljesítés</v>
      </c>
      <c r="E3" s="628" t="str">
        <f>+CONCATENATE(LEFT('1. sz. mell.'!C3,4),". évi teljesítés")</f>
        <v>2016. évi teljesítés</v>
      </c>
      <c r="F3" s="632" t="s">
        <v>275</v>
      </c>
      <c r="G3" s="633"/>
      <c r="H3" s="633"/>
      <c r="I3" s="634"/>
      <c r="J3" s="630" t="s">
        <v>35</v>
      </c>
      <c r="K3" s="576"/>
    </row>
    <row r="4" spans="1:11" s="523" customFormat="1" ht="32.25" customHeight="1" thickBot="1">
      <c r="A4" s="629"/>
      <c r="B4" s="631"/>
      <c r="C4" s="631"/>
      <c r="D4" s="629"/>
      <c r="E4" s="629"/>
      <c r="F4" s="521" t="str">
        <f>+CONCATENATE(LEFT('1. sz. mell.'!C3,4),".")</f>
        <v>2016.</v>
      </c>
      <c r="G4" s="521" t="str">
        <f>+CONCATENATE(LEFT('1. sz. mell.'!C3,4)+1,".")</f>
        <v>2017.</v>
      </c>
      <c r="H4" s="521" t="str">
        <f>+CONCATENATE(LEFT('1. sz. mell.'!C3,4)+2,".")</f>
        <v>2018.</v>
      </c>
      <c r="I4" s="522" t="str">
        <f>+CONCATENATE(LEFT('1. sz. mell.'!C3,4)+2,". után")</f>
        <v>2018. után</v>
      </c>
      <c r="J4" s="631"/>
      <c r="K4" s="576"/>
    </row>
    <row r="5" spans="1:11" s="516" customFormat="1" ht="12.75" customHeight="1" thickBot="1">
      <c r="A5" s="524">
        <v>1</v>
      </c>
      <c r="B5" s="525">
        <v>2</v>
      </c>
      <c r="C5" s="526">
        <v>3</v>
      </c>
      <c r="D5" s="525">
        <v>4</v>
      </c>
      <c r="E5" s="525">
        <v>5</v>
      </c>
      <c r="F5" s="524">
        <v>6</v>
      </c>
      <c r="G5" s="526">
        <v>7</v>
      </c>
      <c r="H5" s="526">
        <v>8</v>
      </c>
      <c r="I5" s="527">
        <v>9</v>
      </c>
      <c r="J5" s="528" t="s">
        <v>281</v>
      </c>
      <c r="K5" s="576"/>
    </row>
    <row r="6" spans="1:11" ht="24.75" customHeight="1" thickBot="1">
      <c r="A6" s="529" t="s">
        <v>4</v>
      </c>
      <c r="B6" s="101" t="s">
        <v>276</v>
      </c>
      <c r="C6" s="530"/>
      <c r="D6" s="531">
        <f aca="true" t="shared" si="0" ref="D6:I6">+D7+D8</f>
        <v>0</v>
      </c>
      <c r="E6" s="531">
        <f t="shared" si="0"/>
        <v>0</v>
      </c>
      <c r="F6" s="532">
        <f t="shared" si="0"/>
        <v>0</v>
      </c>
      <c r="G6" s="533">
        <f t="shared" si="0"/>
        <v>0</v>
      </c>
      <c r="H6" s="533">
        <f t="shared" si="0"/>
        <v>0</v>
      </c>
      <c r="I6" s="534">
        <f t="shared" si="0"/>
        <v>0</v>
      </c>
      <c r="J6" s="531">
        <f aca="true" t="shared" si="1" ref="J6:J17">SUM(E6:I6)</f>
        <v>0</v>
      </c>
      <c r="K6" s="576"/>
    </row>
    <row r="7" spans="1:11" ht="19.5" customHeight="1">
      <c r="A7" s="535" t="s">
        <v>5</v>
      </c>
      <c r="B7" s="536" t="s">
        <v>277</v>
      </c>
      <c r="C7" s="537"/>
      <c r="D7" s="538"/>
      <c r="E7" s="538"/>
      <c r="F7" s="539"/>
      <c r="G7" s="540"/>
      <c r="H7" s="540"/>
      <c r="I7" s="541"/>
      <c r="J7" s="542">
        <f t="shared" si="1"/>
        <v>0</v>
      </c>
      <c r="K7" s="576"/>
    </row>
    <row r="8" spans="1:11" ht="19.5" customHeight="1" thickBot="1">
      <c r="A8" s="535" t="s">
        <v>6</v>
      </c>
      <c r="B8" s="536" t="s">
        <v>277</v>
      </c>
      <c r="C8" s="537"/>
      <c r="D8" s="538"/>
      <c r="E8" s="538"/>
      <c r="F8" s="539"/>
      <c r="G8" s="540"/>
      <c r="H8" s="540"/>
      <c r="I8" s="541"/>
      <c r="J8" s="542">
        <f t="shared" si="1"/>
        <v>0</v>
      </c>
      <c r="K8" s="576"/>
    </row>
    <row r="9" spans="1:11" ht="25.5" customHeight="1" thickBot="1">
      <c r="A9" s="529" t="s">
        <v>7</v>
      </c>
      <c r="B9" s="101" t="s">
        <v>278</v>
      </c>
      <c r="C9" s="530"/>
      <c r="D9" s="531">
        <f aca="true" t="shared" si="2" ref="D9:I9">+D10+D11</f>
        <v>0</v>
      </c>
      <c r="E9" s="531">
        <f t="shared" si="2"/>
        <v>0</v>
      </c>
      <c r="F9" s="532">
        <f t="shared" si="2"/>
        <v>0</v>
      </c>
      <c r="G9" s="533">
        <f t="shared" si="2"/>
        <v>0</v>
      </c>
      <c r="H9" s="533">
        <f t="shared" si="2"/>
        <v>0</v>
      </c>
      <c r="I9" s="534">
        <f t="shared" si="2"/>
        <v>0</v>
      </c>
      <c r="J9" s="531">
        <f t="shared" si="1"/>
        <v>0</v>
      </c>
      <c r="K9" s="576"/>
    </row>
    <row r="10" spans="1:11" ht="19.5" customHeight="1">
      <c r="A10" s="535" t="s">
        <v>8</v>
      </c>
      <c r="B10" s="536" t="s">
        <v>277</v>
      </c>
      <c r="C10" s="537"/>
      <c r="D10" s="538"/>
      <c r="E10" s="538"/>
      <c r="F10" s="539"/>
      <c r="G10" s="540"/>
      <c r="H10" s="540"/>
      <c r="I10" s="541"/>
      <c r="J10" s="542">
        <f t="shared" si="1"/>
        <v>0</v>
      </c>
      <c r="K10" s="576"/>
    </row>
    <row r="11" spans="1:11" ht="19.5" customHeight="1" thickBot="1">
      <c r="A11" s="535" t="s">
        <v>9</v>
      </c>
      <c r="B11" s="536" t="s">
        <v>277</v>
      </c>
      <c r="C11" s="537"/>
      <c r="D11" s="538"/>
      <c r="E11" s="538"/>
      <c r="F11" s="539"/>
      <c r="G11" s="540"/>
      <c r="H11" s="540"/>
      <c r="I11" s="541"/>
      <c r="J11" s="542">
        <f t="shared" si="1"/>
        <v>0</v>
      </c>
      <c r="K11" s="576"/>
    </row>
    <row r="12" spans="1:11" ht="19.5" customHeight="1" thickBot="1">
      <c r="A12" s="529" t="s">
        <v>10</v>
      </c>
      <c r="B12" s="101" t="s">
        <v>279</v>
      </c>
      <c r="C12" s="530"/>
      <c r="D12" s="531">
        <f aca="true" t="shared" si="3" ref="D12:I12">+D13</f>
        <v>0</v>
      </c>
      <c r="E12" s="531">
        <f t="shared" si="3"/>
        <v>0</v>
      </c>
      <c r="F12" s="532">
        <f t="shared" si="3"/>
        <v>0</v>
      </c>
      <c r="G12" s="533">
        <f t="shared" si="3"/>
        <v>0</v>
      </c>
      <c r="H12" s="533">
        <f t="shared" si="3"/>
        <v>0</v>
      </c>
      <c r="I12" s="534">
        <f t="shared" si="3"/>
        <v>0</v>
      </c>
      <c r="J12" s="531">
        <f t="shared" si="1"/>
        <v>0</v>
      </c>
      <c r="K12" s="576"/>
    </row>
    <row r="13" spans="1:11" ht="19.5" customHeight="1" thickBot="1">
      <c r="A13" s="535" t="s">
        <v>11</v>
      </c>
      <c r="B13" s="536" t="s">
        <v>277</v>
      </c>
      <c r="C13" s="537"/>
      <c r="D13" s="538"/>
      <c r="E13" s="538"/>
      <c r="F13" s="539"/>
      <c r="G13" s="540"/>
      <c r="H13" s="540"/>
      <c r="I13" s="541"/>
      <c r="J13" s="542">
        <f t="shared" si="1"/>
        <v>0</v>
      </c>
      <c r="K13" s="576"/>
    </row>
    <row r="14" spans="1:11" ht="19.5" customHeight="1" thickBot="1">
      <c r="A14" s="529" t="s">
        <v>12</v>
      </c>
      <c r="B14" s="101"/>
      <c r="C14" s="530"/>
      <c r="D14" s="531">
        <f aca="true" t="shared" si="4" ref="D14:I14">+D15</f>
        <v>0</v>
      </c>
      <c r="E14" s="531">
        <f t="shared" si="4"/>
        <v>0</v>
      </c>
      <c r="F14" s="532">
        <f t="shared" si="4"/>
        <v>0</v>
      </c>
      <c r="G14" s="533">
        <f t="shared" si="4"/>
        <v>0</v>
      </c>
      <c r="H14" s="533">
        <f t="shared" si="4"/>
        <v>0</v>
      </c>
      <c r="I14" s="534">
        <f t="shared" si="4"/>
        <v>0</v>
      </c>
      <c r="J14" s="531">
        <f t="shared" si="1"/>
        <v>0</v>
      </c>
      <c r="K14" s="576"/>
    </row>
    <row r="15" spans="1:11" ht="19.5" customHeight="1" thickBot="1">
      <c r="A15" s="543" t="s">
        <v>13</v>
      </c>
      <c r="B15" s="544" t="s">
        <v>277</v>
      </c>
      <c r="C15" s="545"/>
      <c r="D15" s="546"/>
      <c r="E15" s="546"/>
      <c r="F15" s="547"/>
      <c r="G15" s="548"/>
      <c r="H15" s="548"/>
      <c r="I15" s="549"/>
      <c r="J15" s="550">
        <f t="shared" si="1"/>
        <v>0</v>
      </c>
      <c r="K15" s="576"/>
    </row>
    <row r="16" spans="1:11" ht="19.5" customHeight="1" thickBot="1">
      <c r="A16" s="529" t="s">
        <v>14</v>
      </c>
      <c r="B16" s="101"/>
      <c r="C16" s="530"/>
      <c r="D16" s="531">
        <f aca="true" t="shared" si="5" ref="D16:I16">+D17</f>
        <v>0</v>
      </c>
      <c r="E16" s="531">
        <f t="shared" si="5"/>
        <v>0</v>
      </c>
      <c r="F16" s="532">
        <f t="shared" si="5"/>
        <v>0</v>
      </c>
      <c r="G16" s="533">
        <f t="shared" si="5"/>
        <v>0</v>
      </c>
      <c r="H16" s="533">
        <f t="shared" si="5"/>
        <v>0</v>
      </c>
      <c r="I16" s="534">
        <f t="shared" si="5"/>
        <v>0</v>
      </c>
      <c r="J16" s="531">
        <f t="shared" si="1"/>
        <v>0</v>
      </c>
      <c r="K16" s="576"/>
    </row>
    <row r="17" spans="1:11" ht="19.5" customHeight="1" thickBot="1">
      <c r="A17" s="551" t="s">
        <v>15</v>
      </c>
      <c r="B17" s="552" t="s">
        <v>277</v>
      </c>
      <c r="C17" s="553"/>
      <c r="D17" s="554"/>
      <c r="E17" s="554"/>
      <c r="F17" s="555"/>
      <c r="G17" s="556"/>
      <c r="H17" s="556"/>
      <c r="I17" s="557"/>
      <c r="J17" s="558">
        <f t="shared" si="1"/>
        <v>0</v>
      </c>
      <c r="K17" s="576"/>
    </row>
    <row r="18" spans="1:11" ht="19.5" customHeight="1" thickBot="1">
      <c r="A18" s="635" t="s">
        <v>280</v>
      </c>
      <c r="B18" s="636"/>
      <c r="C18" s="530"/>
      <c r="D18" s="531">
        <f>+D6+D9+D12+D14+D16</f>
        <v>0</v>
      </c>
      <c r="E18" s="531">
        <f aca="true" t="shared" si="6" ref="E18:J18">+E6+E9+E12+E14+E16</f>
        <v>0</v>
      </c>
      <c r="F18" s="532">
        <f t="shared" si="6"/>
        <v>0</v>
      </c>
      <c r="G18" s="533">
        <f t="shared" si="6"/>
        <v>0</v>
      </c>
      <c r="H18" s="533">
        <f t="shared" si="6"/>
        <v>0</v>
      </c>
      <c r="I18" s="534">
        <f t="shared" si="6"/>
        <v>0</v>
      </c>
      <c r="J18" s="531">
        <f t="shared" si="6"/>
        <v>0</v>
      </c>
      <c r="K18" s="576"/>
    </row>
  </sheetData>
  <sheetProtection/>
  <mergeCells count="10">
    <mergeCell ref="A1:J1"/>
    <mergeCell ref="K1:K18"/>
    <mergeCell ref="A3:A4"/>
    <mergeCell ref="B3:B4"/>
    <mergeCell ref="C3:C4"/>
    <mergeCell ref="E3:E4"/>
    <mergeCell ref="F3:I3"/>
    <mergeCell ref="J3:J4"/>
    <mergeCell ref="A18:B18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P22" sqref="P22"/>
    </sheetView>
  </sheetViews>
  <sheetFormatPr defaultColWidth="9.00390625" defaultRowHeight="12.75"/>
  <cols>
    <col min="1" max="1" width="5.50390625" style="31" customWidth="1"/>
    <col min="2" max="2" width="36.875" style="31" customWidth="1"/>
    <col min="3" max="8" width="13.875" style="31" customWidth="1"/>
    <col min="9" max="9" width="15.125" style="31" customWidth="1"/>
    <col min="10" max="10" width="5.00390625" style="31" customWidth="1"/>
    <col min="11" max="16384" width="9.375" style="31" customWidth="1"/>
  </cols>
  <sheetData>
    <row r="1" spans="1:10" ht="34.5" customHeight="1">
      <c r="A1" s="644" t="str">
        <f>+CONCATENATE("Adósság állomány alakulása lejárat, eszközök, bel- és külföldi hitelezők szerinti bontásban ",CHAR(10),LEFT('1. sz. mell.'!C3,4),". december 31-én")</f>
        <v>Adósság állomány alakulása lejárat, eszközök, bel- és külföldi hitelezők szerinti bontásban 
2016. december 31-én</v>
      </c>
      <c r="B1" s="645"/>
      <c r="C1" s="645"/>
      <c r="D1" s="645"/>
      <c r="E1" s="645"/>
      <c r="F1" s="645"/>
      <c r="G1" s="645"/>
      <c r="H1" s="645"/>
      <c r="I1" s="645"/>
      <c r="J1" s="646" t="str">
        <f>+CONCATENATE("3. tájékoztató tábla  a ……/",LEFT('1. sz. mell.'!C3,4)+1,". (……) önkormányzati határozathoz    ")</f>
        <v>3. tájékoztató tábla  a ……/2017. (……) önkormányzati határozathoz    </v>
      </c>
    </row>
    <row r="2" spans="8:10" ht="14.25" thickBot="1">
      <c r="H2" s="647" t="s">
        <v>282</v>
      </c>
      <c r="I2" s="647"/>
      <c r="J2" s="646"/>
    </row>
    <row r="3" spans="1:10" ht="13.5" thickBot="1">
      <c r="A3" s="648" t="s">
        <v>2</v>
      </c>
      <c r="B3" s="650" t="s">
        <v>283</v>
      </c>
      <c r="C3" s="652" t="s">
        <v>284</v>
      </c>
      <c r="D3" s="654" t="s">
        <v>285</v>
      </c>
      <c r="E3" s="655"/>
      <c r="F3" s="655"/>
      <c r="G3" s="655"/>
      <c r="H3" s="655"/>
      <c r="I3" s="656" t="s">
        <v>286</v>
      </c>
      <c r="J3" s="646"/>
    </row>
    <row r="4" spans="1:10" s="344" customFormat="1" ht="42" customHeight="1" thickBot="1">
      <c r="A4" s="649"/>
      <c r="B4" s="651"/>
      <c r="C4" s="653"/>
      <c r="D4" s="342" t="s">
        <v>287</v>
      </c>
      <c r="E4" s="342" t="s">
        <v>288</v>
      </c>
      <c r="F4" s="342" t="s">
        <v>289</v>
      </c>
      <c r="G4" s="343" t="s">
        <v>290</v>
      </c>
      <c r="H4" s="343" t="s">
        <v>291</v>
      </c>
      <c r="I4" s="657"/>
      <c r="J4" s="646"/>
    </row>
    <row r="5" spans="1:10" s="344" customFormat="1" ht="12" customHeight="1" thickBot="1">
      <c r="A5" s="345">
        <v>1</v>
      </c>
      <c r="B5" s="346">
        <v>2</v>
      </c>
      <c r="C5" s="346">
        <v>3</v>
      </c>
      <c r="D5" s="346">
        <v>4</v>
      </c>
      <c r="E5" s="346">
        <v>5</v>
      </c>
      <c r="F5" s="346">
        <v>6</v>
      </c>
      <c r="G5" s="346">
        <v>7</v>
      </c>
      <c r="H5" s="346" t="s">
        <v>306</v>
      </c>
      <c r="I5" s="347" t="s">
        <v>307</v>
      </c>
      <c r="J5" s="646"/>
    </row>
    <row r="6" spans="1:10" s="344" customFormat="1" ht="18" customHeight="1">
      <c r="A6" s="658" t="s">
        <v>293</v>
      </c>
      <c r="B6" s="659"/>
      <c r="C6" s="659"/>
      <c r="D6" s="659"/>
      <c r="E6" s="659"/>
      <c r="F6" s="659"/>
      <c r="G6" s="659"/>
      <c r="H6" s="659"/>
      <c r="I6" s="660"/>
      <c r="J6" s="646"/>
    </row>
    <row r="7" spans="1:10" ht="15.75" customHeight="1">
      <c r="A7" s="348" t="s">
        <v>4</v>
      </c>
      <c r="B7" s="349" t="s">
        <v>294</v>
      </c>
      <c r="C7" s="350"/>
      <c r="D7" s="350"/>
      <c r="E7" s="350"/>
      <c r="F7" s="350"/>
      <c r="G7" s="351"/>
      <c r="H7" s="352">
        <f aca="true" t="shared" si="0" ref="H7:H13">SUM(D7:G7)</f>
        <v>0</v>
      </c>
      <c r="I7" s="353">
        <f aca="true" t="shared" si="1" ref="I7:I13">C7+H7</f>
        <v>0</v>
      </c>
      <c r="J7" s="646"/>
    </row>
    <row r="8" spans="1:10" ht="22.5">
      <c r="A8" s="348" t="s">
        <v>5</v>
      </c>
      <c r="B8" s="349" t="s">
        <v>295</v>
      </c>
      <c r="C8" s="350"/>
      <c r="D8" s="350"/>
      <c r="E8" s="350"/>
      <c r="F8" s="350"/>
      <c r="G8" s="351"/>
      <c r="H8" s="352">
        <f t="shared" si="0"/>
        <v>0</v>
      </c>
      <c r="I8" s="353">
        <f t="shared" si="1"/>
        <v>0</v>
      </c>
      <c r="J8" s="646"/>
    </row>
    <row r="9" spans="1:10" ht="22.5">
      <c r="A9" s="348" t="s">
        <v>6</v>
      </c>
      <c r="B9" s="349" t="s">
        <v>296</v>
      </c>
      <c r="C9" s="350"/>
      <c r="D9" s="350"/>
      <c r="E9" s="350"/>
      <c r="F9" s="350"/>
      <c r="G9" s="351"/>
      <c r="H9" s="352">
        <f t="shared" si="0"/>
        <v>0</v>
      </c>
      <c r="I9" s="353">
        <f t="shared" si="1"/>
        <v>0</v>
      </c>
      <c r="J9" s="646"/>
    </row>
    <row r="10" spans="1:10" ht="15.75" customHeight="1">
      <c r="A10" s="348" t="s">
        <v>7</v>
      </c>
      <c r="B10" s="349" t="s">
        <v>297</v>
      </c>
      <c r="C10" s="350"/>
      <c r="D10" s="350"/>
      <c r="E10" s="350"/>
      <c r="F10" s="350"/>
      <c r="G10" s="351"/>
      <c r="H10" s="352">
        <f t="shared" si="0"/>
        <v>0</v>
      </c>
      <c r="I10" s="353">
        <f t="shared" si="1"/>
        <v>0</v>
      </c>
      <c r="J10" s="646"/>
    </row>
    <row r="11" spans="1:10" ht="22.5">
      <c r="A11" s="348" t="s">
        <v>8</v>
      </c>
      <c r="B11" s="349" t="s">
        <v>298</v>
      </c>
      <c r="C11" s="350"/>
      <c r="D11" s="350"/>
      <c r="E11" s="350"/>
      <c r="F11" s="350"/>
      <c r="G11" s="351"/>
      <c r="H11" s="352">
        <f t="shared" si="0"/>
        <v>0</v>
      </c>
      <c r="I11" s="353">
        <f t="shared" si="1"/>
        <v>0</v>
      </c>
      <c r="J11" s="646"/>
    </row>
    <row r="12" spans="1:10" ht="15.75" customHeight="1">
      <c r="A12" s="354" t="s">
        <v>9</v>
      </c>
      <c r="B12" s="355" t="s">
        <v>299</v>
      </c>
      <c r="C12" s="356"/>
      <c r="D12" s="356"/>
      <c r="E12" s="356"/>
      <c r="F12" s="356"/>
      <c r="G12" s="357"/>
      <c r="H12" s="352">
        <f t="shared" si="0"/>
        <v>0</v>
      </c>
      <c r="I12" s="353">
        <f t="shared" si="1"/>
        <v>0</v>
      </c>
      <c r="J12" s="646"/>
    </row>
    <row r="13" spans="1:10" ht="15.75" customHeight="1" thickBot="1">
      <c r="A13" s="358" t="s">
        <v>10</v>
      </c>
      <c r="B13" s="359" t="s">
        <v>300</v>
      </c>
      <c r="C13" s="360"/>
      <c r="D13" s="360"/>
      <c r="E13" s="360"/>
      <c r="F13" s="360"/>
      <c r="G13" s="361"/>
      <c r="H13" s="352">
        <f t="shared" si="0"/>
        <v>0</v>
      </c>
      <c r="I13" s="353">
        <f t="shared" si="1"/>
        <v>0</v>
      </c>
      <c r="J13" s="646"/>
    </row>
    <row r="14" spans="1:10" s="365" customFormat="1" ht="18" customHeight="1" thickBot="1">
      <c r="A14" s="640" t="s">
        <v>301</v>
      </c>
      <c r="B14" s="641"/>
      <c r="C14" s="362">
        <f aca="true" t="shared" si="2" ref="C14:I14">SUM(C7:C13)</f>
        <v>0</v>
      </c>
      <c r="D14" s="362">
        <f>SUM(D7:D13)</f>
        <v>0</v>
      </c>
      <c r="E14" s="362">
        <f t="shared" si="2"/>
        <v>0</v>
      </c>
      <c r="F14" s="362">
        <f t="shared" si="2"/>
        <v>0</v>
      </c>
      <c r="G14" s="363">
        <f t="shared" si="2"/>
        <v>0</v>
      </c>
      <c r="H14" s="363">
        <f t="shared" si="2"/>
        <v>0</v>
      </c>
      <c r="I14" s="364">
        <f t="shared" si="2"/>
        <v>0</v>
      </c>
      <c r="J14" s="646"/>
    </row>
    <row r="15" spans="1:10" s="366" customFormat="1" ht="18" customHeight="1">
      <c r="A15" s="637" t="s">
        <v>302</v>
      </c>
      <c r="B15" s="638"/>
      <c r="C15" s="638"/>
      <c r="D15" s="638"/>
      <c r="E15" s="638"/>
      <c r="F15" s="638"/>
      <c r="G15" s="638"/>
      <c r="H15" s="638"/>
      <c r="I15" s="639"/>
      <c r="J15" s="646"/>
    </row>
    <row r="16" spans="1:10" s="366" customFormat="1" ht="12.75">
      <c r="A16" s="348" t="s">
        <v>4</v>
      </c>
      <c r="B16" s="349" t="s">
        <v>303</v>
      </c>
      <c r="C16" s="350"/>
      <c r="D16" s="350"/>
      <c r="E16" s="350"/>
      <c r="F16" s="350"/>
      <c r="G16" s="351"/>
      <c r="H16" s="352">
        <f>SUM(D16:G16)</f>
        <v>0</v>
      </c>
      <c r="I16" s="353">
        <f>C16+H16</f>
        <v>0</v>
      </c>
      <c r="J16" s="646"/>
    </row>
    <row r="17" spans="1:10" ht="13.5" thickBot="1">
      <c r="A17" s="358" t="s">
        <v>5</v>
      </c>
      <c r="B17" s="359" t="s">
        <v>300</v>
      </c>
      <c r="C17" s="360"/>
      <c r="D17" s="360"/>
      <c r="E17" s="360"/>
      <c r="F17" s="360"/>
      <c r="G17" s="361"/>
      <c r="H17" s="352">
        <f>SUM(D17:G17)</f>
        <v>0</v>
      </c>
      <c r="I17" s="367">
        <f>C17+H17</f>
        <v>0</v>
      </c>
      <c r="J17" s="646"/>
    </row>
    <row r="18" spans="1:10" ht="15.75" customHeight="1" thickBot="1">
      <c r="A18" s="640" t="s">
        <v>304</v>
      </c>
      <c r="B18" s="641"/>
      <c r="C18" s="362">
        <f aca="true" t="shared" si="3" ref="C18:I18">SUM(C16:C17)</f>
        <v>0</v>
      </c>
      <c r="D18" s="362">
        <f t="shared" si="3"/>
        <v>0</v>
      </c>
      <c r="E18" s="362">
        <f t="shared" si="3"/>
        <v>0</v>
      </c>
      <c r="F18" s="362">
        <f t="shared" si="3"/>
        <v>0</v>
      </c>
      <c r="G18" s="363">
        <f t="shared" si="3"/>
        <v>0</v>
      </c>
      <c r="H18" s="363">
        <f t="shared" si="3"/>
        <v>0</v>
      </c>
      <c r="I18" s="364">
        <f t="shared" si="3"/>
        <v>0</v>
      </c>
      <c r="J18" s="646"/>
    </row>
    <row r="19" spans="1:10" ht="18" customHeight="1" thickBot="1">
      <c r="A19" s="642" t="s">
        <v>305</v>
      </c>
      <c r="B19" s="643"/>
      <c r="C19" s="368">
        <f aca="true" t="shared" si="4" ref="C19:I19">C14+C18</f>
        <v>0</v>
      </c>
      <c r="D19" s="368">
        <f t="shared" si="4"/>
        <v>0</v>
      </c>
      <c r="E19" s="368">
        <f t="shared" si="4"/>
        <v>0</v>
      </c>
      <c r="F19" s="368">
        <f t="shared" si="4"/>
        <v>0</v>
      </c>
      <c r="G19" s="368">
        <f t="shared" si="4"/>
        <v>0</v>
      </c>
      <c r="H19" s="368">
        <f t="shared" si="4"/>
        <v>0</v>
      </c>
      <c r="I19" s="364">
        <f t="shared" si="4"/>
        <v>0</v>
      </c>
      <c r="J19" s="646"/>
    </row>
  </sheetData>
  <sheetProtection/>
  <mergeCells count="13">
    <mergeCell ref="I3:I4"/>
    <mergeCell ref="A6:I6"/>
    <mergeCell ref="A14:B14"/>
    <mergeCell ref="A15:I15"/>
    <mergeCell ref="A18:B18"/>
    <mergeCell ref="A19:B19"/>
    <mergeCell ref="A1:I1"/>
    <mergeCell ref="J1:J19"/>
    <mergeCell ref="H2:I2"/>
    <mergeCell ref="A3:A4"/>
    <mergeCell ref="B3:B4"/>
    <mergeCell ref="C3:C4"/>
    <mergeCell ref="D3:H3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73"/>
  <sheetViews>
    <sheetView zoomScaleSheetLayoutView="120" workbookViewId="0" topLeftCell="A1">
      <selection activeCell="H11" sqref="H11"/>
    </sheetView>
  </sheetViews>
  <sheetFormatPr defaultColWidth="12.00390625" defaultRowHeight="12.75"/>
  <cols>
    <col min="1" max="1" width="67.125" style="369" customWidth="1"/>
    <col min="2" max="2" width="6.125" style="370" customWidth="1"/>
    <col min="3" max="4" width="12.125" style="369" customWidth="1"/>
    <col min="5" max="5" width="12.125" style="400" customWidth="1"/>
    <col min="6" max="16384" width="12.00390625" style="369" customWidth="1"/>
  </cols>
  <sheetData>
    <row r="1" spans="1:5" ht="49.5" customHeight="1">
      <c r="A1" s="662" t="str">
        <f>+CONCATENATE("VAGYONKIMUTATÁS",CHAR(10),"a könyvviteli mérlegben értékkel szereplő eszközökről",CHAR(10),LEFT('1. sz. mell.'!C3,4),".")</f>
        <v>VAGYONKIMUTATÁS
a könyvviteli mérlegben értékkel szereplő eszközökről
2016.</v>
      </c>
      <c r="B1" s="663"/>
      <c r="C1" s="663"/>
      <c r="D1" s="663"/>
      <c r="E1" s="663"/>
    </row>
    <row r="2" spans="1:5" ht="16.5" thickBot="1">
      <c r="A2" s="560" t="s">
        <v>482</v>
      </c>
      <c r="C2" s="664" t="s">
        <v>485</v>
      </c>
      <c r="D2" s="664"/>
      <c r="E2" s="664"/>
    </row>
    <row r="3" spans="1:5" ht="15.75" customHeight="1">
      <c r="A3" s="665" t="s">
        <v>308</v>
      </c>
      <c r="B3" s="668" t="s">
        <v>309</v>
      </c>
      <c r="C3" s="671" t="s">
        <v>310</v>
      </c>
      <c r="D3" s="671" t="s">
        <v>311</v>
      </c>
      <c r="E3" s="673" t="s">
        <v>312</v>
      </c>
    </row>
    <row r="4" spans="1:5" ht="11.25" customHeight="1">
      <c r="A4" s="666"/>
      <c r="B4" s="669"/>
      <c r="C4" s="672"/>
      <c r="D4" s="672"/>
      <c r="E4" s="674"/>
    </row>
    <row r="5" spans="1:5" ht="15.75">
      <c r="A5" s="667"/>
      <c r="B5" s="670"/>
      <c r="C5" s="675" t="s">
        <v>313</v>
      </c>
      <c r="D5" s="675"/>
      <c r="E5" s="676"/>
    </row>
    <row r="6" spans="1:5" s="375" customFormat="1" ht="16.5" thickBot="1">
      <c r="A6" s="372" t="s">
        <v>314</v>
      </c>
      <c r="B6" s="373" t="s">
        <v>260</v>
      </c>
      <c r="C6" s="373" t="s">
        <v>261</v>
      </c>
      <c r="D6" s="373" t="s">
        <v>262</v>
      </c>
      <c r="E6" s="374" t="s">
        <v>292</v>
      </c>
    </row>
    <row r="7" spans="1:5" s="380" customFormat="1" ht="15.75">
      <c r="A7" s="376" t="s">
        <v>315</v>
      </c>
      <c r="B7" s="377" t="s">
        <v>316</v>
      </c>
      <c r="C7" s="378"/>
      <c r="D7" s="378"/>
      <c r="E7" s="379"/>
    </row>
    <row r="8" spans="1:5" s="380" customFormat="1" ht="15.75">
      <c r="A8" s="381" t="s">
        <v>317</v>
      </c>
      <c r="B8" s="382" t="s">
        <v>318</v>
      </c>
      <c r="C8" s="383">
        <f>+C9+C14+C19+C24+C29</f>
        <v>0</v>
      </c>
      <c r="D8" s="383">
        <f>+D9+D14+D19+D24+D29</f>
        <v>0</v>
      </c>
      <c r="E8" s="384">
        <f>+E9+E14+E19+E24+E29</f>
        <v>0</v>
      </c>
    </row>
    <row r="9" spans="1:5" s="380" customFormat="1" ht="15.75">
      <c r="A9" s="381" t="s">
        <v>319</v>
      </c>
      <c r="B9" s="382" t="s">
        <v>320</v>
      </c>
      <c r="C9" s="383">
        <f>+C10+C11+C12+C13</f>
        <v>0</v>
      </c>
      <c r="D9" s="383">
        <f>+D10+D11+D12+D13</f>
        <v>0</v>
      </c>
      <c r="E9" s="384">
        <f>+E10+E11+E12+E13</f>
        <v>0</v>
      </c>
    </row>
    <row r="10" spans="1:5" s="380" customFormat="1" ht="15.75">
      <c r="A10" s="385" t="s">
        <v>321</v>
      </c>
      <c r="B10" s="382" t="s">
        <v>322</v>
      </c>
      <c r="C10" s="386"/>
      <c r="D10" s="386"/>
      <c r="E10" s="387"/>
    </row>
    <row r="11" spans="1:5" s="380" customFormat="1" ht="26.25" customHeight="1">
      <c r="A11" s="385" t="s">
        <v>323</v>
      </c>
      <c r="B11" s="382" t="s">
        <v>324</v>
      </c>
      <c r="C11" s="388"/>
      <c r="D11" s="388"/>
      <c r="E11" s="389"/>
    </row>
    <row r="12" spans="1:5" s="380" customFormat="1" ht="22.5">
      <c r="A12" s="385" t="s">
        <v>325</v>
      </c>
      <c r="B12" s="382" t="s">
        <v>326</v>
      </c>
      <c r="C12" s="388"/>
      <c r="D12" s="388"/>
      <c r="E12" s="389"/>
    </row>
    <row r="13" spans="1:5" s="380" customFormat="1" ht="15.75">
      <c r="A13" s="385" t="s">
        <v>327</v>
      </c>
      <c r="B13" s="382" t="s">
        <v>328</v>
      </c>
      <c r="C13" s="388"/>
      <c r="D13" s="388"/>
      <c r="E13" s="389"/>
    </row>
    <row r="14" spans="1:5" s="380" customFormat="1" ht="15.75">
      <c r="A14" s="381" t="s">
        <v>329</v>
      </c>
      <c r="B14" s="382" t="s">
        <v>330</v>
      </c>
      <c r="C14" s="390">
        <f>+C15+C16+C17+C18</f>
        <v>0</v>
      </c>
      <c r="D14" s="390">
        <f>+D15+D16+D17+D18</f>
        <v>0</v>
      </c>
      <c r="E14" s="391">
        <f>+E15+E16+E17+E18</f>
        <v>0</v>
      </c>
    </row>
    <row r="15" spans="1:5" s="380" customFormat="1" ht="15.75">
      <c r="A15" s="385" t="s">
        <v>331</v>
      </c>
      <c r="B15" s="382" t="s">
        <v>332</v>
      </c>
      <c r="C15" s="388"/>
      <c r="D15" s="388"/>
      <c r="E15" s="389"/>
    </row>
    <row r="16" spans="1:5" s="380" customFormat="1" ht="22.5">
      <c r="A16" s="385" t="s">
        <v>333</v>
      </c>
      <c r="B16" s="382" t="s">
        <v>13</v>
      </c>
      <c r="C16" s="388"/>
      <c r="D16" s="388"/>
      <c r="E16" s="389"/>
    </row>
    <row r="17" spans="1:5" s="380" customFormat="1" ht="15.75">
      <c r="A17" s="385" t="s">
        <v>334</v>
      </c>
      <c r="B17" s="382" t="s">
        <v>14</v>
      </c>
      <c r="C17" s="388"/>
      <c r="D17" s="388"/>
      <c r="E17" s="389"/>
    </row>
    <row r="18" spans="1:5" s="380" customFormat="1" ht="15.75">
      <c r="A18" s="385" t="s">
        <v>335</v>
      </c>
      <c r="B18" s="382" t="s">
        <v>15</v>
      </c>
      <c r="C18" s="388"/>
      <c r="D18" s="388"/>
      <c r="E18" s="389"/>
    </row>
    <row r="19" spans="1:5" s="380" customFormat="1" ht="15.75">
      <c r="A19" s="381" t="s">
        <v>336</v>
      </c>
      <c r="B19" s="382" t="s">
        <v>16</v>
      </c>
      <c r="C19" s="390">
        <f>+C20+C21+C22+C23</f>
        <v>0</v>
      </c>
      <c r="D19" s="390">
        <f>+D20+D21+D22+D23</f>
        <v>0</v>
      </c>
      <c r="E19" s="391">
        <f>+E20+E21+E22+E23</f>
        <v>0</v>
      </c>
    </row>
    <row r="20" spans="1:5" s="380" customFormat="1" ht="15.75">
      <c r="A20" s="385" t="s">
        <v>337</v>
      </c>
      <c r="B20" s="382" t="s">
        <v>17</v>
      </c>
      <c r="C20" s="388"/>
      <c r="D20" s="388"/>
      <c r="E20" s="389"/>
    </row>
    <row r="21" spans="1:5" s="380" customFormat="1" ht="15.75">
      <c r="A21" s="385" t="s">
        <v>338</v>
      </c>
      <c r="B21" s="382" t="s">
        <v>18</v>
      </c>
      <c r="C21" s="388"/>
      <c r="D21" s="388"/>
      <c r="E21" s="389"/>
    </row>
    <row r="22" spans="1:5" s="380" customFormat="1" ht="15.75">
      <c r="A22" s="385" t="s">
        <v>339</v>
      </c>
      <c r="B22" s="382" t="s">
        <v>19</v>
      </c>
      <c r="C22" s="388"/>
      <c r="D22" s="388"/>
      <c r="E22" s="389"/>
    </row>
    <row r="23" spans="1:5" s="380" customFormat="1" ht="15.75">
      <c r="A23" s="385" t="s">
        <v>340</v>
      </c>
      <c r="B23" s="382" t="s">
        <v>20</v>
      </c>
      <c r="C23" s="388"/>
      <c r="D23" s="388"/>
      <c r="E23" s="389"/>
    </row>
    <row r="24" spans="1:5" s="380" customFormat="1" ht="15.75">
      <c r="A24" s="381" t="s">
        <v>341</v>
      </c>
      <c r="B24" s="382" t="s">
        <v>21</v>
      </c>
      <c r="C24" s="390">
        <f>+C25+C26+C27+C28</f>
        <v>0</v>
      </c>
      <c r="D24" s="390">
        <f>+D25+D26+D27+D28</f>
        <v>0</v>
      </c>
      <c r="E24" s="391">
        <f>+E25+E26+E27+E28</f>
        <v>0</v>
      </c>
    </row>
    <row r="25" spans="1:5" s="380" customFormat="1" ht="15.75">
      <c r="A25" s="385" t="s">
        <v>342</v>
      </c>
      <c r="B25" s="382" t="s">
        <v>22</v>
      </c>
      <c r="C25" s="388"/>
      <c r="D25" s="388"/>
      <c r="E25" s="389"/>
    </row>
    <row r="26" spans="1:5" s="380" customFormat="1" ht="15.75">
      <c r="A26" s="385" t="s">
        <v>343</v>
      </c>
      <c r="B26" s="382" t="s">
        <v>23</v>
      </c>
      <c r="C26" s="388"/>
      <c r="D26" s="388"/>
      <c r="E26" s="389"/>
    </row>
    <row r="27" spans="1:5" s="380" customFormat="1" ht="15.75">
      <c r="A27" s="385" t="s">
        <v>344</v>
      </c>
      <c r="B27" s="382" t="s">
        <v>24</v>
      </c>
      <c r="C27" s="388"/>
      <c r="D27" s="388"/>
      <c r="E27" s="389"/>
    </row>
    <row r="28" spans="1:5" s="380" customFormat="1" ht="15.75">
      <c r="A28" s="385" t="s">
        <v>345</v>
      </c>
      <c r="B28" s="382" t="s">
        <v>25</v>
      </c>
      <c r="C28" s="388"/>
      <c r="D28" s="388"/>
      <c r="E28" s="389"/>
    </row>
    <row r="29" spans="1:5" s="380" customFormat="1" ht="15.75">
      <c r="A29" s="381" t="s">
        <v>346</v>
      </c>
      <c r="B29" s="382" t="s">
        <v>26</v>
      </c>
      <c r="C29" s="390">
        <f>+C30+C31+C32+C33</f>
        <v>0</v>
      </c>
      <c r="D29" s="390">
        <f>+D30+D31+D32+D33</f>
        <v>0</v>
      </c>
      <c r="E29" s="391">
        <f>+E30+E31+E32+E33</f>
        <v>0</v>
      </c>
    </row>
    <row r="30" spans="1:5" s="380" customFormat="1" ht="15.75">
      <c r="A30" s="385" t="s">
        <v>347</v>
      </c>
      <c r="B30" s="382" t="s">
        <v>27</v>
      </c>
      <c r="C30" s="388"/>
      <c r="D30" s="388"/>
      <c r="E30" s="389"/>
    </row>
    <row r="31" spans="1:5" s="380" customFormat="1" ht="22.5">
      <c r="A31" s="385" t="s">
        <v>348</v>
      </c>
      <c r="B31" s="382" t="s">
        <v>28</v>
      </c>
      <c r="C31" s="388"/>
      <c r="D31" s="388"/>
      <c r="E31" s="389"/>
    </row>
    <row r="32" spans="1:5" s="380" customFormat="1" ht="15.75">
      <c r="A32" s="385" t="s">
        <v>349</v>
      </c>
      <c r="B32" s="382" t="s">
        <v>29</v>
      </c>
      <c r="C32" s="388"/>
      <c r="D32" s="388"/>
      <c r="E32" s="389"/>
    </row>
    <row r="33" spans="1:5" s="380" customFormat="1" ht="15.75">
      <c r="A33" s="385" t="s">
        <v>350</v>
      </c>
      <c r="B33" s="382" t="s">
        <v>30</v>
      </c>
      <c r="C33" s="388"/>
      <c r="D33" s="388"/>
      <c r="E33" s="389"/>
    </row>
    <row r="34" spans="1:5" s="380" customFormat="1" ht="15.75">
      <c r="A34" s="381" t="s">
        <v>351</v>
      </c>
      <c r="B34" s="382" t="s">
        <v>31</v>
      </c>
      <c r="C34" s="390">
        <f>+C35+C40+C45</f>
        <v>0</v>
      </c>
      <c r="D34" s="390">
        <f>+D35+D40+D45</f>
        <v>0</v>
      </c>
      <c r="E34" s="391">
        <f>+E35+E40+E45</f>
        <v>0</v>
      </c>
    </row>
    <row r="35" spans="1:5" s="380" customFormat="1" ht="15.75">
      <c r="A35" s="381" t="s">
        <v>352</v>
      </c>
      <c r="B35" s="382" t="s">
        <v>266</v>
      </c>
      <c r="C35" s="390">
        <f>+C36+C37+C38+C39</f>
        <v>0</v>
      </c>
      <c r="D35" s="390">
        <f>+D36+D37+D38+D39</f>
        <v>0</v>
      </c>
      <c r="E35" s="391">
        <f>+E36+E37+E38+E39</f>
        <v>0</v>
      </c>
    </row>
    <row r="36" spans="1:5" s="380" customFormat="1" ht="15.75">
      <c r="A36" s="385" t="s">
        <v>353</v>
      </c>
      <c r="B36" s="382" t="s">
        <v>267</v>
      </c>
      <c r="C36" s="388"/>
      <c r="D36" s="388"/>
      <c r="E36" s="389"/>
    </row>
    <row r="37" spans="1:5" s="380" customFormat="1" ht="15.75">
      <c r="A37" s="385" t="s">
        <v>354</v>
      </c>
      <c r="B37" s="382" t="s">
        <v>268</v>
      </c>
      <c r="C37" s="388"/>
      <c r="D37" s="388"/>
      <c r="E37" s="389"/>
    </row>
    <row r="38" spans="1:5" s="380" customFormat="1" ht="15.75">
      <c r="A38" s="385" t="s">
        <v>355</v>
      </c>
      <c r="B38" s="382" t="s">
        <v>356</v>
      </c>
      <c r="C38" s="388"/>
      <c r="D38" s="388"/>
      <c r="E38" s="389"/>
    </row>
    <row r="39" spans="1:5" s="380" customFormat="1" ht="15.75">
      <c r="A39" s="385" t="s">
        <v>357</v>
      </c>
      <c r="B39" s="382" t="s">
        <v>358</v>
      </c>
      <c r="C39" s="388"/>
      <c r="D39" s="388"/>
      <c r="E39" s="389"/>
    </row>
    <row r="40" spans="1:5" s="380" customFormat="1" ht="15.75">
      <c r="A40" s="381" t="s">
        <v>359</v>
      </c>
      <c r="B40" s="382" t="s">
        <v>360</v>
      </c>
      <c r="C40" s="390">
        <f>+C41+C42+C43+C44</f>
        <v>0</v>
      </c>
      <c r="D40" s="390">
        <f>+D41+D42+D43+D44</f>
        <v>0</v>
      </c>
      <c r="E40" s="391">
        <f>+E41+E42+E43+E44</f>
        <v>0</v>
      </c>
    </row>
    <row r="41" spans="1:5" s="380" customFormat="1" ht="15.75">
      <c r="A41" s="385" t="s">
        <v>361</v>
      </c>
      <c r="B41" s="382" t="s">
        <v>362</v>
      </c>
      <c r="C41" s="388"/>
      <c r="D41" s="388"/>
      <c r="E41" s="389"/>
    </row>
    <row r="42" spans="1:5" s="380" customFormat="1" ht="22.5">
      <c r="A42" s="385" t="s">
        <v>363</v>
      </c>
      <c r="B42" s="382" t="s">
        <v>364</v>
      </c>
      <c r="C42" s="388"/>
      <c r="D42" s="388"/>
      <c r="E42" s="389"/>
    </row>
    <row r="43" spans="1:5" s="380" customFormat="1" ht="15.75">
      <c r="A43" s="385" t="s">
        <v>365</v>
      </c>
      <c r="B43" s="382" t="s">
        <v>366</v>
      </c>
      <c r="C43" s="388"/>
      <c r="D43" s="388"/>
      <c r="E43" s="389"/>
    </row>
    <row r="44" spans="1:5" s="380" customFormat="1" ht="15.75">
      <c r="A44" s="385" t="s">
        <v>367</v>
      </c>
      <c r="B44" s="382" t="s">
        <v>368</v>
      </c>
      <c r="C44" s="388"/>
      <c r="D44" s="388"/>
      <c r="E44" s="389"/>
    </row>
    <row r="45" spans="1:5" s="380" customFormat="1" ht="15.75">
      <c r="A45" s="381" t="s">
        <v>369</v>
      </c>
      <c r="B45" s="382" t="s">
        <v>370</v>
      </c>
      <c r="C45" s="390">
        <f>+C46+C47+C48+C49</f>
        <v>0</v>
      </c>
      <c r="D45" s="390">
        <f>+D46+D47+D48+D49</f>
        <v>0</v>
      </c>
      <c r="E45" s="391">
        <f>+E46+E47+E48+E49</f>
        <v>0</v>
      </c>
    </row>
    <row r="46" spans="1:5" s="380" customFormat="1" ht="15.75">
      <c r="A46" s="385" t="s">
        <v>371</v>
      </c>
      <c r="B46" s="382" t="s">
        <v>372</v>
      </c>
      <c r="C46" s="388"/>
      <c r="D46" s="388"/>
      <c r="E46" s="389"/>
    </row>
    <row r="47" spans="1:5" s="380" customFormat="1" ht="22.5">
      <c r="A47" s="385" t="s">
        <v>373</v>
      </c>
      <c r="B47" s="382" t="s">
        <v>374</v>
      </c>
      <c r="C47" s="388"/>
      <c r="D47" s="388"/>
      <c r="E47" s="389"/>
    </row>
    <row r="48" spans="1:5" s="380" customFormat="1" ht="15.75">
      <c r="A48" s="385" t="s">
        <v>375</v>
      </c>
      <c r="B48" s="382" t="s">
        <v>376</v>
      </c>
      <c r="C48" s="388"/>
      <c r="D48" s="388"/>
      <c r="E48" s="389"/>
    </row>
    <row r="49" spans="1:5" s="380" customFormat="1" ht="15.75">
      <c r="A49" s="385" t="s">
        <v>377</v>
      </c>
      <c r="B49" s="382" t="s">
        <v>378</v>
      </c>
      <c r="C49" s="388"/>
      <c r="D49" s="388"/>
      <c r="E49" s="389"/>
    </row>
    <row r="50" spans="1:5" s="380" customFormat="1" ht="15.75">
      <c r="A50" s="381" t="s">
        <v>379</v>
      </c>
      <c r="B50" s="382" t="s">
        <v>380</v>
      </c>
      <c r="C50" s="388"/>
      <c r="D50" s="388"/>
      <c r="E50" s="389"/>
    </row>
    <row r="51" spans="1:5" s="380" customFormat="1" ht="21">
      <c r="A51" s="381" t="s">
        <v>381</v>
      </c>
      <c r="B51" s="382" t="s">
        <v>382</v>
      </c>
      <c r="C51" s="390">
        <f>+C7+C8+C34+C50</f>
        <v>0</v>
      </c>
      <c r="D51" s="390">
        <f>+D7+D8+D34+D50</f>
        <v>0</v>
      </c>
      <c r="E51" s="391">
        <f>+E7+E8+E34+E50</f>
        <v>0</v>
      </c>
    </row>
    <row r="52" spans="1:5" s="380" customFormat="1" ht="15.75">
      <c r="A52" s="381" t="s">
        <v>383</v>
      </c>
      <c r="B52" s="382" t="s">
        <v>384</v>
      </c>
      <c r="C52" s="388"/>
      <c r="D52" s="388"/>
      <c r="E52" s="389"/>
    </row>
    <row r="53" spans="1:5" s="380" customFormat="1" ht="15.75">
      <c r="A53" s="381" t="s">
        <v>385</v>
      </c>
      <c r="B53" s="382" t="s">
        <v>386</v>
      </c>
      <c r="C53" s="388"/>
      <c r="D53" s="388"/>
      <c r="E53" s="389"/>
    </row>
    <row r="54" spans="1:5" s="380" customFormat="1" ht="15.75">
      <c r="A54" s="381" t="s">
        <v>387</v>
      </c>
      <c r="B54" s="382" t="s">
        <v>388</v>
      </c>
      <c r="C54" s="390">
        <f>+C52+C53</f>
        <v>0</v>
      </c>
      <c r="D54" s="390">
        <f>+D52+D53</f>
        <v>0</v>
      </c>
      <c r="E54" s="391">
        <f>+E52+E53</f>
        <v>0</v>
      </c>
    </row>
    <row r="55" spans="1:5" s="380" customFormat="1" ht="15.75">
      <c r="A55" s="381" t="s">
        <v>389</v>
      </c>
      <c r="B55" s="382" t="s">
        <v>390</v>
      </c>
      <c r="C55" s="388"/>
      <c r="D55" s="388"/>
      <c r="E55" s="389"/>
    </row>
    <row r="56" spans="1:5" s="380" customFormat="1" ht="15.75">
      <c r="A56" s="381" t="s">
        <v>391</v>
      </c>
      <c r="B56" s="382" t="s">
        <v>392</v>
      </c>
      <c r="C56" s="388">
        <v>217470</v>
      </c>
      <c r="D56" s="388">
        <v>217470</v>
      </c>
      <c r="E56" s="389">
        <v>217470</v>
      </c>
    </row>
    <row r="57" spans="1:5" s="380" customFormat="1" ht="15.75">
      <c r="A57" s="381" t="s">
        <v>393</v>
      </c>
      <c r="B57" s="382" t="s">
        <v>394</v>
      </c>
      <c r="C57" s="388">
        <v>4661</v>
      </c>
      <c r="D57" s="388">
        <v>4661</v>
      </c>
      <c r="E57" s="389">
        <v>4661</v>
      </c>
    </row>
    <row r="58" spans="1:5" s="380" customFormat="1" ht="15.75">
      <c r="A58" s="381" t="s">
        <v>395</v>
      </c>
      <c r="B58" s="382" t="s">
        <v>396</v>
      </c>
      <c r="C58" s="388"/>
      <c r="D58" s="388"/>
      <c r="E58" s="389"/>
    </row>
    <row r="59" spans="1:5" s="380" customFormat="1" ht="15.75">
      <c r="A59" s="381" t="s">
        <v>397</v>
      </c>
      <c r="B59" s="382" t="s">
        <v>398</v>
      </c>
      <c r="C59" s="390">
        <f>+C55+C56+C57+C58</f>
        <v>222131</v>
      </c>
      <c r="D59" s="390">
        <f>+D55+D56+D57+D58</f>
        <v>222131</v>
      </c>
      <c r="E59" s="391">
        <f>+E55+E56+E57+E58</f>
        <v>222131</v>
      </c>
    </row>
    <row r="60" spans="1:5" s="380" customFormat="1" ht="15.75">
      <c r="A60" s="381" t="s">
        <v>399</v>
      </c>
      <c r="B60" s="382" t="s">
        <v>400</v>
      </c>
      <c r="C60" s="388"/>
      <c r="D60" s="388"/>
      <c r="E60" s="389"/>
    </row>
    <row r="61" spans="1:5" s="380" customFormat="1" ht="15.75">
      <c r="A61" s="381" t="s">
        <v>401</v>
      </c>
      <c r="B61" s="382" t="s">
        <v>402</v>
      </c>
      <c r="C61" s="388"/>
      <c r="D61" s="388"/>
      <c r="E61" s="389"/>
    </row>
    <row r="62" spans="1:5" s="380" customFormat="1" ht="15.75">
      <c r="A62" s="381" t="s">
        <v>403</v>
      </c>
      <c r="B62" s="382" t="s">
        <v>404</v>
      </c>
      <c r="C62" s="388"/>
      <c r="D62" s="388"/>
      <c r="E62" s="389"/>
    </row>
    <row r="63" spans="1:5" s="380" customFormat="1" ht="15.75">
      <c r="A63" s="381" t="s">
        <v>405</v>
      </c>
      <c r="B63" s="382" t="s">
        <v>406</v>
      </c>
      <c r="C63" s="390">
        <f>+C60+C61+C62</f>
        <v>0</v>
      </c>
      <c r="D63" s="390">
        <f>+D60+D61+D62</f>
        <v>0</v>
      </c>
      <c r="E63" s="391">
        <f>+E60+E61+E62</f>
        <v>0</v>
      </c>
    </row>
    <row r="64" spans="1:5" s="380" customFormat="1" ht="15.75">
      <c r="A64" s="381" t="s">
        <v>407</v>
      </c>
      <c r="B64" s="382" t="s">
        <v>408</v>
      </c>
      <c r="C64" s="388"/>
      <c r="D64" s="388"/>
      <c r="E64" s="389"/>
    </row>
    <row r="65" spans="1:5" s="380" customFormat="1" ht="21">
      <c r="A65" s="381" t="s">
        <v>409</v>
      </c>
      <c r="B65" s="382" t="s">
        <v>410</v>
      </c>
      <c r="C65" s="388"/>
      <c r="D65" s="388"/>
      <c r="E65" s="389"/>
    </row>
    <row r="66" spans="1:5" s="380" customFormat="1" ht="15.75">
      <c r="A66" s="381" t="s">
        <v>411</v>
      </c>
      <c r="B66" s="382" t="s">
        <v>412</v>
      </c>
      <c r="C66" s="390">
        <f>+C64+C65</f>
        <v>0</v>
      </c>
      <c r="D66" s="390">
        <f>+D64+D65</f>
        <v>0</v>
      </c>
      <c r="E66" s="391">
        <f>+E64+E65</f>
        <v>0</v>
      </c>
    </row>
    <row r="67" spans="1:5" s="380" customFormat="1" ht="15.75">
      <c r="A67" s="381" t="s">
        <v>413</v>
      </c>
      <c r="B67" s="382" t="s">
        <v>414</v>
      </c>
      <c r="C67" s="388"/>
      <c r="D67" s="388"/>
      <c r="E67" s="389"/>
    </row>
    <row r="68" spans="1:5" s="380" customFormat="1" ht="16.5" thickBot="1">
      <c r="A68" s="392" t="s">
        <v>415</v>
      </c>
      <c r="B68" s="393" t="s">
        <v>416</v>
      </c>
      <c r="C68" s="394">
        <f>+C51+C54+C59+C63+C66+C67</f>
        <v>222131</v>
      </c>
      <c r="D68" s="394">
        <f>+D51+D54+D59+D63+D66+D67</f>
        <v>222131</v>
      </c>
      <c r="E68" s="395">
        <f>+E51+E54+E59+E63+E66+E67</f>
        <v>222131</v>
      </c>
    </row>
    <row r="69" spans="1:5" ht="15.75">
      <c r="A69" s="396"/>
      <c r="C69" s="397"/>
      <c r="D69" s="397"/>
      <c r="E69" s="398"/>
    </row>
    <row r="70" spans="1:5" ht="15.75">
      <c r="A70" s="396"/>
      <c r="C70" s="397"/>
      <c r="D70" s="397"/>
      <c r="E70" s="398"/>
    </row>
    <row r="71" spans="1:5" ht="15.75">
      <c r="A71" s="399"/>
      <c r="C71" s="397"/>
      <c r="D71" s="397"/>
      <c r="E71" s="398"/>
    </row>
    <row r="72" spans="1:5" ht="15.75">
      <c r="A72" s="661"/>
      <c r="B72" s="661"/>
      <c r="C72" s="661"/>
      <c r="D72" s="661"/>
      <c r="E72" s="661"/>
    </row>
    <row r="73" spans="1:5" ht="15.75">
      <c r="A73" s="661"/>
      <c r="B73" s="661"/>
      <c r="C73" s="661"/>
      <c r="D73" s="661"/>
      <c r="E73" s="661"/>
    </row>
  </sheetData>
  <sheetProtection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67716535433072" top="1.1023622047244095" bottom="0.984251968503937" header="0.7874015748031497" footer="0.7874015748031497"/>
  <pageSetup fitToHeight="0" fitToWidth="1" horizontalDpi="300" verticalDpi="300" orientation="portrait" paperSize="9" scale="86" r:id="rId1"/>
  <headerFooter alignWithMargins="0">
    <oddHeader>&amp;R&amp;"Times New Roman,Félkövér dőlt"9.3. tájékoztató tábla a 5./2017. (V.31.) önkormányzati határozathoz</oddHeader>
    <oddFooter>&amp;C&amp;P</oddFooter>
  </headerFooter>
  <rowBreaks count="1" manualBreakCount="1">
    <brk id="4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E26"/>
  <sheetViews>
    <sheetView workbookViewId="0" topLeftCell="A1">
      <selection activeCell="H7" sqref="H7"/>
    </sheetView>
  </sheetViews>
  <sheetFormatPr defaultColWidth="9.00390625" defaultRowHeight="12.75"/>
  <cols>
    <col min="1" max="1" width="71.125" style="402" customWidth="1"/>
    <col min="2" max="2" width="6.125" style="417" customWidth="1"/>
    <col min="3" max="3" width="18.00390625" style="401" customWidth="1"/>
    <col min="4" max="16384" width="9.375" style="401" customWidth="1"/>
  </cols>
  <sheetData>
    <row r="1" spans="1:3" ht="32.25" customHeight="1">
      <c r="A1" s="678" t="s">
        <v>417</v>
      </c>
      <c r="B1" s="678"/>
      <c r="C1" s="678"/>
    </row>
    <row r="2" spans="1:3" ht="15.75">
      <c r="A2" s="678" t="str">
        <f>+CONCATENATE(LEFT('1. sz. mell.'!C3,4),". év")</f>
        <v>2016. év</v>
      </c>
      <c r="B2" s="678"/>
      <c r="C2" s="678"/>
    </row>
    <row r="4" spans="1:3" ht="16.5" thickBot="1">
      <c r="A4" s="561" t="s">
        <v>482</v>
      </c>
      <c r="B4" s="679" t="s">
        <v>485</v>
      </c>
      <c r="C4" s="679"/>
    </row>
    <row r="5" spans="1:3" s="403" customFormat="1" ht="31.5" customHeight="1">
      <c r="A5" s="680" t="s">
        <v>418</v>
      </c>
      <c r="B5" s="682" t="s">
        <v>309</v>
      </c>
      <c r="C5" s="684" t="s">
        <v>419</v>
      </c>
    </row>
    <row r="6" spans="1:3" s="403" customFormat="1" ht="12.75">
      <c r="A6" s="681"/>
      <c r="B6" s="683"/>
      <c r="C6" s="685"/>
    </row>
    <row r="7" spans="1:3" s="407" customFormat="1" ht="13.5" thickBot="1">
      <c r="A7" s="404" t="s">
        <v>259</v>
      </c>
      <c r="B7" s="405" t="s">
        <v>260</v>
      </c>
      <c r="C7" s="406" t="s">
        <v>261</v>
      </c>
    </row>
    <row r="8" spans="1:3" ht="15.75" customHeight="1">
      <c r="A8" s="381" t="s">
        <v>420</v>
      </c>
      <c r="B8" s="408" t="s">
        <v>316</v>
      </c>
      <c r="C8" s="409"/>
    </row>
    <row r="9" spans="1:3" ht="15.75" customHeight="1">
      <c r="A9" s="381" t="s">
        <v>421</v>
      </c>
      <c r="B9" s="382" t="s">
        <v>318</v>
      </c>
      <c r="C9" s="409"/>
    </row>
    <row r="10" spans="1:3" ht="15.75" customHeight="1">
      <c r="A10" s="381" t="s">
        <v>422</v>
      </c>
      <c r="B10" s="382" t="s">
        <v>320</v>
      </c>
      <c r="C10" s="409">
        <v>31720</v>
      </c>
    </row>
    <row r="11" spans="1:3" ht="15.75" customHeight="1">
      <c r="A11" s="381" t="s">
        <v>423</v>
      </c>
      <c r="B11" s="382" t="s">
        <v>322</v>
      </c>
      <c r="C11" s="410">
        <v>51288</v>
      </c>
    </row>
    <row r="12" spans="1:3" ht="15.75" customHeight="1">
      <c r="A12" s="381" t="s">
        <v>424</v>
      </c>
      <c r="B12" s="382" t="s">
        <v>324</v>
      </c>
      <c r="C12" s="410"/>
    </row>
    <row r="13" spans="1:3" ht="15.75" customHeight="1">
      <c r="A13" s="381" t="s">
        <v>425</v>
      </c>
      <c r="B13" s="382" t="s">
        <v>326</v>
      </c>
      <c r="C13" s="410">
        <v>139123</v>
      </c>
    </row>
    <row r="14" spans="1:3" ht="15.75" customHeight="1">
      <c r="A14" s="381" t="s">
        <v>426</v>
      </c>
      <c r="B14" s="382" t="s">
        <v>328</v>
      </c>
      <c r="C14" s="411">
        <f>+C8+C9+C10+C11+C12+C13</f>
        <v>222131</v>
      </c>
    </row>
    <row r="15" spans="1:3" ht="15.75" customHeight="1">
      <c r="A15" s="381" t="s">
        <v>427</v>
      </c>
      <c r="B15" s="382" t="s">
        <v>330</v>
      </c>
      <c r="C15" s="412"/>
    </row>
    <row r="16" spans="1:3" ht="15.75" customHeight="1">
      <c r="A16" s="381" t="s">
        <v>428</v>
      </c>
      <c r="B16" s="382" t="s">
        <v>332</v>
      </c>
      <c r="C16" s="410"/>
    </row>
    <row r="17" spans="1:3" ht="15.75" customHeight="1">
      <c r="A17" s="381" t="s">
        <v>429</v>
      </c>
      <c r="B17" s="382" t="s">
        <v>13</v>
      </c>
      <c r="C17" s="410"/>
    </row>
    <row r="18" spans="1:3" ht="15.75" customHeight="1">
      <c r="A18" s="381" t="s">
        <v>430</v>
      </c>
      <c r="B18" s="382" t="s">
        <v>14</v>
      </c>
      <c r="C18" s="411">
        <f>+C15+C16+C17</f>
        <v>0</v>
      </c>
    </row>
    <row r="19" spans="1:3" s="413" customFormat="1" ht="15.75" customHeight="1">
      <c r="A19" s="381" t="s">
        <v>431</v>
      </c>
      <c r="B19" s="382" t="s">
        <v>15</v>
      </c>
      <c r="C19" s="410"/>
    </row>
    <row r="20" spans="1:3" ht="15.75" customHeight="1">
      <c r="A20" s="381" t="s">
        <v>432</v>
      </c>
      <c r="B20" s="382" t="s">
        <v>16</v>
      </c>
      <c r="C20" s="410"/>
    </row>
    <row r="21" spans="1:3" ht="15.75" customHeight="1" thickBot="1">
      <c r="A21" s="414" t="s">
        <v>433</v>
      </c>
      <c r="B21" s="393" t="s">
        <v>17</v>
      </c>
      <c r="C21" s="415">
        <f>+C14+C18+C19+C20</f>
        <v>222131</v>
      </c>
    </row>
    <row r="22" spans="1:5" ht="15.75">
      <c r="A22" s="396"/>
      <c r="B22" s="399"/>
      <c r="C22" s="397"/>
      <c r="D22" s="397"/>
      <c r="E22" s="397"/>
    </row>
    <row r="23" spans="1:5" ht="15.75">
      <c r="A23" s="396"/>
      <c r="B23" s="399"/>
      <c r="C23" s="397"/>
      <c r="D23" s="397"/>
      <c r="E23" s="397"/>
    </row>
    <row r="24" spans="1:5" ht="15.75">
      <c r="A24" s="399"/>
      <c r="B24" s="399"/>
      <c r="C24" s="397"/>
      <c r="D24" s="397"/>
      <c r="E24" s="397"/>
    </row>
    <row r="25" spans="1:5" ht="15.75">
      <c r="A25" s="677"/>
      <c r="B25" s="677"/>
      <c r="C25" s="677"/>
      <c r="D25" s="416"/>
      <c r="E25" s="416"/>
    </row>
    <row r="26" spans="1:5" ht="15.75">
      <c r="A26" s="677"/>
      <c r="B26" s="677"/>
      <c r="C26" s="677"/>
      <c r="D26" s="416"/>
      <c r="E26" s="416"/>
    </row>
  </sheetData>
  <sheetProtection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598425196850394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CE,Félkövér dőlt"9.4 tájékoztató tábla a 5/2017. (V.31.) önkormányzati határozathoz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2" sqref="A2"/>
    </sheetView>
  </sheetViews>
  <sheetFormatPr defaultColWidth="12.00390625" defaultRowHeight="12.75"/>
  <cols>
    <col min="1" max="1" width="58.875" style="418" customWidth="1"/>
    <col min="2" max="2" width="6.875" style="418" customWidth="1"/>
    <col min="3" max="3" width="17.125" style="418" customWidth="1"/>
    <col min="4" max="4" width="19.125" style="418" customWidth="1"/>
    <col min="5" max="16384" width="12.00390625" style="418" customWidth="1"/>
  </cols>
  <sheetData>
    <row r="1" spans="1:4" ht="48" customHeight="1">
      <c r="A1" s="686" t="str">
        <f>+CONCATENATE("VAGYONKIMUTATÁS",CHAR(10),"az érték nélkül nyilvántartott eszközökről",CHAR(10),LEFT('1. sz. mell.'!C3,4),".")</f>
        <v>VAGYONKIMUTATÁS
az érték nélkül nyilvántartott eszközökről
2016.</v>
      </c>
      <c r="B1" s="687"/>
      <c r="C1" s="687"/>
      <c r="D1" s="687"/>
    </row>
    <row r="2" ht="16.5" thickBot="1"/>
    <row r="3" spans="1:4" ht="43.5" customHeight="1" thickBot="1">
      <c r="A3" s="419" t="s">
        <v>44</v>
      </c>
      <c r="B3" s="371" t="s">
        <v>309</v>
      </c>
      <c r="C3" s="420" t="s">
        <v>434</v>
      </c>
      <c r="D3" s="421" t="s">
        <v>435</v>
      </c>
    </row>
    <row r="4" spans="1:4" ht="16.5" thickBot="1">
      <c r="A4" s="422" t="s">
        <v>259</v>
      </c>
      <c r="B4" s="423" t="s">
        <v>260</v>
      </c>
      <c r="C4" s="423" t="s">
        <v>261</v>
      </c>
      <c r="D4" s="424" t="s">
        <v>262</v>
      </c>
    </row>
    <row r="5" spans="1:4" ht="15.75" customHeight="1">
      <c r="A5" s="425" t="s">
        <v>436</v>
      </c>
      <c r="B5" s="426" t="s">
        <v>4</v>
      </c>
      <c r="C5" s="427"/>
      <c r="D5" s="428"/>
    </row>
    <row r="6" spans="1:4" ht="15.75" customHeight="1">
      <c r="A6" s="425" t="s">
        <v>437</v>
      </c>
      <c r="B6" s="429" t="s">
        <v>5</v>
      </c>
      <c r="C6" s="430"/>
      <c r="D6" s="431"/>
    </row>
    <row r="7" spans="1:4" ht="15.75" customHeight="1">
      <c r="A7" s="425" t="s">
        <v>438</v>
      </c>
      <c r="B7" s="429" t="s">
        <v>6</v>
      </c>
      <c r="C7" s="430"/>
      <c r="D7" s="431"/>
    </row>
    <row r="8" spans="1:4" ht="15.75" customHeight="1" thickBot="1">
      <c r="A8" s="432" t="s">
        <v>439</v>
      </c>
      <c r="B8" s="433" t="s">
        <v>7</v>
      </c>
      <c r="C8" s="434"/>
      <c r="D8" s="435"/>
    </row>
    <row r="9" spans="1:4" ht="15.75" customHeight="1" thickBot="1">
      <c r="A9" s="436" t="s">
        <v>440</v>
      </c>
      <c r="B9" s="437" t="s">
        <v>8</v>
      </c>
      <c r="C9" s="438"/>
      <c r="D9" s="439">
        <f>+D10+D11+D12+D13</f>
        <v>0</v>
      </c>
    </row>
    <row r="10" spans="1:4" ht="15.75" customHeight="1">
      <c r="A10" s="440" t="s">
        <v>441</v>
      </c>
      <c r="B10" s="426" t="s">
        <v>9</v>
      </c>
      <c r="C10" s="427"/>
      <c r="D10" s="428"/>
    </row>
    <row r="11" spans="1:4" ht="15.75" customHeight="1">
      <c r="A11" s="425" t="s">
        <v>442</v>
      </c>
      <c r="B11" s="429" t="s">
        <v>10</v>
      </c>
      <c r="C11" s="430"/>
      <c r="D11" s="431"/>
    </row>
    <row r="12" spans="1:4" ht="15.75" customHeight="1">
      <c r="A12" s="425" t="s">
        <v>443</v>
      </c>
      <c r="B12" s="429" t="s">
        <v>11</v>
      </c>
      <c r="C12" s="430"/>
      <c r="D12" s="431"/>
    </row>
    <row r="13" spans="1:4" ht="15.75" customHeight="1" thickBot="1">
      <c r="A13" s="432" t="s">
        <v>444</v>
      </c>
      <c r="B13" s="433" t="s">
        <v>12</v>
      </c>
      <c r="C13" s="434"/>
      <c r="D13" s="435"/>
    </row>
    <row r="14" spans="1:4" ht="15.75" customHeight="1" thickBot="1">
      <c r="A14" s="436" t="s">
        <v>445</v>
      </c>
      <c r="B14" s="437" t="s">
        <v>13</v>
      </c>
      <c r="C14" s="438"/>
      <c r="D14" s="439">
        <f>+D15+D16+D17</f>
        <v>0</v>
      </c>
    </row>
    <row r="15" spans="1:4" ht="15.75" customHeight="1">
      <c r="A15" s="440" t="s">
        <v>446</v>
      </c>
      <c r="B15" s="426" t="s">
        <v>14</v>
      </c>
      <c r="C15" s="427"/>
      <c r="D15" s="428"/>
    </row>
    <row r="16" spans="1:4" ht="15.75" customHeight="1">
      <c r="A16" s="425" t="s">
        <v>447</v>
      </c>
      <c r="B16" s="429" t="s">
        <v>15</v>
      </c>
      <c r="C16" s="430"/>
      <c r="D16" s="431"/>
    </row>
    <row r="17" spans="1:4" ht="15.75" customHeight="1" thickBot="1">
      <c r="A17" s="432" t="s">
        <v>448</v>
      </c>
      <c r="B17" s="433" t="s">
        <v>16</v>
      </c>
      <c r="C17" s="434"/>
      <c r="D17" s="435"/>
    </row>
    <row r="18" spans="1:4" ht="15.75" customHeight="1" thickBot="1">
      <c r="A18" s="436" t="s">
        <v>449</v>
      </c>
      <c r="B18" s="437" t="s">
        <v>17</v>
      </c>
      <c r="C18" s="438"/>
      <c r="D18" s="439">
        <f>+D19+D20+D21</f>
        <v>0</v>
      </c>
    </row>
    <row r="19" spans="1:4" ht="15.75" customHeight="1">
      <c r="A19" s="440" t="s">
        <v>450</v>
      </c>
      <c r="B19" s="426" t="s">
        <v>18</v>
      </c>
      <c r="C19" s="427"/>
      <c r="D19" s="428"/>
    </row>
    <row r="20" spans="1:4" ht="15.75" customHeight="1">
      <c r="A20" s="425" t="s">
        <v>451</v>
      </c>
      <c r="B20" s="429" t="s">
        <v>19</v>
      </c>
      <c r="C20" s="430"/>
      <c r="D20" s="431"/>
    </row>
    <row r="21" spans="1:4" ht="15.75" customHeight="1">
      <c r="A21" s="425" t="s">
        <v>452</v>
      </c>
      <c r="B21" s="429" t="s">
        <v>20</v>
      </c>
      <c r="C21" s="430"/>
      <c r="D21" s="431"/>
    </row>
    <row r="22" spans="1:4" ht="15.75" customHeight="1">
      <c r="A22" s="425" t="s">
        <v>453</v>
      </c>
      <c r="B22" s="429" t="s">
        <v>21</v>
      </c>
      <c r="C22" s="430"/>
      <c r="D22" s="431"/>
    </row>
    <row r="23" spans="1:4" ht="15.75" customHeight="1">
      <c r="A23" s="425"/>
      <c r="B23" s="429" t="s">
        <v>22</v>
      </c>
      <c r="C23" s="430"/>
      <c r="D23" s="431"/>
    </row>
    <row r="24" spans="1:4" ht="15.75" customHeight="1">
      <c r="A24" s="425"/>
      <c r="B24" s="429" t="s">
        <v>23</v>
      </c>
      <c r="C24" s="430"/>
      <c r="D24" s="431"/>
    </row>
    <row r="25" spans="1:4" ht="15.75" customHeight="1">
      <c r="A25" s="425"/>
      <c r="B25" s="429" t="s">
        <v>24</v>
      </c>
      <c r="C25" s="430"/>
      <c r="D25" s="431"/>
    </row>
    <row r="26" spans="1:4" ht="15.75" customHeight="1">
      <c r="A26" s="425"/>
      <c r="B26" s="429" t="s">
        <v>25</v>
      </c>
      <c r="C26" s="430"/>
      <c r="D26" s="431"/>
    </row>
    <row r="27" spans="1:4" ht="15.75" customHeight="1">
      <c r="A27" s="425"/>
      <c r="B27" s="429" t="s">
        <v>26</v>
      </c>
      <c r="C27" s="430"/>
      <c r="D27" s="431"/>
    </row>
    <row r="28" spans="1:4" ht="15.75" customHeight="1">
      <c r="A28" s="425"/>
      <c r="B28" s="429" t="s">
        <v>27</v>
      </c>
      <c r="C28" s="430"/>
      <c r="D28" s="431"/>
    </row>
    <row r="29" spans="1:4" ht="15.75" customHeight="1">
      <c r="A29" s="425"/>
      <c r="B29" s="429" t="s">
        <v>28</v>
      </c>
      <c r="C29" s="430"/>
      <c r="D29" s="431"/>
    </row>
    <row r="30" spans="1:4" ht="15.75" customHeight="1">
      <c r="A30" s="425"/>
      <c r="B30" s="429" t="s">
        <v>29</v>
      </c>
      <c r="C30" s="430"/>
      <c r="D30" s="431"/>
    </row>
    <row r="31" spans="1:4" ht="15.75" customHeight="1">
      <c r="A31" s="425"/>
      <c r="B31" s="429" t="s">
        <v>30</v>
      </c>
      <c r="C31" s="430"/>
      <c r="D31" s="431"/>
    </row>
    <row r="32" spans="1:4" ht="15.75" customHeight="1">
      <c r="A32" s="425"/>
      <c r="B32" s="429" t="s">
        <v>31</v>
      </c>
      <c r="C32" s="430"/>
      <c r="D32" s="431"/>
    </row>
    <row r="33" spans="1:4" ht="15.75" customHeight="1">
      <c r="A33" s="425"/>
      <c r="B33" s="429" t="s">
        <v>266</v>
      </c>
      <c r="C33" s="430"/>
      <c r="D33" s="431"/>
    </row>
    <row r="34" spans="1:4" ht="15.75" customHeight="1">
      <c r="A34" s="425"/>
      <c r="B34" s="429" t="s">
        <v>267</v>
      </c>
      <c r="C34" s="430"/>
      <c r="D34" s="431"/>
    </row>
    <row r="35" spans="1:4" ht="15.75" customHeight="1">
      <c r="A35" s="425"/>
      <c r="B35" s="429" t="s">
        <v>268</v>
      </c>
      <c r="C35" s="430"/>
      <c r="D35" s="431"/>
    </row>
    <row r="36" spans="1:4" ht="15.75" customHeight="1">
      <c r="A36" s="425"/>
      <c r="B36" s="429" t="s">
        <v>356</v>
      </c>
      <c r="C36" s="430"/>
      <c r="D36" s="431"/>
    </row>
    <row r="37" spans="1:4" ht="15.75" customHeight="1" thickBot="1">
      <c r="A37" s="432"/>
      <c r="B37" s="433" t="s">
        <v>358</v>
      </c>
      <c r="C37" s="434"/>
      <c r="D37" s="435"/>
    </row>
    <row r="38" spans="1:6" ht="15.75" customHeight="1" thickBot="1">
      <c r="A38" s="688" t="s">
        <v>454</v>
      </c>
      <c r="B38" s="689"/>
      <c r="C38" s="441"/>
      <c r="D38" s="439">
        <f>+D5+D6+D7+D8+D9+D14+D18+D22+D23+D24+D25+D26+D27+D28+D29+D30+D31+D32+D33+D34+D35+D36+D37</f>
        <v>0</v>
      </c>
      <c r="F38" s="442"/>
    </row>
    <row r="39" ht="15.75">
      <c r="A39" s="443" t="s">
        <v>455</v>
      </c>
    </row>
    <row r="40" spans="1:4" ht="15.75">
      <c r="A40" s="444"/>
      <c r="B40" s="445"/>
      <c r="C40" s="690"/>
      <c r="D40" s="690"/>
    </row>
    <row r="41" spans="1:4" ht="15.75">
      <c r="A41" s="444"/>
      <c r="B41" s="445"/>
      <c r="C41" s="446"/>
      <c r="D41" s="446"/>
    </row>
    <row r="42" spans="1:4" ht="15.75">
      <c r="A42" s="445"/>
      <c r="B42" s="445"/>
      <c r="C42" s="690"/>
      <c r="D42" s="690"/>
    </row>
    <row r="43" spans="1:2" ht="15.75">
      <c r="A43" s="447"/>
      <c r="B43" s="447"/>
    </row>
    <row r="44" spans="1:3" ht="15.75">
      <c r="A44" s="447"/>
      <c r="B44" s="447"/>
      <c r="C44" s="447"/>
    </row>
  </sheetData>
  <sheetProtection/>
  <mergeCells count="4">
    <mergeCell ref="A1:D1"/>
    <mergeCell ref="A38:B38"/>
    <mergeCell ref="C40:D40"/>
    <mergeCell ref="C42:D42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3" r:id="rId1"/>
  <headerFooter alignWithMargins="0">
    <oddHeader>&amp;R&amp;"Times New Roman,Félkövér dőlt"4.3. tájékoztató tábla a ……/2016. (……) önkormányzati határozathoz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H17" sqref="H17"/>
    </sheetView>
  </sheetViews>
  <sheetFormatPr defaultColWidth="12.00390625" defaultRowHeight="12.75"/>
  <cols>
    <col min="1" max="1" width="56.125" style="418" customWidth="1"/>
    <col min="2" max="2" width="6.875" style="418" customWidth="1"/>
    <col min="3" max="3" width="17.125" style="418" customWidth="1"/>
    <col min="4" max="4" width="19.125" style="418" customWidth="1"/>
    <col min="5" max="16384" width="12.00390625" style="418" customWidth="1"/>
  </cols>
  <sheetData>
    <row r="1" spans="1:4" ht="48.75" customHeight="1">
      <c r="A1" s="691" t="str">
        <f>+CONCATENATE("VAGYONKIMUTATÁS",CHAR(10),"a függő követelésekről éa kötelezettségekről, a biztos (jövőbeni) követelésekről",CHAR(10),LEFT('1. sz. mell.'!C3,4),".")</f>
        <v>VAGYONKIMUTATÁS
a függő követelésekről éa kötelezettségekről, a biztos (jövőbeni) követelésekről
2016.</v>
      </c>
      <c r="B1" s="692"/>
      <c r="C1" s="692"/>
      <c r="D1" s="692"/>
    </row>
    <row r="2" ht="16.5" thickBot="1"/>
    <row r="3" spans="1:4" ht="64.5" thickBot="1">
      <c r="A3" s="448" t="s">
        <v>44</v>
      </c>
      <c r="B3" s="371" t="s">
        <v>309</v>
      </c>
      <c r="C3" s="449" t="s">
        <v>456</v>
      </c>
      <c r="D3" s="450" t="s">
        <v>435</v>
      </c>
    </row>
    <row r="4" spans="1:4" ht="16.5" thickBot="1">
      <c r="A4" s="451" t="s">
        <v>259</v>
      </c>
      <c r="B4" s="452" t="s">
        <v>260</v>
      </c>
      <c r="C4" s="452" t="s">
        <v>261</v>
      </c>
      <c r="D4" s="453" t="s">
        <v>262</v>
      </c>
    </row>
    <row r="5" spans="1:4" ht="15.75" customHeight="1">
      <c r="A5" s="454" t="s">
        <v>457</v>
      </c>
      <c r="B5" s="426" t="s">
        <v>4</v>
      </c>
      <c r="C5" s="427"/>
      <c r="D5" s="428"/>
    </row>
    <row r="6" spans="1:4" ht="15.75" customHeight="1">
      <c r="A6" s="454" t="s">
        <v>458</v>
      </c>
      <c r="B6" s="429" t="s">
        <v>5</v>
      </c>
      <c r="C6" s="430"/>
      <c r="D6" s="431"/>
    </row>
    <row r="7" spans="1:4" ht="15.75" customHeight="1" thickBot="1">
      <c r="A7" s="455" t="s">
        <v>459</v>
      </c>
      <c r="B7" s="433" t="s">
        <v>6</v>
      </c>
      <c r="C7" s="434"/>
      <c r="D7" s="435"/>
    </row>
    <row r="8" spans="1:4" ht="15.75" customHeight="1" thickBot="1">
      <c r="A8" s="436" t="s">
        <v>460</v>
      </c>
      <c r="B8" s="437" t="s">
        <v>7</v>
      </c>
      <c r="C8" s="438"/>
      <c r="D8" s="439">
        <f>+D5+D6+D7</f>
        <v>0</v>
      </c>
    </row>
    <row r="9" spans="1:4" ht="15.75" customHeight="1">
      <c r="A9" s="456" t="s">
        <v>461</v>
      </c>
      <c r="B9" s="426" t="s">
        <v>8</v>
      </c>
      <c r="C9" s="427"/>
      <c r="D9" s="428"/>
    </row>
    <row r="10" spans="1:4" ht="15.75" customHeight="1">
      <c r="A10" s="454" t="s">
        <v>462</v>
      </c>
      <c r="B10" s="429" t="s">
        <v>9</v>
      </c>
      <c r="C10" s="430"/>
      <c r="D10" s="431"/>
    </row>
    <row r="11" spans="1:4" ht="15.75" customHeight="1">
      <c r="A11" s="454" t="s">
        <v>463</v>
      </c>
      <c r="B11" s="429" t="s">
        <v>10</v>
      </c>
      <c r="C11" s="430"/>
      <c r="D11" s="431"/>
    </row>
    <row r="12" spans="1:4" ht="15.75" customHeight="1">
      <c r="A12" s="454" t="s">
        <v>464</v>
      </c>
      <c r="B12" s="429" t="s">
        <v>11</v>
      </c>
      <c r="C12" s="430"/>
      <c r="D12" s="431"/>
    </row>
    <row r="13" spans="1:4" ht="15.75" customHeight="1" thickBot="1">
      <c r="A13" s="455" t="s">
        <v>465</v>
      </c>
      <c r="B13" s="433" t="s">
        <v>12</v>
      </c>
      <c r="C13" s="434"/>
      <c r="D13" s="435"/>
    </row>
    <row r="14" spans="1:4" ht="15.75" customHeight="1" thickBot="1">
      <c r="A14" s="436" t="s">
        <v>466</v>
      </c>
      <c r="B14" s="437" t="s">
        <v>13</v>
      </c>
      <c r="C14" s="457"/>
      <c r="D14" s="439">
        <f>+D9+D10+D11+D12+D13</f>
        <v>0</v>
      </c>
    </row>
    <row r="15" spans="1:4" ht="15.75" customHeight="1">
      <c r="A15" s="456"/>
      <c r="B15" s="426" t="s">
        <v>14</v>
      </c>
      <c r="C15" s="427"/>
      <c r="D15" s="428"/>
    </row>
    <row r="16" spans="1:4" ht="15.75" customHeight="1">
      <c r="A16" s="454"/>
      <c r="B16" s="429" t="s">
        <v>15</v>
      </c>
      <c r="C16" s="430"/>
      <c r="D16" s="431"/>
    </row>
    <row r="17" spans="1:4" ht="15.75" customHeight="1">
      <c r="A17" s="454"/>
      <c r="B17" s="429" t="s">
        <v>16</v>
      </c>
      <c r="C17" s="430"/>
      <c r="D17" s="431"/>
    </row>
    <row r="18" spans="1:4" ht="15.75" customHeight="1">
      <c r="A18" s="454"/>
      <c r="B18" s="429" t="s">
        <v>17</v>
      </c>
      <c r="C18" s="430"/>
      <c r="D18" s="431"/>
    </row>
    <row r="19" spans="1:4" ht="15.75" customHeight="1">
      <c r="A19" s="454"/>
      <c r="B19" s="429" t="s">
        <v>18</v>
      </c>
      <c r="C19" s="430"/>
      <c r="D19" s="431"/>
    </row>
    <row r="20" spans="1:4" ht="15.75" customHeight="1">
      <c r="A20" s="454"/>
      <c r="B20" s="429" t="s">
        <v>19</v>
      </c>
      <c r="C20" s="430"/>
      <c r="D20" s="431"/>
    </row>
    <row r="21" spans="1:4" ht="15.75" customHeight="1">
      <c r="A21" s="454"/>
      <c r="B21" s="429" t="s">
        <v>20</v>
      </c>
      <c r="C21" s="430"/>
      <c r="D21" s="431"/>
    </row>
    <row r="22" spans="1:4" ht="15.75" customHeight="1">
      <c r="A22" s="454"/>
      <c r="B22" s="429" t="s">
        <v>21</v>
      </c>
      <c r="C22" s="430"/>
      <c r="D22" s="431"/>
    </row>
    <row r="23" spans="1:4" ht="15.75" customHeight="1">
      <c r="A23" s="454"/>
      <c r="B23" s="429" t="s">
        <v>22</v>
      </c>
      <c r="C23" s="430"/>
      <c r="D23" s="431"/>
    </row>
    <row r="24" spans="1:4" ht="15.75" customHeight="1">
      <c r="A24" s="454"/>
      <c r="B24" s="429" t="s">
        <v>23</v>
      </c>
      <c r="C24" s="430"/>
      <c r="D24" s="431"/>
    </row>
    <row r="25" spans="1:4" ht="15.75" customHeight="1">
      <c r="A25" s="454"/>
      <c r="B25" s="429" t="s">
        <v>24</v>
      </c>
      <c r="C25" s="430"/>
      <c r="D25" s="431"/>
    </row>
    <row r="26" spans="1:4" ht="15.75" customHeight="1">
      <c r="A26" s="454"/>
      <c r="B26" s="429" t="s">
        <v>25</v>
      </c>
      <c r="C26" s="430"/>
      <c r="D26" s="431"/>
    </row>
    <row r="27" spans="1:4" ht="15.75" customHeight="1">
      <c r="A27" s="454"/>
      <c r="B27" s="429" t="s">
        <v>26</v>
      </c>
      <c r="C27" s="430"/>
      <c r="D27" s="431"/>
    </row>
    <row r="28" spans="1:4" ht="15.75" customHeight="1">
      <c r="A28" s="454"/>
      <c r="B28" s="429" t="s">
        <v>27</v>
      </c>
      <c r="C28" s="430"/>
      <c r="D28" s="431"/>
    </row>
    <row r="29" spans="1:4" ht="15.75" customHeight="1">
      <c r="A29" s="454"/>
      <c r="B29" s="429" t="s">
        <v>28</v>
      </c>
      <c r="C29" s="430"/>
      <c r="D29" s="431"/>
    </row>
    <row r="30" spans="1:4" ht="15.75" customHeight="1">
      <c r="A30" s="454"/>
      <c r="B30" s="429" t="s">
        <v>29</v>
      </c>
      <c r="C30" s="430"/>
      <c r="D30" s="431"/>
    </row>
    <row r="31" spans="1:4" ht="15.75" customHeight="1">
      <c r="A31" s="454"/>
      <c r="B31" s="429" t="s">
        <v>30</v>
      </c>
      <c r="C31" s="430"/>
      <c r="D31" s="431"/>
    </row>
    <row r="32" spans="1:4" ht="15.75" customHeight="1">
      <c r="A32" s="454"/>
      <c r="B32" s="429" t="s">
        <v>31</v>
      </c>
      <c r="C32" s="430"/>
      <c r="D32" s="431"/>
    </row>
    <row r="33" spans="1:4" ht="15.75" customHeight="1">
      <c r="A33" s="454"/>
      <c r="B33" s="429" t="s">
        <v>266</v>
      </c>
      <c r="C33" s="430"/>
      <c r="D33" s="431"/>
    </row>
    <row r="34" spans="1:4" ht="15.75" customHeight="1">
      <c r="A34" s="454"/>
      <c r="B34" s="429" t="s">
        <v>267</v>
      </c>
      <c r="C34" s="430"/>
      <c r="D34" s="431"/>
    </row>
    <row r="35" spans="1:4" ht="15.75" customHeight="1">
      <c r="A35" s="454"/>
      <c r="B35" s="429" t="s">
        <v>268</v>
      </c>
      <c r="C35" s="430"/>
      <c r="D35" s="431"/>
    </row>
    <row r="36" spans="1:4" ht="15.75" customHeight="1">
      <c r="A36" s="454"/>
      <c r="B36" s="429" t="s">
        <v>356</v>
      </c>
      <c r="C36" s="430"/>
      <c r="D36" s="431"/>
    </row>
    <row r="37" spans="1:4" ht="15.75" customHeight="1" thickBot="1">
      <c r="A37" s="458"/>
      <c r="B37" s="459" t="s">
        <v>358</v>
      </c>
      <c r="C37" s="460"/>
      <c r="D37" s="461"/>
    </row>
    <row r="38" spans="1:6" ht="15.75" customHeight="1" thickBot="1">
      <c r="A38" s="693" t="s">
        <v>467</v>
      </c>
      <c r="B38" s="694"/>
      <c r="C38" s="441"/>
      <c r="D38" s="439">
        <f>+D8+D14+SUM(D15:D37)</f>
        <v>0</v>
      </c>
      <c r="F38" s="462"/>
    </row>
  </sheetData>
  <sheetProtection/>
  <mergeCells count="2">
    <mergeCell ref="A1:D1"/>
    <mergeCell ref="A38:B38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Roman,Félkövér dőlt"4.4. tájékoztató tábla a ……/2016. (……) önkormányzati határozathoz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E24" sqref="E24"/>
    </sheetView>
  </sheetViews>
  <sheetFormatPr defaultColWidth="9.00390625" defaultRowHeight="12.75"/>
  <cols>
    <col min="1" max="1" width="9.375" style="464" customWidth="1"/>
    <col min="2" max="2" width="58.375" style="464" customWidth="1"/>
    <col min="3" max="5" width="25.00390625" style="464" customWidth="1"/>
    <col min="6" max="6" width="5.50390625" style="464" customWidth="1"/>
    <col min="7" max="16384" width="9.375" style="464" customWidth="1"/>
  </cols>
  <sheetData>
    <row r="1" spans="1:6" ht="12.75">
      <c r="A1" s="463"/>
      <c r="F1" s="695" t="str">
        <f>+CONCATENATE("5. tájékoztató tábla  a ……/",LEFT('1. sz. mell.'!C3,4)+1,". (……) önkormányzati határozathoz    ")</f>
        <v>5. tájékoztató tábla  a ……/2017. (……) önkormányzati határozathoz    </v>
      </c>
    </row>
    <row r="2" spans="1:6" ht="58.5" customHeight="1">
      <c r="A2" s="696" t="str">
        <f>+CONCATENATE("A ……… Nemzetiségi Önkormányzat tulajdonában álló gazdálkodó szervezetek működéséből származó ",CHAR(10),"kötelezettségek és részesedések alakulása  ",LEFT('1. sz. mell.'!C3,4),". évben")</f>
        <v>A ……… Nemzetiségi Önkormányzat tulajdonában álló gazdálkodó szervezetek működéséből származó 
kötelezettségek és részesedések alakulása  2016. évben</v>
      </c>
      <c r="B2" s="696"/>
      <c r="C2" s="696"/>
      <c r="D2" s="696"/>
      <c r="E2" s="696"/>
      <c r="F2" s="695"/>
    </row>
    <row r="3" spans="1:6" ht="16.5" thickBot="1">
      <c r="A3" s="465"/>
      <c r="F3" s="695"/>
    </row>
    <row r="4" spans="1:6" ht="79.5" thickBot="1">
      <c r="A4" s="466" t="s">
        <v>309</v>
      </c>
      <c r="B4" s="467" t="s">
        <v>468</v>
      </c>
      <c r="C4" s="467" t="s">
        <v>469</v>
      </c>
      <c r="D4" s="467" t="s">
        <v>470</v>
      </c>
      <c r="E4" s="468" t="s">
        <v>471</v>
      </c>
      <c r="F4" s="695"/>
    </row>
    <row r="5" spans="1:6" ht="15.75">
      <c r="A5" s="469" t="s">
        <v>4</v>
      </c>
      <c r="B5" s="470"/>
      <c r="C5" s="471"/>
      <c r="D5" s="472"/>
      <c r="E5" s="473"/>
      <c r="F5" s="695"/>
    </row>
    <row r="6" spans="1:6" ht="15.75">
      <c r="A6" s="474" t="s">
        <v>5</v>
      </c>
      <c r="B6" s="475"/>
      <c r="C6" s="476"/>
      <c r="D6" s="477"/>
      <c r="E6" s="478"/>
      <c r="F6" s="695"/>
    </row>
    <row r="7" spans="1:6" ht="15.75">
      <c r="A7" s="474" t="s">
        <v>6</v>
      </c>
      <c r="B7" s="475"/>
      <c r="C7" s="476"/>
      <c r="D7" s="477"/>
      <c r="E7" s="478"/>
      <c r="F7" s="695"/>
    </row>
    <row r="8" spans="1:6" ht="15.75">
      <c r="A8" s="474" t="s">
        <v>7</v>
      </c>
      <c r="B8" s="475"/>
      <c r="C8" s="476"/>
      <c r="D8" s="477"/>
      <c r="E8" s="478"/>
      <c r="F8" s="695"/>
    </row>
    <row r="9" spans="1:6" ht="15.75">
      <c r="A9" s="474" t="s">
        <v>8</v>
      </c>
      <c r="B9" s="475"/>
      <c r="C9" s="476"/>
      <c r="D9" s="477"/>
      <c r="E9" s="478"/>
      <c r="F9" s="695"/>
    </row>
    <row r="10" spans="1:6" ht="15.75">
      <c r="A10" s="474" t="s">
        <v>9</v>
      </c>
      <c r="B10" s="475"/>
      <c r="C10" s="476"/>
      <c r="D10" s="477"/>
      <c r="E10" s="478"/>
      <c r="F10" s="695"/>
    </row>
    <row r="11" spans="1:6" ht="15.75">
      <c r="A11" s="474" t="s">
        <v>10</v>
      </c>
      <c r="B11" s="475"/>
      <c r="C11" s="476"/>
      <c r="D11" s="477"/>
      <c r="E11" s="478"/>
      <c r="F11" s="695"/>
    </row>
    <row r="12" spans="1:6" ht="15.75">
      <c r="A12" s="474" t="s">
        <v>11</v>
      </c>
      <c r="B12" s="475"/>
      <c r="C12" s="476"/>
      <c r="D12" s="477"/>
      <c r="E12" s="478"/>
      <c r="F12" s="695"/>
    </row>
    <row r="13" spans="1:6" ht="15.75">
      <c r="A13" s="474" t="s">
        <v>12</v>
      </c>
      <c r="B13" s="475"/>
      <c r="C13" s="476"/>
      <c r="D13" s="477"/>
      <c r="E13" s="478"/>
      <c r="F13" s="695"/>
    </row>
    <row r="14" spans="1:6" ht="15.75">
      <c r="A14" s="474" t="s">
        <v>13</v>
      </c>
      <c r="B14" s="475"/>
      <c r="C14" s="476"/>
      <c r="D14" s="477"/>
      <c r="E14" s="478"/>
      <c r="F14" s="695"/>
    </row>
    <row r="15" spans="1:6" ht="15.75">
      <c r="A15" s="474" t="s">
        <v>14</v>
      </c>
      <c r="B15" s="475"/>
      <c r="C15" s="476"/>
      <c r="D15" s="477"/>
      <c r="E15" s="478"/>
      <c r="F15" s="695"/>
    </row>
    <row r="16" spans="1:6" ht="15.75">
      <c r="A16" s="474" t="s">
        <v>15</v>
      </c>
      <c r="B16" s="475"/>
      <c r="C16" s="476"/>
      <c r="D16" s="477"/>
      <c r="E16" s="478"/>
      <c r="F16" s="695"/>
    </row>
    <row r="17" spans="1:6" ht="15.75">
      <c r="A17" s="474" t="s">
        <v>16</v>
      </c>
      <c r="B17" s="475"/>
      <c r="C17" s="476"/>
      <c r="D17" s="477"/>
      <c r="E17" s="478"/>
      <c r="F17" s="695"/>
    </row>
    <row r="18" spans="1:6" ht="15.75">
      <c r="A18" s="474" t="s">
        <v>17</v>
      </c>
      <c r="B18" s="475"/>
      <c r="C18" s="476"/>
      <c r="D18" s="477"/>
      <c r="E18" s="478"/>
      <c r="F18" s="695"/>
    </row>
    <row r="19" spans="1:6" ht="15.75">
      <c r="A19" s="474" t="s">
        <v>18</v>
      </c>
      <c r="B19" s="475"/>
      <c r="C19" s="476"/>
      <c r="D19" s="477"/>
      <c r="E19" s="478"/>
      <c r="F19" s="695"/>
    </row>
    <row r="20" spans="1:6" ht="15.75">
      <c r="A20" s="474" t="s">
        <v>19</v>
      </c>
      <c r="B20" s="475"/>
      <c r="C20" s="476"/>
      <c r="D20" s="477"/>
      <c r="E20" s="478"/>
      <c r="F20" s="695"/>
    </row>
    <row r="21" spans="1:6" ht="16.5" thickBot="1">
      <c r="A21" s="479" t="s">
        <v>20</v>
      </c>
      <c r="B21" s="480"/>
      <c r="C21" s="481"/>
      <c r="D21" s="482"/>
      <c r="E21" s="483"/>
      <c r="F21" s="695"/>
    </row>
    <row r="22" spans="1:6" ht="16.5" thickBot="1">
      <c r="A22" s="697" t="s">
        <v>472</v>
      </c>
      <c r="B22" s="698"/>
      <c r="C22" s="484"/>
      <c r="D22" s="485">
        <f>IF(SUM(D5:D21)=0,"",SUM(D5:D21))</f>
      </c>
      <c r="E22" s="486">
        <f>IF(SUM(E5:E21)=0,"",SUM(E5:E21))</f>
      </c>
      <c r="F22" s="695"/>
    </row>
    <row r="23" ht="15.75">
      <c r="A23" s="465"/>
    </row>
  </sheetData>
  <sheetProtection/>
  <mergeCells count="3">
    <mergeCell ref="F1:F22"/>
    <mergeCell ref="A2:E2"/>
    <mergeCell ref="A22:B22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C14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7.625" style="31" customWidth="1"/>
    <col min="2" max="2" width="60.875" style="31" customWidth="1"/>
    <col min="3" max="3" width="25.625" style="31" customWidth="1"/>
    <col min="4" max="16384" width="9.375" style="31" customWidth="1"/>
  </cols>
  <sheetData>
    <row r="1" ht="15">
      <c r="C1" s="487" t="str">
        <f>+CONCATENATE("9.6. melléklet  az 5/",LEFT('1. sz. mell.'!C3,4)+1,". (V.31.) önkormányzati határozathoz    ")</f>
        <v>9.6. melléklet  az 5/2017. (V.31.) önkormányzati határozathoz    </v>
      </c>
    </row>
    <row r="2" spans="1:3" ht="14.25">
      <c r="A2" s="488"/>
      <c r="B2" s="488"/>
      <c r="C2" s="488"/>
    </row>
    <row r="3" spans="1:3" ht="33.75" customHeight="1">
      <c r="A3" s="699" t="s">
        <v>473</v>
      </c>
      <c r="B3" s="699"/>
      <c r="C3" s="699"/>
    </row>
    <row r="4" spans="1:3" ht="16.5" thickBot="1">
      <c r="A4" s="562" t="s">
        <v>482</v>
      </c>
      <c r="B4" s="562"/>
      <c r="C4" s="489"/>
    </row>
    <row r="5" spans="1:3" s="301" customFormat="1" ht="43.5" customHeight="1" thickBot="1">
      <c r="A5" s="490" t="s">
        <v>2</v>
      </c>
      <c r="B5" s="491" t="s">
        <v>44</v>
      </c>
      <c r="C5" s="492" t="s">
        <v>486</v>
      </c>
    </row>
    <row r="6" spans="1:3" ht="28.5" customHeight="1">
      <c r="A6" s="493" t="s">
        <v>4</v>
      </c>
      <c r="B6" s="494" t="str">
        <f>+CONCATENATE("Pénzkészlet ",LEFT('1. sz. mell.'!C3,4),". január 1-jén",CHAR(10),"ebből:")</f>
        <v>Pénzkészlet 2016. január 1-jén
ebből:</v>
      </c>
      <c r="C6" s="495">
        <v>83008</v>
      </c>
    </row>
    <row r="7" spans="1:3" ht="18" customHeight="1">
      <c r="A7" s="496" t="s">
        <v>5</v>
      </c>
      <c r="B7" s="497" t="s">
        <v>474</v>
      </c>
      <c r="C7" s="498">
        <v>46273</v>
      </c>
    </row>
    <row r="8" spans="1:3" ht="18" customHeight="1">
      <c r="A8" s="496" t="s">
        <v>6</v>
      </c>
      <c r="B8" s="497" t="s">
        <v>475</v>
      </c>
      <c r="C8" s="498">
        <v>36735</v>
      </c>
    </row>
    <row r="9" spans="1:3" ht="18" customHeight="1">
      <c r="A9" s="496" t="s">
        <v>7</v>
      </c>
      <c r="B9" s="499" t="s">
        <v>476</v>
      </c>
      <c r="C9" s="498">
        <v>2615482</v>
      </c>
    </row>
    <row r="10" spans="1:3" ht="18" customHeight="1">
      <c r="A10" s="500" t="s">
        <v>8</v>
      </c>
      <c r="B10" s="501" t="s">
        <v>477</v>
      </c>
      <c r="C10" s="502">
        <v>2429978</v>
      </c>
    </row>
    <row r="11" spans="1:3" ht="18" customHeight="1" thickBot="1">
      <c r="A11" s="506" t="s">
        <v>9</v>
      </c>
      <c r="B11" s="509" t="s">
        <v>478</v>
      </c>
      <c r="C11" s="508"/>
    </row>
    <row r="12" spans="1:3" ht="25.5" customHeight="1">
      <c r="A12" s="503" t="s">
        <v>9</v>
      </c>
      <c r="B12" s="504" t="str">
        <f>+CONCATENATE("Záró pénzkészlet ",LEFT('1. sz. mell.'!C3,4),". december 31-én",CHAR(10),"ebből:")</f>
        <v>Záró pénzkészlet 2016. december 31-én
ebből:</v>
      </c>
      <c r="C12" s="505">
        <f>C6+C9-C10+C11</f>
        <v>268512</v>
      </c>
    </row>
    <row r="13" spans="1:3" ht="18" customHeight="1">
      <c r="A13" s="496" t="s">
        <v>10</v>
      </c>
      <c r="B13" s="497" t="s">
        <v>474</v>
      </c>
      <c r="C13" s="498">
        <v>4661</v>
      </c>
    </row>
    <row r="14" spans="1:3" ht="18" customHeight="1" thickBot="1">
      <c r="A14" s="506" t="s">
        <v>11</v>
      </c>
      <c r="B14" s="507" t="s">
        <v>475</v>
      </c>
      <c r="C14" s="508">
        <v>263851</v>
      </c>
    </row>
  </sheetData>
  <sheetProtection/>
  <mergeCells count="1">
    <mergeCell ref="A3:C3"/>
  </mergeCells>
  <conditionalFormatting sqref="C12">
    <cfRule type="cellIs" priority="1" dxfId="1" operator="notEqual" stopIfTrue="1">
      <formula>SUM(C13:C14)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"/>
  <sheetViews>
    <sheetView zoomScaleSheetLayoutView="100" workbookViewId="0" topLeftCell="A1">
      <selection activeCell="J31" sqref="J31"/>
    </sheetView>
  </sheetViews>
  <sheetFormatPr defaultColWidth="9.00390625" defaultRowHeight="12.75"/>
  <cols>
    <col min="1" max="1" width="6.875" style="36" customWidth="1"/>
    <col min="2" max="2" width="55.125" style="55" customWidth="1"/>
    <col min="3" max="5" width="16.375" style="36" customWidth="1"/>
    <col min="6" max="6" width="55.125" style="36" customWidth="1"/>
    <col min="7" max="9" width="16.375" style="36" customWidth="1"/>
    <col min="10" max="10" width="4.875" style="36" customWidth="1"/>
    <col min="11" max="16384" width="9.375" style="36" customWidth="1"/>
  </cols>
  <sheetData>
    <row r="1" spans="2:10" ht="39.75" customHeight="1">
      <c r="B1" s="85" t="s">
        <v>207</v>
      </c>
      <c r="C1" s="86"/>
      <c r="D1" s="86"/>
      <c r="E1" s="86"/>
      <c r="F1" s="86"/>
      <c r="G1" s="86"/>
      <c r="H1" s="86"/>
      <c r="I1" s="86"/>
      <c r="J1" s="576" t="str">
        <f>+CONCATENATE("9.1. melléklet a 5./",LEFT('1. sz. mell.'!C3,4)+1,". (V.31.) önkormányzati rendelethez")</f>
        <v>9.1. melléklet a 5./2017. (V.31.) önkormányzati rendelethez</v>
      </c>
    </row>
    <row r="2" spans="2:10" ht="32.25" thickBot="1">
      <c r="B2" s="559" t="s">
        <v>482</v>
      </c>
      <c r="G2" s="87"/>
      <c r="H2" s="87"/>
      <c r="I2" s="87" t="s">
        <v>485</v>
      </c>
      <c r="J2" s="576"/>
    </row>
    <row r="3" spans="1:10" ht="18" customHeight="1" thickBot="1">
      <c r="A3" s="574" t="s">
        <v>51</v>
      </c>
      <c r="B3" s="88" t="s">
        <v>40</v>
      </c>
      <c r="C3" s="89"/>
      <c r="D3" s="89"/>
      <c r="E3" s="89"/>
      <c r="F3" s="88" t="s">
        <v>41</v>
      </c>
      <c r="G3" s="90"/>
      <c r="H3" s="90"/>
      <c r="I3" s="90"/>
      <c r="J3" s="576"/>
    </row>
    <row r="4" spans="1:10" s="91" customFormat="1" ht="35.25" customHeight="1" thickBot="1">
      <c r="A4" s="575"/>
      <c r="B4" s="56" t="s">
        <v>44</v>
      </c>
      <c r="C4" s="126" t="str">
        <f>+CONCATENATE(LEFT('1. sz. mell.'!C3,4),". évi eredeti előirányzat")</f>
        <v>2016. évi eredeti előirányzat</v>
      </c>
      <c r="D4" s="127" t="str">
        <f>+CONCATENATE(LEFT('1. sz. mell.'!C3,4),". évi módosított előirányzat")</f>
        <v>2016. évi módosított előirányzat</v>
      </c>
      <c r="E4" s="126" t="str">
        <f>+CONCATENATE(LEFT('1. sz. mell.'!C3,4),". évi teljesítés")</f>
        <v>2016. évi teljesítés</v>
      </c>
      <c r="F4" s="56" t="s">
        <v>44</v>
      </c>
      <c r="G4" s="126" t="str">
        <f>C4</f>
        <v>2016. évi eredeti előirányzat</v>
      </c>
      <c r="H4" s="127" t="str">
        <f>D4</f>
        <v>2016. évi módosított előirányzat</v>
      </c>
      <c r="I4" s="252" t="str">
        <f>E4</f>
        <v>2016. évi teljesítés</v>
      </c>
      <c r="J4" s="576"/>
    </row>
    <row r="5" spans="1:10" s="96" customFormat="1" ht="12" customHeight="1" thickBot="1">
      <c r="A5" s="92">
        <v>1</v>
      </c>
      <c r="B5" s="93">
        <v>2</v>
      </c>
      <c r="C5" s="94">
        <v>3</v>
      </c>
      <c r="D5" s="94">
        <v>4</v>
      </c>
      <c r="E5" s="94">
        <v>5</v>
      </c>
      <c r="F5" s="93">
        <v>6</v>
      </c>
      <c r="G5" s="94">
        <v>7</v>
      </c>
      <c r="H5" s="94">
        <v>8</v>
      </c>
      <c r="I5" s="95">
        <v>9</v>
      </c>
      <c r="J5" s="576"/>
    </row>
    <row r="6" spans="1:10" ht="15" customHeight="1">
      <c r="A6" s="97" t="s">
        <v>4</v>
      </c>
      <c r="B6" s="98" t="s">
        <v>155</v>
      </c>
      <c r="C6" s="77"/>
      <c r="D6" s="77"/>
      <c r="E6" s="77"/>
      <c r="F6" s="98" t="s">
        <v>45</v>
      </c>
      <c r="G6" s="189"/>
      <c r="H6" s="222"/>
      <c r="I6" s="83"/>
      <c r="J6" s="576"/>
    </row>
    <row r="7" spans="1:10" ht="15" customHeight="1">
      <c r="A7" s="99" t="s">
        <v>5</v>
      </c>
      <c r="B7" s="100" t="s">
        <v>156</v>
      </c>
      <c r="C7" s="78">
        <v>781686</v>
      </c>
      <c r="D7" s="78">
        <v>910476</v>
      </c>
      <c r="E7" s="78">
        <v>910476</v>
      </c>
      <c r="F7" s="100" t="s">
        <v>94</v>
      </c>
      <c r="G7" s="78"/>
      <c r="H7" s="223"/>
      <c r="I7" s="84"/>
      <c r="J7" s="576"/>
    </row>
    <row r="8" spans="1:10" ht="15" customHeight="1">
      <c r="A8" s="99" t="s">
        <v>6</v>
      </c>
      <c r="B8" s="100" t="s">
        <v>208</v>
      </c>
      <c r="C8" s="78"/>
      <c r="D8" s="78">
        <v>560000</v>
      </c>
      <c r="E8" s="78">
        <v>565002</v>
      </c>
      <c r="F8" s="100" t="s">
        <v>112</v>
      </c>
      <c r="G8" s="78">
        <v>781686</v>
      </c>
      <c r="H8" s="223">
        <v>1504476</v>
      </c>
      <c r="I8" s="84">
        <v>1286355</v>
      </c>
      <c r="J8" s="576"/>
    </row>
    <row r="9" spans="1:10" ht="15" customHeight="1">
      <c r="A9" s="99" t="s">
        <v>7</v>
      </c>
      <c r="B9" s="100" t="s">
        <v>157</v>
      </c>
      <c r="C9" s="78"/>
      <c r="D9" s="78"/>
      <c r="E9" s="78"/>
      <c r="F9" s="100" t="s">
        <v>95</v>
      </c>
      <c r="G9" s="78"/>
      <c r="H9" s="223">
        <v>50000</v>
      </c>
      <c r="I9" s="84">
        <v>50000</v>
      </c>
      <c r="J9" s="576"/>
    </row>
    <row r="10" spans="1:10" ht="15" customHeight="1">
      <c r="A10" s="99" t="s">
        <v>8</v>
      </c>
      <c r="B10" s="260"/>
      <c r="C10" s="78"/>
      <c r="D10" s="78"/>
      <c r="E10" s="78"/>
      <c r="F10" s="100" t="s">
        <v>96</v>
      </c>
      <c r="G10" s="78"/>
      <c r="H10" s="223"/>
      <c r="I10" s="84"/>
      <c r="J10" s="576"/>
    </row>
    <row r="11" spans="1:10" ht="15" customHeight="1">
      <c r="A11" s="99" t="s">
        <v>9</v>
      </c>
      <c r="B11" s="30"/>
      <c r="C11" s="79"/>
      <c r="D11" s="79"/>
      <c r="E11" s="79"/>
      <c r="F11" s="100" t="s">
        <v>34</v>
      </c>
      <c r="G11" s="78"/>
      <c r="H11" s="223"/>
      <c r="I11" s="84"/>
      <c r="J11" s="576"/>
    </row>
    <row r="12" spans="1:10" ht="15" customHeight="1">
      <c r="A12" s="99" t="s">
        <v>10</v>
      </c>
      <c r="B12" s="30"/>
      <c r="C12" s="78"/>
      <c r="D12" s="78"/>
      <c r="E12" s="78"/>
      <c r="F12" s="30"/>
      <c r="G12" s="78"/>
      <c r="H12" s="223"/>
      <c r="I12" s="84"/>
      <c r="J12" s="576"/>
    </row>
    <row r="13" spans="1:10" ht="15" customHeight="1">
      <c r="A13" s="99" t="s">
        <v>11</v>
      </c>
      <c r="B13" s="30"/>
      <c r="C13" s="78"/>
      <c r="D13" s="78"/>
      <c r="E13" s="78"/>
      <c r="F13" s="30"/>
      <c r="G13" s="78"/>
      <c r="H13" s="223"/>
      <c r="I13" s="84"/>
      <c r="J13" s="576"/>
    </row>
    <row r="14" spans="1:10" ht="15" customHeight="1">
      <c r="A14" s="99" t="s">
        <v>12</v>
      </c>
      <c r="B14" s="219"/>
      <c r="C14" s="79"/>
      <c r="D14" s="79"/>
      <c r="E14" s="79"/>
      <c r="F14" s="30"/>
      <c r="G14" s="78"/>
      <c r="H14" s="223"/>
      <c r="I14" s="84"/>
      <c r="J14" s="576"/>
    </row>
    <row r="15" spans="1:10" ht="15" customHeight="1">
      <c r="A15" s="99" t="s">
        <v>13</v>
      </c>
      <c r="B15" s="30"/>
      <c r="C15" s="78"/>
      <c r="D15" s="78"/>
      <c r="E15" s="78"/>
      <c r="F15" s="30"/>
      <c r="G15" s="78"/>
      <c r="H15" s="78"/>
      <c r="I15" s="193"/>
      <c r="J15" s="576"/>
    </row>
    <row r="16" spans="1:10" ht="15" customHeight="1">
      <c r="A16" s="99" t="s">
        <v>14</v>
      </c>
      <c r="B16" s="30"/>
      <c r="C16" s="78"/>
      <c r="D16" s="78"/>
      <c r="E16" s="78"/>
      <c r="F16" s="30"/>
      <c r="G16" s="78"/>
      <c r="H16" s="78"/>
      <c r="I16" s="193"/>
      <c r="J16" s="576"/>
    </row>
    <row r="17" spans="1:10" ht="15" customHeight="1" thickBot="1">
      <c r="A17" s="99" t="s">
        <v>15</v>
      </c>
      <c r="B17" s="38"/>
      <c r="C17" s="80"/>
      <c r="D17" s="80"/>
      <c r="E17" s="80"/>
      <c r="F17" s="30"/>
      <c r="G17" s="80"/>
      <c r="H17" s="80"/>
      <c r="I17" s="225"/>
      <c r="J17" s="576"/>
    </row>
    <row r="18" spans="1:10" ht="15" customHeight="1" thickBot="1">
      <c r="A18" s="101" t="s">
        <v>16</v>
      </c>
      <c r="B18" s="54" t="s">
        <v>209</v>
      </c>
      <c r="C18" s="81">
        <f>SUM(C6:C17)</f>
        <v>781686</v>
      </c>
      <c r="D18" s="81">
        <f>SUM(D6:D17)</f>
        <v>1470476</v>
      </c>
      <c r="E18" s="81">
        <f>SUM(E6:E17)</f>
        <v>1475478</v>
      </c>
      <c r="F18" s="54" t="s">
        <v>164</v>
      </c>
      <c r="G18" s="81">
        <f>SUM(G6:G17)</f>
        <v>781686</v>
      </c>
      <c r="H18" s="81">
        <f>SUM(H6:H17)</f>
        <v>1554476</v>
      </c>
      <c r="I18" s="224">
        <f>SUM(I6:I17)</f>
        <v>1336355</v>
      </c>
      <c r="J18" s="576"/>
    </row>
    <row r="19" spans="1:10" ht="15" customHeight="1">
      <c r="A19" s="220" t="s">
        <v>17</v>
      </c>
      <c r="B19" s="102" t="s">
        <v>158</v>
      </c>
      <c r="C19" s="103">
        <f>+C20+C21+C22+C23</f>
        <v>0</v>
      </c>
      <c r="D19" s="103">
        <f>+D20+D21+D22+D23</f>
        <v>84000</v>
      </c>
      <c r="E19" s="103">
        <f>+E20+E21+E22+E23</f>
        <v>84000</v>
      </c>
      <c r="F19" s="104" t="s">
        <v>98</v>
      </c>
      <c r="G19" s="82"/>
      <c r="H19" s="82"/>
      <c r="I19" s="226"/>
      <c r="J19" s="576"/>
    </row>
    <row r="20" spans="1:10" ht="15" customHeight="1">
      <c r="A20" s="221" t="s">
        <v>18</v>
      </c>
      <c r="B20" s="104" t="s">
        <v>105</v>
      </c>
      <c r="C20" s="45">
        <v>0</v>
      </c>
      <c r="D20" s="45">
        <v>84000</v>
      </c>
      <c r="E20" s="45">
        <v>84000</v>
      </c>
      <c r="F20" s="104" t="s">
        <v>165</v>
      </c>
      <c r="G20" s="45"/>
      <c r="H20" s="45"/>
      <c r="I20" s="227"/>
      <c r="J20" s="576"/>
    </row>
    <row r="21" spans="1:10" ht="15" customHeight="1">
      <c r="A21" s="221" t="s">
        <v>19</v>
      </c>
      <c r="B21" s="104" t="s">
        <v>106</v>
      </c>
      <c r="C21" s="45"/>
      <c r="D21" s="45"/>
      <c r="E21" s="45"/>
      <c r="F21" s="104" t="s">
        <v>87</v>
      </c>
      <c r="G21" s="45"/>
      <c r="H21" s="45"/>
      <c r="I21" s="227"/>
      <c r="J21" s="576"/>
    </row>
    <row r="22" spans="1:10" ht="15" customHeight="1">
      <c r="A22" s="221" t="s">
        <v>20</v>
      </c>
      <c r="B22" s="104" t="s">
        <v>110</v>
      </c>
      <c r="C22" s="45"/>
      <c r="D22" s="45"/>
      <c r="E22" s="45"/>
      <c r="F22" s="104" t="s">
        <v>88</v>
      </c>
      <c r="G22" s="45"/>
      <c r="H22" s="45"/>
      <c r="I22" s="227"/>
      <c r="J22" s="576"/>
    </row>
    <row r="23" spans="1:10" ht="15" customHeight="1">
      <c r="A23" s="221" t="s">
        <v>21</v>
      </c>
      <c r="B23" s="104" t="s">
        <v>111</v>
      </c>
      <c r="C23" s="45"/>
      <c r="D23" s="45"/>
      <c r="E23" s="45"/>
      <c r="F23" s="102" t="s">
        <v>113</v>
      </c>
      <c r="G23" s="45"/>
      <c r="H23" s="45"/>
      <c r="I23" s="227"/>
      <c r="J23" s="576"/>
    </row>
    <row r="24" spans="1:10" ht="15" customHeight="1">
      <c r="A24" s="221" t="s">
        <v>22</v>
      </c>
      <c r="B24" s="104" t="s">
        <v>159</v>
      </c>
      <c r="C24" s="105">
        <f>+C25+C26</f>
        <v>0</v>
      </c>
      <c r="D24" s="105">
        <f>+D25+D26</f>
        <v>0</v>
      </c>
      <c r="E24" s="105">
        <f>+E25+E26</f>
        <v>0</v>
      </c>
      <c r="F24" s="104" t="s">
        <v>99</v>
      </c>
      <c r="G24" s="45"/>
      <c r="H24" s="45"/>
      <c r="I24" s="227"/>
      <c r="J24" s="576"/>
    </row>
    <row r="25" spans="1:10" ht="15" customHeight="1">
      <c r="A25" s="220" t="s">
        <v>23</v>
      </c>
      <c r="B25" s="102" t="s">
        <v>160</v>
      </c>
      <c r="C25" s="82"/>
      <c r="D25" s="82"/>
      <c r="E25" s="82"/>
      <c r="F25" s="98" t="s">
        <v>100</v>
      </c>
      <c r="G25" s="82"/>
      <c r="H25" s="82"/>
      <c r="I25" s="226"/>
      <c r="J25" s="576"/>
    </row>
    <row r="26" spans="1:10" ht="15" customHeight="1" thickBot="1">
      <c r="A26" s="221" t="s">
        <v>24</v>
      </c>
      <c r="B26" s="104" t="s">
        <v>161</v>
      </c>
      <c r="C26" s="45"/>
      <c r="D26" s="45"/>
      <c r="E26" s="262"/>
      <c r="F26" s="30" t="s">
        <v>236</v>
      </c>
      <c r="G26" s="45"/>
      <c r="H26" s="45"/>
      <c r="I26" s="227"/>
      <c r="J26" s="576"/>
    </row>
    <row r="27" spans="1:10" ht="15" customHeight="1" thickBot="1">
      <c r="A27" s="101" t="s">
        <v>25</v>
      </c>
      <c r="B27" s="54" t="s">
        <v>162</v>
      </c>
      <c r="C27" s="81">
        <f>+C19+C24</f>
        <v>0</v>
      </c>
      <c r="D27" s="81">
        <f>+D19+D24</f>
        <v>84000</v>
      </c>
      <c r="E27" s="261">
        <f>+E19+E24</f>
        <v>84000</v>
      </c>
      <c r="F27" s="54" t="s">
        <v>166</v>
      </c>
      <c r="G27" s="81">
        <f>SUM(G19:G26)</f>
        <v>0</v>
      </c>
      <c r="H27" s="81">
        <f>SUM(H19:H26)</f>
        <v>0</v>
      </c>
      <c r="I27" s="224">
        <f>SUM(I19:I26)</f>
        <v>0</v>
      </c>
      <c r="J27" s="576"/>
    </row>
    <row r="28" spans="1:10" ht="15" customHeight="1" thickBot="1">
      <c r="A28" s="101" t="s">
        <v>26</v>
      </c>
      <c r="B28" s="106" t="s">
        <v>163</v>
      </c>
      <c r="C28" s="185">
        <f>+C18+C27</f>
        <v>781686</v>
      </c>
      <c r="D28" s="185">
        <f>+D18+D27</f>
        <v>1554476</v>
      </c>
      <c r="E28" s="107">
        <f>+E18+E27</f>
        <v>1559478</v>
      </c>
      <c r="F28" s="106" t="s">
        <v>167</v>
      </c>
      <c r="G28" s="185">
        <f>+G18+G27</f>
        <v>781686</v>
      </c>
      <c r="H28" s="185">
        <f>+H18+H27</f>
        <v>1554476</v>
      </c>
      <c r="I28" s="107">
        <f>+I18+I27</f>
        <v>1336355</v>
      </c>
      <c r="J28" s="576"/>
    </row>
    <row r="29" spans="1:10" ht="15" customHeight="1" thickBot="1">
      <c r="A29" s="101" t="s">
        <v>27</v>
      </c>
      <c r="B29" s="106" t="s">
        <v>89</v>
      </c>
      <c r="C29" s="185" t="str">
        <f>IF(C18-G18&lt;0,G18-C18,"-")</f>
        <v>-</v>
      </c>
      <c r="D29" s="185">
        <f>IF(D18-H18&lt;0,H18-D18,"-")</f>
        <v>84000</v>
      </c>
      <c r="E29" s="107" t="str">
        <f>IF(E18-I18&lt;0,I18-E18,"-")</f>
        <v>-</v>
      </c>
      <c r="F29" s="106" t="s">
        <v>90</v>
      </c>
      <c r="G29" s="185" t="str">
        <f>IF(C18-G18&gt;0,C18-G18,"-")</f>
        <v>-</v>
      </c>
      <c r="H29" s="185" t="str">
        <f>IF(D18-H18&gt;0,D18-H18,"-")</f>
        <v>-</v>
      </c>
      <c r="I29" s="107">
        <f>IF(E18-I18&gt;0,E18-I18,"-")</f>
        <v>139123</v>
      </c>
      <c r="J29" s="576"/>
    </row>
    <row r="30" spans="1:10" ht="15" customHeight="1" thickBot="1">
      <c r="A30" s="101" t="s">
        <v>28</v>
      </c>
      <c r="B30" s="106" t="s">
        <v>239</v>
      </c>
      <c r="C30" s="185" t="str">
        <f>IF(C18+C19-G28&lt;0,G28-(C18+C19),"-")</f>
        <v>-</v>
      </c>
      <c r="D30" s="185" t="str">
        <f>IF(D18+D19-H28&lt;0,H28-(D18+D19),"-")</f>
        <v>-</v>
      </c>
      <c r="E30" s="107" t="str">
        <f>IF(E18+E19-I28&lt;0,I28-(E18+E19),"-")</f>
        <v>-</v>
      </c>
      <c r="F30" s="106" t="s">
        <v>240</v>
      </c>
      <c r="G30" s="185" t="str">
        <f>IF(C18+C19-G28&gt;0,C18+C19-G28,"-")</f>
        <v>-</v>
      </c>
      <c r="H30" s="185" t="str">
        <f>IF(D18+D19-H28&gt;0,D18+D19-H28,"-")</f>
        <v>-</v>
      </c>
      <c r="I30" s="107">
        <f>IF(E18+E19-I28&gt;0,E18+E19-I28,"-")</f>
        <v>223123</v>
      </c>
      <c r="J30" s="576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300" verticalDpi="3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33"/>
  <sheetViews>
    <sheetView zoomScaleSheetLayoutView="115" workbookViewId="0" topLeftCell="A2">
      <selection activeCell="J34" sqref="J34"/>
    </sheetView>
  </sheetViews>
  <sheetFormatPr defaultColWidth="9.00390625" defaultRowHeight="12.75"/>
  <cols>
    <col min="1" max="1" width="6.875" style="36" customWidth="1"/>
    <col min="2" max="2" width="55.125" style="55" customWidth="1"/>
    <col min="3" max="5" width="16.375" style="36" customWidth="1"/>
    <col min="6" max="6" width="55.125" style="36" customWidth="1"/>
    <col min="7" max="9" width="16.375" style="36" customWidth="1"/>
    <col min="10" max="10" width="4.875" style="36" customWidth="1"/>
    <col min="11" max="16384" width="9.375" style="36" customWidth="1"/>
  </cols>
  <sheetData>
    <row r="1" spans="2:10" ht="39.75" customHeight="1">
      <c r="B1" s="85" t="s">
        <v>210</v>
      </c>
      <c r="C1" s="86"/>
      <c r="D1" s="86"/>
      <c r="E1" s="86"/>
      <c r="F1" s="86"/>
      <c r="G1" s="86"/>
      <c r="H1" s="86"/>
      <c r="I1" s="86"/>
      <c r="J1" s="579" t="str">
        <f>+CONCATENATE("9.2. melléklet a 5./",LEFT('1. sz. mell.'!C3,4)+1,". (V.31.) önkormányzati rendelethez")</f>
        <v>9.2. melléklet a 5./2017. (V.31.) önkormányzati rendelethez</v>
      </c>
    </row>
    <row r="2" spans="2:10" ht="32.25" thickBot="1">
      <c r="B2" s="559" t="s">
        <v>482</v>
      </c>
      <c r="G2" s="87"/>
      <c r="H2" s="87"/>
      <c r="I2" s="87" t="s">
        <v>485</v>
      </c>
      <c r="J2" s="579"/>
    </row>
    <row r="3" spans="1:10" ht="24" customHeight="1" thickBot="1">
      <c r="A3" s="577" t="s">
        <v>51</v>
      </c>
      <c r="B3" s="88" t="s">
        <v>40</v>
      </c>
      <c r="C3" s="89"/>
      <c r="D3" s="89"/>
      <c r="E3" s="89"/>
      <c r="F3" s="88" t="s">
        <v>41</v>
      </c>
      <c r="G3" s="90"/>
      <c r="H3" s="90"/>
      <c r="I3" s="90"/>
      <c r="J3" s="579"/>
    </row>
    <row r="4" spans="1:10" s="91" customFormat="1" ht="35.25" customHeight="1" thickBot="1">
      <c r="A4" s="578"/>
      <c r="B4" s="56" t="s">
        <v>44</v>
      </c>
      <c r="C4" s="126" t="str">
        <f>+'2.1.sz.mell  '!C4</f>
        <v>2016. évi eredeti előirányzat</v>
      </c>
      <c r="D4" s="127" t="str">
        <f>+'2.1.sz.mell  '!D4</f>
        <v>2016. évi módosított előirányzat</v>
      </c>
      <c r="E4" s="126" t="str">
        <f>+'2.1.sz.mell  '!E4</f>
        <v>2016. évi teljesítés</v>
      </c>
      <c r="F4" s="56" t="s">
        <v>44</v>
      </c>
      <c r="G4" s="126" t="str">
        <f>+C4</f>
        <v>2016. évi eredeti előirányzat</v>
      </c>
      <c r="H4" s="127" t="str">
        <f>+D4</f>
        <v>2016. évi módosított előirányzat</v>
      </c>
      <c r="I4" s="252" t="str">
        <f>+E4</f>
        <v>2016. évi teljesítés</v>
      </c>
      <c r="J4" s="579"/>
    </row>
    <row r="5" spans="1:10" s="91" customFormat="1" ht="13.5" thickBot="1">
      <c r="A5" s="92">
        <v>1</v>
      </c>
      <c r="B5" s="93">
        <v>2</v>
      </c>
      <c r="C5" s="94">
        <v>3</v>
      </c>
      <c r="D5" s="94">
        <v>4</v>
      </c>
      <c r="E5" s="94">
        <v>5</v>
      </c>
      <c r="F5" s="93">
        <v>6</v>
      </c>
      <c r="G5" s="94">
        <v>7</v>
      </c>
      <c r="H5" s="94">
        <v>8</v>
      </c>
      <c r="I5" s="95">
        <v>9</v>
      </c>
      <c r="J5" s="579"/>
    </row>
    <row r="6" spans="1:10" ht="12.75" customHeight="1">
      <c r="A6" s="97" t="s">
        <v>4</v>
      </c>
      <c r="B6" s="98" t="s">
        <v>168</v>
      </c>
      <c r="C6" s="77"/>
      <c r="D6" s="77"/>
      <c r="E6" s="77"/>
      <c r="F6" s="98" t="s">
        <v>107</v>
      </c>
      <c r="G6" s="189"/>
      <c r="H6" s="189"/>
      <c r="I6" s="230"/>
      <c r="J6" s="579"/>
    </row>
    <row r="7" spans="1:10" ht="22.5" customHeight="1">
      <c r="A7" s="99" t="s">
        <v>5</v>
      </c>
      <c r="B7" s="100" t="s">
        <v>169</v>
      </c>
      <c r="C7" s="78"/>
      <c r="D7" s="78"/>
      <c r="E7" s="78"/>
      <c r="F7" s="100" t="s">
        <v>177</v>
      </c>
      <c r="G7" s="78"/>
      <c r="H7" s="78"/>
      <c r="I7" s="193"/>
      <c r="J7" s="579"/>
    </row>
    <row r="8" spans="1:10" ht="12.75" customHeight="1">
      <c r="A8" s="99" t="s">
        <v>6</v>
      </c>
      <c r="B8" s="100" t="s">
        <v>170</v>
      </c>
      <c r="C8" s="78"/>
      <c r="D8" s="78"/>
      <c r="E8" s="78"/>
      <c r="F8" s="100" t="s">
        <v>97</v>
      </c>
      <c r="G8" s="78"/>
      <c r="H8" s="78"/>
      <c r="I8" s="193"/>
      <c r="J8" s="579"/>
    </row>
    <row r="9" spans="1:10" ht="12.75" customHeight="1">
      <c r="A9" s="99" t="s">
        <v>7</v>
      </c>
      <c r="B9" s="100" t="s">
        <v>171</v>
      </c>
      <c r="C9" s="78"/>
      <c r="D9" s="78"/>
      <c r="E9" s="78"/>
      <c r="F9" s="100" t="s">
        <v>178</v>
      </c>
      <c r="G9" s="78"/>
      <c r="H9" s="78"/>
      <c r="I9" s="193"/>
      <c r="J9" s="579"/>
    </row>
    <row r="10" spans="1:10" ht="12.75" customHeight="1">
      <c r="A10" s="99" t="s">
        <v>8</v>
      </c>
      <c r="B10" s="100" t="s">
        <v>172</v>
      </c>
      <c r="C10" s="78"/>
      <c r="D10" s="78"/>
      <c r="E10" s="78"/>
      <c r="F10" s="100" t="s">
        <v>109</v>
      </c>
      <c r="G10" s="78"/>
      <c r="H10" s="78"/>
      <c r="I10" s="193"/>
      <c r="J10" s="579"/>
    </row>
    <row r="11" spans="1:10" ht="12.75" customHeight="1">
      <c r="A11" s="99" t="s">
        <v>9</v>
      </c>
      <c r="B11" s="100" t="s">
        <v>173</v>
      </c>
      <c r="C11" s="79"/>
      <c r="D11" s="79"/>
      <c r="E11" s="79"/>
      <c r="F11" s="265"/>
      <c r="G11" s="78"/>
      <c r="H11" s="78"/>
      <c r="I11" s="193"/>
      <c r="J11" s="579"/>
    </row>
    <row r="12" spans="1:10" ht="12.75" customHeight="1">
      <c r="A12" s="99" t="s">
        <v>10</v>
      </c>
      <c r="B12" s="30"/>
      <c r="C12" s="78"/>
      <c r="D12" s="78"/>
      <c r="E12" s="78"/>
      <c r="F12" s="265"/>
      <c r="G12" s="78"/>
      <c r="H12" s="78"/>
      <c r="I12" s="193"/>
      <c r="J12" s="579"/>
    </row>
    <row r="13" spans="1:10" ht="12.75" customHeight="1">
      <c r="A13" s="99" t="s">
        <v>11</v>
      </c>
      <c r="B13" s="30"/>
      <c r="C13" s="78"/>
      <c r="D13" s="78"/>
      <c r="E13" s="78"/>
      <c r="F13" s="266"/>
      <c r="G13" s="78"/>
      <c r="H13" s="78"/>
      <c r="I13" s="193"/>
      <c r="J13" s="579"/>
    </row>
    <row r="14" spans="1:10" ht="12.75" customHeight="1">
      <c r="A14" s="99" t="s">
        <v>12</v>
      </c>
      <c r="B14" s="263"/>
      <c r="C14" s="79"/>
      <c r="D14" s="79"/>
      <c r="E14" s="79"/>
      <c r="F14" s="265"/>
      <c r="G14" s="78"/>
      <c r="H14" s="78"/>
      <c r="I14" s="193"/>
      <c r="J14" s="579"/>
    </row>
    <row r="15" spans="1:10" ht="22.5" customHeight="1">
      <c r="A15" s="99" t="s">
        <v>13</v>
      </c>
      <c r="B15" s="30"/>
      <c r="C15" s="79"/>
      <c r="D15" s="79"/>
      <c r="E15" s="79"/>
      <c r="F15" s="265"/>
      <c r="G15" s="78"/>
      <c r="H15" s="78"/>
      <c r="I15" s="193"/>
      <c r="J15" s="579"/>
    </row>
    <row r="16" spans="1:10" ht="12.75" customHeight="1" thickBot="1">
      <c r="A16" s="196" t="s">
        <v>14</v>
      </c>
      <c r="B16" s="228"/>
      <c r="C16" s="229"/>
      <c r="D16" s="229"/>
      <c r="E16" s="229"/>
      <c r="F16" s="197"/>
      <c r="G16" s="190"/>
      <c r="H16" s="190"/>
      <c r="I16" s="231"/>
      <c r="J16" s="579"/>
    </row>
    <row r="17" spans="1:10" ht="12.75" customHeight="1" thickBot="1">
      <c r="A17" s="101" t="s">
        <v>15</v>
      </c>
      <c r="B17" s="54" t="s">
        <v>174</v>
      </c>
      <c r="C17" s="81">
        <f>+C6+C8+C9+C11+C12+C13+C14+C15+C16</f>
        <v>0</v>
      </c>
      <c r="D17" s="81">
        <f>+D6+D8+D9+D11+D12+D13+D14+D15+D16</f>
        <v>0</v>
      </c>
      <c r="E17" s="81">
        <f>+E6+E8+E9+E11+E12+E13+E14+E15+E16</f>
        <v>0</v>
      </c>
      <c r="F17" s="54" t="s">
        <v>179</v>
      </c>
      <c r="G17" s="81">
        <f>+G6+G8+G10+G11+G12+G13+G14+G15+G16</f>
        <v>0</v>
      </c>
      <c r="H17" s="81">
        <f>+H6+H8+H10+H11+H12+H13+H14+H15+H16</f>
        <v>0</v>
      </c>
      <c r="I17" s="224">
        <f>+I6+I8+I10+I11+I12+I13+I14+I15+I16</f>
        <v>0</v>
      </c>
      <c r="J17" s="579"/>
    </row>
    <row r="18" spans="1:10" ht="15.75" customHeight="1">
      <c r="A18" s="97" t="s">
        <v>16</v>
      </c>
      <c r="B18" s="109" t="s">
        <v>125</v>
      </c>
      <c r="C18" s="116">
        <f>+C19+C20+C21+C22+C23</f>
        <v>0</v>
      </c>
      <c r="D18" s="116">
        <f>+D19+D20+D21+D22+D23</f>
        <v>84000</v>
      </c>
      <c r="E18" s="116">
        <f>+E19+E20+E21+E22+E23</f>
        <v>84000</v>
      </c>
      <c r="F18" s="104" t="s">
        <v>98</v>
      </c>
      <c r="G18" s="186"/>
      <c r="H18" s="186"/>
      <c r="I18" s="232"/>
      <c r="J18" s="579"/>
    </row>
    <row r="19" spans="1:10" ht="12.75" customHeight="1">
      <c r="A19" s="99" t="s">
        <v>17</v>
      </c>
      <c r="B19" s="110" t="s">
        <v>114</v>
      </c>
      <c r="C19" s="45"/>
      <c r="D19" s="45">
        <v>84000</v>
      </c>
      <c r="E19" s="45">
        <v>84000</v>
      </c>
      <c r="F19" s="104" t="s">
        <v>101</v>
      </c>
      <c r="G19" s="45"/>
      <c r="H19" s="45"/>
      <c r="I19" s="227"/>
      <c r="J19" s="579"/>
    </row>
    <row r="20" spans="1:10" ht="12.75" customHeight="1">
      <c r="A20" s="97" t="s">
        <v>18</v>
      </c>
      <c r="B20" s="110" t="s">
        <v>115</v>
      </c>
      <c r="C20" s="45"/>
      <c r="D20" s="45"/>
      <c r="E20" s="45"/>
      <c r="F20" s="104" t="s">
        <v>87</v>
      </c>
      <c r="G20" s="45"/>
      <c r="H20" s="45"/>
      <c r="I20" s="227"/>
      <c r="J20" s="579"/>
    </row>
    <row r="21" spans="1:10" ht="12.75" customHeight="1">
      <c r="A21" s="99" t="s">
        <v>19</v>
      </c>
      <c r="B21" s="110" t="s">
        <v>116</v>
      </c>
      <c r="C21" s="45"/>
      <c r="D21" s="45"/>
      <c r="E21" s="45"/>
      <c r="F21" s="104" t="s">
        <v>88</v>
      </c>
      <c r="G21" s="45"/>
      <c r="H21" s="45"/>
      <c r="I21" s="227"/>
      <c r="J21" s="579"/>
    </row>
    <row r="22" spans="1:10" ht="12.75" customHeight="1">
      <c r="A22" s="97" t="s">
        <v>20</v>
      </c>
      <c r="B22" s="110" t="s">
        <v>117</v>
      </c>
      <c r="C22" s="45"/>
      <c r="D22" s="45"/>
      <c r="E22" s="45"/>
      <c r="F22" s="102" t="s">
        <v>113</v>
      </c>
      <c r="G22" s="45"/>
      <c r="H22" s="45"/>
      <c r="I22" s="227"/>
      <c r="J22" s="579"/>
    </row>
    <row r="23" spans="1:10" ht="12.75" customHeight="1">
      <c r="A23" s="99" t="s">
        <v>21</v>
      </c>
      <c r="B23" s="111" t="s">
        <v>118</v>
      </c>
      <c r="C23" s="45"/>
      <c r="D23" s="262"/>
      <c r="E23" s="45"/>
      <c r="F23" s="104" t="s">
        <v>102</v>
      </c>
      <c r="G23" s="45"/>
      <c r="H23" s="45"/>
      <c r="I23" s="227"/>
      <c r="J23" s="579"/>
    </row>
    <row r="24" spans="1:10" ht="12.75" customHeight="1">
      <c r="A24" s="97" t="s">
        <v>22</v>
      </c>
      <c r="B24" s="112" t="s">
        <v>119</v>
      </c>
      <c r="C24" s="105">
        <f>+C25+C26+C27+C28+C29</f>
        <v>0</v>
      </c>
      <c r="D24" s="264">
        <f>+D25+D26+D27+D28+D29</f>
        <v>0</v>
      </c>
      <c r="E24" s="105">
        <f>+E25+E26+E27+E28+E29</f>
        <v>0</v>
      </c>
      <c r="F24" s="113" t="s">
        <v>100</v>
      </c>
      <c r="G24" s="45"/>
      <c r="H24" s="45"/>
      <c r="I24" s="227"/>
      <c r="J24" s="579"/>
    </row>
    <row r="25" spans="1:10" ht="12.75" customHeight="1">
      <c r="A25" s="99" t="s">
        <v>23</v>
      </c>
      <c r="B25" s="111" t="s">
        <v>120</v>
      </c>
      <c r="C25" s="45"/>
      <c r="D25" s="262"/>
      <c r="E25" s="45"/>
      <c r="F25" s="113" t="s">
        <v>180</v>
      </c>
      <c r="G25" s="45"/>
      <c r="H25" s="45"/>
      <c r="I25" s="227"/>
      <c r="J25" s="579"/>
    </row>
    <row r="26" spans="1:10" ht="12.75" customHeight="1">
      <c r="A26" s="97" t="s">
        <v>24</v>
      </c>
      <c r="B26" s="111" t="s">
        <v>121</v>
      </c>
      <c r="C26" s="45"/>
      <c r="D26" s="262"/>
      <c r="E26" s="45"/>
      <c r="F26" s="108"/>
      <c r="G26" s="45"/>
      <c r="H26" s="45"/>
      <c r="I26" s="227"/>
      <c r="J26" s="579"/>
    </row>
    <row r="27" spans="1:10" ht="12.75" customHeight="1">
      <c r="A27" s="99" t="s">
        <v>25</v>
      </c>
      <c r="B27" s="110" t="s">
        <v>122</v>
      </c>
      <c r="C27" s="45"/>
      <c r="D27" s="45"/>
      <c r="E27" s="262"/>
      <c r="F27" s="52"/>
      <c r="G27" s="45"/>
      <c r="H27" s="45"/>
      <c r="I27" s="227"/>
      <c r="J27" s="579"/>
    </row>
    <row r="28" spans="1:10" ht="12.75" customHeight="1">
      <c r="A28" s="97" t="s">
        <v>26</v>
      </c>
      <c r="B28" s="114" t="s">
        <v>123</v>
      </c>
      <c r="C28" s="45"/>
      <c r="D28" s="45"/>
      <c r="E28" s="262"/>
      <c r="F28" s="30"/>
      <c r="G28" s="45"/>
      <c r="H28" s="45"/>
      <c r="I28" s="227"/>
      <c r="J28" s="579"/>
    </row>
    <row r="29" spans="1:10" ht="12.75" customHeight="1" thickBot="1">
      <c r="A29" s="99" t="s">
        <v>27</v>
      </c>
      <c r="B29" s="115" t="s">
        <v>124</v>
      </c>
      <c r="C29" s="45"/>
      <c r="D29" s="45"/>
      <c r="E29" s="262"/>
      <c r="F29" s="52"/>
      <c r="G29" s="45"/>
      <c r="H29" s="45"/>
      <c r="I29" s="227"/>
      <c r="J29" s="579"/>
    </row>
    <row r="30" spans="1:10" ht="19.5" customHeight="1" thickBot="1">
      <c r="A30" s="101" t="s">
        <v>28</v>
      </c>
      <c r="B30" s="54" t="s">
        <v>175</v>
      </c>
      <c r="C30" s="81">
        <f>+C18+C24</f>
        <v>0</v>
      </c>
      <c r="D30" s="81">
        <f>+D18+D24</f>
        <v>84000</v>
      </c>
      <c r="E30" s="261">
        <f>+E18+E24</f>
        <v>84000</v>
      </c>
      <c r="F30" s="54" t="s">
        <v>241</v>
      </c>
      <c r="G30" s="81">
        <f>SUM(G18:G29)</f>
        <v>0</v>
      </c>
      <c r="H30" s="81">
        <f>SUM(H18:H29)</f>
        <v>0</v>
      </c>
      <c r="I30" s="224">
        <f>SUM(I18:I29)</f>
        <v>0</v>
      </c>
      <c r="J30" s="579"/>
    </row>
    <row r="31" spans="1:10" ht="21.75" customHeight="1" thickBot="1">
      <c r="A31" s="101" t="s">
        <v>29</v>
      </c>
      <c r="B31" s="106" t="s">
        <v>176</v>
      </c>
      <c r="C31" s="185">
        <f>+C17+C30</f>
        <v>0</v>
      </c>
      <c r="D31" s="185">
        <f>+D17+D30</f>
        <v>84000</v>
      </c>
      <c r="E31" s="107">
        <f>+E17+E30</f>
        <v>84000</v>
      </c>
      <c r="F31" s="106" t="s">
        <v>181</v>
      </c>
      <c r="G31" s="185">
        <f>+G17+G30</f>
        <v>0</v>
      </c>
      <c r="H31" s="185">
        <f>+H17+H30</f>
        <v>0</v>
      </c>
      <c r="I31" s="107">
        <f>+I17+I30</f>
        <v>0</v>
      </c>
      <c r="J31" s="579"/>
    </row>
    <row r="32" spans="1:10" ht="18" customHeight="1" thickBot="1">
      <c r="A32" s="101" t="s">
        <v>30</v>
      </c>
      <c r="B32" s="106" t="s">
        <v>89</v>
      </c>
      <c r="C32" s="185" t="str">
        <f>IF(C17-G17&lt;0,G17-C17,"-")</f>
        <v>-</v>
      </c>
      <c r="D32" s="185" t="str">
        <f>IF(D17-H17&lt;0,H17-D17,"-")</f>
        <v>-</v>
      </c>
      <c r="E32" s="107" t="str">
        <f>IF(E17-I17&lt;0,I17-E17,"-")</f>
        <v>-</v>
      </c>
      <c r="F32" s="106" t="s">
        <v>90</v>
      </c>
      <c r="G32" s="185" t="str">
        <f>IF(C17-G17&gt;0,C17-G17,"-")</f>
        <v>-</v>
      </c>
      <c r="H32" s="185" t="str">
        <f>IF(D17-H17&gt;0,D17-H17,"-")</f>
        <v>-</v>
      </c>
      <c r="I32" s="107" t="str">
        <f>IF(E17-I17&gt;0,E17-I17,"-")</f>
        <v>-</v>
      </c>
      <c r="J32" s="579"/>
    </row>
    <row r="33" spans="1:10" ht="18" customHeight="1" thickBot="1">
      <c r="A33" s="101" t="s">
        <v>31</v>
      </c>
      <c r="B33" s="106" t="s">
        <v>239</v>
      </c>
      <c r="C33" s="185" t="str">
        <f>IF(C17+C18-G31&lt;0,G31-(C17+C18),"-")</f>
        <v>-</v>
      </c>
      <c r="D33" s="185" t="str">
        <f>IF(D17+D18-H31&lt;0,H31-(D17+D18),"-")</f>
        <v>-</v>
      </c>
      <c r="E33" s="107" t="str">
        <f>IF(E17+E18-I31&lt;0,I31-(E17+E18),"-")</f>
        <v>-</v>
      </c>
      <c r="F33" s="106" t="s">
        <v>240</v>
      </c>
      <c r="G33" s="185" t="str">
        <f>IF(C17+C18-G31&gt;0,C17+C18-G31,"-")</f>
        <v>-</v>
      </c>
      <c r="H33" s="185">
        <f>IF(D17+D18-H31&gt;0,D17+D18-H31,"-")</f>
        <v>84000</v>
      </c>
      <c r="I33" s="107">
        <f>IF(E17+E18-I31&gt;0,E17+E18-I31,"-")</f>
        <v>84000</v>
      </c>
      <c r="J33" s="579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M24" sqref="M24"/>
    </sheetView>
  </sheetViews>
  <sheetFormatPr defaultColWidth="9.00390625" defaultRowHeight="12.75"/>
  <cols>
    <col min="1" max="1" width="45.50390625" style="28" customWidth="1"/>
    <col min="2" max="2" width="15.625" style="27" customWidth="1"/>
    <col min="3" max="3" width="16.375" style="27" customWidth="1"/>
    <col min="4" max="4" width="18.00390625" style="27" customWidth="1"/>
    <col min="5" max="5" width="16.625" style="27" customWidth="1"/>
    <col min="6" max="6" width="18.875" style="36" customWidth="1"/>
    <col min="7" max="7" width="17.125" style="27" customWidth="1"/>
    <col min="8" max="8" width="4.125" style="27" customWidth="1"/>
    <col min="9" max="9" width="13.875" style="27" customWidth="1"/>
    <col min="10" max="16384" width="9.375" style="27" customWidth="1"/>
  </cols>
  <sheetData>
    <row r="1" spans="1:8" ht="25.5" customHeight="1">
      <c r="A1" s="580" t="s">
        <v>242</v>
      </c>
      <c r="B1" s="580"/>
      <c r="C1" s="580"/>
      <c r="D1" s="580"/>
      <c r="E1" s="580"/>
      <c r="F1" s="580"/>
      <c r="G1" s="580"/>
      <c r="H1" s="581" t="str">
        <f>+CONCATENATE("3. melléklet a ………./",LEFT('1. sz. mell.'!C3,4)+1,". (………) önkormányzati határozathoz")</f>
        <v>3. melléklet a ………./2017. (………) önkormányzati határozathoz</v>
      </c>
    </row>
    <row r="2" spans="1:8" ht="22.5" customHeight="1" thickBot="1">
      <c r="A2" s="55"/>
      <c r="B2" s="36"/>
      <c r="C2" s="36"/>
      <c r="D2" s="36"/>
      <c r="E2" s="36"/>
      <c r="F2" s="267"/>
      <c r="G2" s="267" t="s">
        <v>43</v>
      </c>
      <c r="H2" s="581"/>
    </row>
    <row r="3" spans="1:8" s="29" customFormat="1" ht="44.25" customHeight="1" thickBot="1">
      <c r="A3" s="56" t="s">
        <v>47</v>
      </c>
      <c r="B3" s="57" t="s">
        <v>48</v>
      </c>
      <c r="C3" s="57" t="s">
        <v>49</v>
      </c>
      <c r="D3" s="57" t="str">
        <f>+CONCATENATE("Felhasználás     ",LEFT('1. sz. mell.'!C3,4)-1,". XII.31-ig")</f>
        <v>Felhasználás     2015. XII.31-ig</v>
      </c>
      <c r="E3" s="57" t="str">
        <f>+CONCATENATE(LEFT('1. sz. mell.'!C3,4),". évi módosított előirányzat")</f>
        <v>2016. évi módosított előirányzat</v>
      </c>
      <c r="F3" s="188" t="str">
        <f>+'2.2.sz.mell  '!E4</f>
        <v>2016. évi teljesítés</v>
      </c>
      <c r="G3" s="187" t="str">
        <f>+CONCATENATE("Összes teljesítés ",LEFT('1. sz. mell.'!C3,4),". dec. 31-ig")</f>
        <v>Összes teljesítés 2016. dec. 31-ig</v>
      </c>
      <c r="H3" s="581"/>
    </row>
    <row r="4" spans="1:8" s="36" customFormat="1" ht="12" customHeight="1" thickBot="1">
      <c r="A4" s="33">
        <v>1</v>
      </c>
      <c r="B4" s="34">
        <v>2</v>
      </c>
      <c r="C4" s="34">
        <v>3</v>
      </c>
      <c r="D4" s="34">
        <v>4</v>
      </c>
      <c r="E4" s="34">
        <v>5</v>
      </c>
      <c r="F4" s="34" t="s">
        <v>9</v>
      </c>
      <c r="G4" s="275" t="s">
        <v>137</v>
      </c>
      <c r="H4" s="581"/>
    </row>
    <row r="5" spans="1:8" ht="16.5" customHeight="1">
      <c r="A5" s="268"/>
      <c r="B5" s="18"/>
      <c r="C5" s="269"/>
      <c r="D5" s="18"/>
      <c r="E5" s="18"/>
      <c r="F5" s="18"/>
      <c r="G5" s="276">
        <f>+D5+F5</f>
        <v>0</v>
      </c>
      <c r="H5" s="581"/>
    </row>
    <row r="6" spans="1:8" ht="16.5" customHeight="1">
      <c r="A6" s="268"/>
      <c r="B6" s="18"/>
      <c r="C6" s="269"/>
      <c r="D6" s="18"/>
      <c r="E6" s="18"/>
      <c r="F6" s="18"/>
      <c r="G6" s="276">
        <f>+D6+F6</f>
        <v>0</v>
      </c>
      <c r="H6" s="581"/>
    </row>
    <row r="7" spans="1:8" ht="16.5" customHeight="1">
      <c r="A7" s="268"/>
      <c r="B7" s="18"/>
      <c r="C7" s="269"/>
      <c r="D7" s="18"/>
      <c r="E7" s="18"/>
      <c r="F7" s="18"/>
      <c r="G7" s="276">
        <f>+D7+F7</f>
        <v>0</v>
      </c>
      <c r="H7" s="581"/>
    </row>
    <row r="8" spans="1:8" ht="16.5" customHeight="1" thickBot="1">
      <c r="A8" s="38"/>
      <c r="B8" s="19"/>
      <c r="C8" s="270"/>
      <c r="D8" s="18"/>
      <c r="E8" s="18"/>
      <c r="F8" s="18"/>
      <c r="G8" s="276">
        <f>+D8+F8</f>
        <v>0</v>
      </c>
      <c r="H8" s="581"/>
    </row>
    <row r="9" spans="1:8" s="40" customFormat="1" ht="16.5" customHeight="1" thickBot="1">
      <c r="A9" s="58" t="s">
        <v>46</v>
      </c>
      <c r="B9" s="39">
        <f>SUM(B5:B8)</f>
        <v>0</v>
      </c>
      <c r="C9" s="51"/>
      <c r="D9" s="39">
        <f>SUM(D5:D8)</f>
        <v>0</v>
      </c>
      <c r="E9" s="39">
        <f>SUM(E5:E8)</f>
        <v>0</v>
      </c>
      <c r="F9" s="39">
        <f>SUM(F5:F8)</f>
        <v>0</v>
      </c>
      <c r="G9" s="277">
        <f>SUM(G5:G8)</f>
        <v>0</v>
      </c>
      <c r="H9" s="581"/>
    </row>
    <row r="10" ht="12.75">
      <c r="H10" s="581"/>
    </row>
    <row r="11" spans="1:8" ht="27" customHeight="1">
      <c r="A11" s="580" t="s">
        <v>243</v>
      </c>
      <c r="B11" s="580"/>
      <c r="C11" s="580"/>
      <c r="D11" s="580"/>
      <c r="E11" s="580"/>
      <c r="F11" s="580"/>
      <c r="G11" s="580"/>
      <c r="H11" s="581"/>
    </row>
    <row r="12" spans="1:8" ht="14.25" thickBot="1">
      <c r="A12" s="55"/>
      <c r="B12" s="36"/>
      <c r="C12" s="36"/>
      <c r="D12" s="36"/>
      <c r="E12" s="36"/>
      <c r="F12" s="267" t="s">
        <v>43</v>
      </c>
      <c r="H12" s="581"/>
    </row>
    <row r="13" spans="1:8" ht="42.75" customHeight="1" thickBot="1">
      <c r="A13" s="56" t="s">
        <v>50</v>
      </c>
      <c r="B13" s="57" t="s">
        <v>48</v>
      </c>
      <c r="C13" s="57" t="s">
        <v>49</v>
      </c>
      <c r="D13" s="57" t="str">
        <f>D3</f>
        <v>Felhasználás     2015. XII.31-ig</v>
      </c>
      <c r="E13" s="57" t="str">
        <f>E3</f>
        <v>2016. évi módosított előirányzat</v>
      </c>
      <c r="F13" s="188" t="str">
        <f>+F3</f>
        <v>2016. évi teljesítés</v>
      </c>
      <c r="G13" s="187" t="str">
        <f>+G3</f>
        <v>Összes teljesítés 2016. dec. 31-ig</v>
      </c>
      <c r="H13" s="581"/>
    </row>
    <row r="14" spans="1:8" ht="13.5" thickBot="1">
      <c r="A14" s="33">
        <v>1</v>
      </c>
      <c r="B14" s="34">
        <v>2</v>
      </c>
      <c r="C14" s="34">
        <v>3</v>
      </c>
      <c r="D14" s="34">
        <v>4</v>
      </c>
      <c r="E14" s="34">
        <v>5</v>
      </c>
      <c r="F14" s="128">
        <v>6</v>
      </c>
      <c r="G14" s="35" t="s">
        <v>137</v>
      </c>
      <c r="H14" s="581"/>
    </row>
    <row r="15" spans="1:8" ht="16.5" customHeight="1">
      <c r="A15" s="41"/>
      <c r="B15" s="271"/>
      <c r="C15" s="37"/>
      <c r="D15" s="18"/>
      <c r="E15" s="18"/>
      <c r="F15" s="18"/>
      <c r="G15" s="129">
        <f>+D15+F15</f>
        <v>0</v>
      </c>
      <c r="H15" s="581"/>
    </row>
    <row r="16" spans="1:8" ht="16.5" customHeight="1">
      <c r="A16" s="41"/>
      <c r="B16" s="271"/>
      <c r="C16" s="37"/>
      <c r="D16" s="18"/>
      <c r="E16" s="18"/>
      <c r="F16" s="18"/>
      <c r="G16" s="129">
        <f>+D16+F16</f>
        <v>0</v>
      </c>
      <c r="H16" s="581"/>
    </row>
    <row r="17" spans="1:8" ht="16.5" customHeight="1">
      <c r="A17" s="41"/>
      <c r="B17" s="271"/>
      <c r="C17" s="37"/>
      <c r="D17" s="18"/>
      <c r="E17" s="18"/>
      <c r="F17" s="18"/>
      <c r="G17" s="129">
        <f>+D17+F17</f>
        <v>0</v>
      </c>
      <c r="H17" s="581"/>
    </row>
    <row r="18" spans="1:8" ht="16.5" customHeight="1" thickBot="1">
      <c r="A18" s="42"/>
      <c r="B18" s="272"/>
      <c r="C18" s="37"/>
      <c r="D18" s="18"/>
      <c r="E18" s="18"/>
      <c r="F18" s="18"/>
      <c r="G18" s="129">
        <f>+D18+F18</f>
        <v>0</v>
      </c>
      <c r="H18" s="581"/>
    </row>
    <row r="19" spans="1:8" ht="16.5" customHeight="1" thickBot="1">
      <c r="A19" s="58" t="s">
        <v>46</v>
      </c>
      <c r="B19" s="273">
        <f>SUM(B15:B18)</f>
        <v>0</v>
      </c>
      <c r="C19" s="274"/>
      <c r="D19" s="273">
        <f>SUM(D15:D18)</f>
        <v>0</v>
      </c>
      <c r="E19" s="273">
        <f>SUM(E15:E18)</f>
        <v>0</v>
      </c>
      <c r="F19" s="273">
        <f>SUM(F15:F18)</f>
        <v>0</v>
      </c>
      <c r="G19" s="278">
        <f>SUM(G15:G18)</f>
        <v>0</v>
      </c>
      <c r="H19" s="581"/>
    </row>
  </sheetData>
  <sheetProtection/>
  <mergeCells count="3">
    <mergeCell ref="A11:G11"/>
    <mergeCell ref="A1:G1"/>
    <mergeCell ref="H1:H19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N1" sqref="N1:N32"/>
    </sheetView>
  </sheetViews>
  <sheetFormatPr defaultColWidth="9.00390625" defaultRowHeight="12.75"/>
  <cols>
    <col min="1" max="1" width="28.50390625" style="31" customWidth="1"/>
    <col min="2" max="12" width="10.00390625" style="31" customWidth="1"/>
    <col min="13" max="13" width="14.375" style="31" customWidth="1"/>
    <col min="14" max="14" width="4.875" style="31" customWidth="1"/>
    <col min="15" max="16384" width="9.375" style="31" customWidth="1"/>
  </cols>
  <sheetData>
    <row r="1" spans="1:14" ht="15.75">
      <c r="A1" s="603" t="s">
        <v>0</v>
      </c>
      <c r="B1" s="603"/>
      <c r="C1" s="603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599" t="str">
        <f>+CONCATENATE("4. melléklet a ………./",LEFT('1. sz. mell.'!C3,4)+1,". (………) önkormányzati határozathoz")</f>
        <v>4. melléklet a ………./2017. (………) önkormányzati határozathoz</v>
      </c>
    </row>
    <row r="2" spans="1:14" ht="15.75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602" t="s">
        <v>43</v>
      </c>
      <c r="M2" s="602"/>
      <c r="N2" s="599"/>
    </row>
    <row r="3" spans="1:14" ht="13.5" thickBot="1">
      <c r="A3" s="592" t="s">
        <v>69</v>
      </c>
      <c r="B3" s="598" t="s">
        <v>132</v>
      </c>
      <c r="C3" s="598"/>
      <c r="D3" s="598"/>
      <c r="E3" s="598"/>
      <c r="F3" s="598"/>
      <c r="G3" s="598"/>
      <c r="H3" s="598"/>
      <c r="I3" s="598"/>
      <c r="J3" s="595" t="s">
        <v>134</v>
      </c>
      <c r="K3" s="595"/>
      <c r="L3" s="595"/>
      <c r="M3" s="595"/>
      <c r="N3" s="599"/>
    </row>
    <row r="4" spans="1:14" ht="15" customHeight="1" thickBot="1">
      <c r="A4" s="593"/>
      <c r="B4" s="586" t="s">
        <v>135</v>
      </c>
      <c r="C4" s="585" t="s">
        <v>136</v>
      </c>
      <c r="D4" s="582" t="s">
        <v>128</v>
      </c>
      <c r="E4" s="582"/>
      <c r="F4" s="582"/>
      <c r="G4" s="582"/>
      <c r="H4" s="582"/>
      <c r="I4" s="582"/>
      <c r="J4" s="596"/>
      <c r="K4" s="596"/>
      <c r="L4" s="596"/>
      <c r="M4" s="596"/>
      <c r="N4" s="599"/>
    </row>
    <row r="5" spans="1:14" ht="21.75" thickBot="1">
      <c r="A5" s="593"/>
      <c r="B5" s="586"/>
      <c r="C5" s="585"/>
      <c r="D5" s="131" t="s">
        <v>135</v>
      </c>
      <c r="E5" s="131" t="s">
        <v>136</v>
      </c>
      <c r="F5" s="131" t="s">
        <v>135</v>
      </c>
      <c r="G5" s="131" t="s">
        <v>136</v>
      </c>
      <c r="H5" s="131" t="s">
        <v>135</v>
      </c>
      <c r="I5" s="131" t="s">
        <v>136</v>
      </c>
      <c r="J5" s="596"/>
      <c r="K5" s="596"/>
      <c r="L5" s="596"/>
      <c r="M5" s="596"/>
      <c r="N5" s="599"/>
    </row>
    <row r="6" spans="1:14" ht="21.75" thickBot="1">
      <c r="A6" s="594"/>
      <c r="B6" s="585" t="s">
        <v>129</v>
      </c>
      <c r="C6" s="585"/>
      <c r="D6" s="585" t="str">
        <f>+CONCATENATE(LEFT('1. sz. mell.'!C3,4),". előtt")</f>
        <v>2016. előtt</v>
      </c>
      <c r="E6" s="585"/>
      <c r="F6" s="585" t="str">
        <f>+CONCATENATE(LEFT('1. sz. mell.'!C3,4),". évi")</f>
        <v>2016. évi</v>
      </c>
      <c r="G6" s="585"/>
      <c r="H6" s="586" t="str">
        <f>+CONCATENATE(LEFT('1. sz. mell.'!C3,4),". után")</f>
        <v>2016. után</v>
      </c>
      <c r="I6" s="586"/>
      <c r="J6" s="130" t="str">
        <f>+D6</f>
        <v>2016. előtt</v>
      </c>
      <c r="K6" s="131" t="str">
        <f>+F6</f>
        <v>2016. évi</v>
      </c>
      <c r="L6" s="130" t="s">
        <v>35</v>
      </c>
      <c r="M6" s="131" t="str">
        <f>+CONCATENATE("Teljesítés %-a ",LEFT('1. sz. mell.'!C3,4),". XII. 31-ig")</f>
        <v>Teljesítés %-a 2016. XII. 31-ig</v>
      </c>
      <c r="N6" s="599"/>
    </row>
    <row r="7" spans="1:14" ht="13.5" thickBot="1">
      <c r="A7" s="132">
        <v>1</v>
      </c>
      <c r="B7" s="130">
        <v>2</v>
      </c>
      <c r="C7" s="130">
        <v>3</v>
      </c>
      <c r="D7" s="133">
        <v>4</v>
      </c>
      <c r="E7" s="131">
        <v>5</v>
      </c>
      <c r="F7" s="131">
        <v>6</v>
      </c>
      <c r="G7" s="131">
        <v>7</v>
      </c>
      <c r="H7" s="130">
        <v>8</v>
      </c>
      <c r="I7" s="133">
        <v>9</v>
      </c>
      <c r="J7" s="133">
        <v>10</v>
      </c>
      <c r="K7" s="133">
        <v>11</v>
      </c>
      <c r="L7" s="133" t="s">
        <v>131</v>
      </c>
      <c r="M7" s="134" t="s">
        <v>130</v>
      </c>
      <c r="N7" s="599"/>
    </row>
    <row r="8" spans="1:14" ht="12.75">
      <c r="A8" s="135" t="s">
        <v>70</v>
      </c>
      <c r="B8" s="136"/>
      <c r="C8" s="137"/>
      <c r="D8" s="137"/>
      <c r="E8" s="138"/>
      <c r="F8" s="137"/>
      <c r="G8" s="137"/>
      <c r="H8" s="159"/>
      <c r="I8" s="159"/>
      <c r="J8" s="159"/>
      <c r="K8" s="159"/>
      <c r="L8" s="139">
        <f aca="true" t="shared" si="0" ref="L8:L14">+J8+K8</f>
        <v>0</v>
      </c>
      <c r="M8" s="174">
        <f>IF((C8&lt;&gt;0),ROUND((L8/C8)*100,1),"")</f>
      </c>
      <c r="N8" s="599"/>
    </row>
    <row r="9" spans="1:14" ht="12.75">
      <c r="A9" s="140" t="s">
        <v>82</v>
      </c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3">
        <f t="shared" si="0"/>
        <v>0</v>
      </c>
      <c r="M9" s="175">
        <f aca="true" t="shared" si="1" ref="M9:M14">IF((C9&lt;&gt;0),ROUND((L9/C9)*100,1),"")</f>
      </c>
      <c r="N9" s="599"/>
    </row>
    <row r="10" spans="1:14" ht="12.75">
      <c r="A10" s="144" t="s">
        <v>71</v>
      </c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3">
        <f t="shared" si="0"/>
        <v>0</v>
      </c>
      <c r="M10" s="175">
        <f t="shared" si="1"/>
      </c>
      <c r="N10" s="599"/>
    </row>
    <row r="11" spans="1:14" ht="12.75">
      <c r="A11" s="144" t="s">
        <v>83</v>
      </c>
      <c r="B11" s="145"/>
      <c r="C11" s="146"/>
      <c r="D11" s="146"/>
      <c r="E11" s="146"/>
      <c r="F11" s="146"/>
      <c r="G11" s="146"/>
      <c r="H11" s="146"/>
      <c r="I11" s="146"/>
      <c r="J11" s="146"/>
      <c r="K11" s="146"/>
      <c r="L11" s="143">
        <f t="shared" si="0"/>
        <v>0</v>
      </c>
      <c r="M11" s="175">
        <f t="shared" si="1"/>
      </c>
      <c r="N11" s="599"/>
    </row>
    <row r="12" spans="1:14" ht="12.75">
      <c r="A12" s="144" t="s">
        <v>72</v>
      </c>
      <c r="B12" s="145"/>
      <c r="C12" s="146"/>
      <c r="D12" s="146"/>
      <c r="E12" s="146"/>
      <c r="F12" s="146"/>
      <c r="G12" s="146"/>
      <c r="H12" s="146"/>
      <c r="I12" s="146"/>
      <c r="J12" s="146"/>
      <c r="K12" s="146"/>
      <c r="L12" s="143">
        <f t="shared" si="0"/>
        <v>0</v>
      </c>
      <c r="M12" s="175">
        <f t="shared" si="1"/>
      </c>
      <c r="N12" s="599"/>
    </row>
    <row r="13" spans="1:14" ht="12.75">
      <c r="A13" s="144" t="s">
        <v>73</v>
      </c>
      <c r="B13" s="145"/>
      <c r="C13" s="146"/>
      <c r="D13" s="146"/>
      <c r="E13" s="146"/>
      <c r="F13" s="146"/>
      <c r="G13" s="146"/>
      <c r="H13" s="162"/>
      <c r="I13" s="162"/>
      <c r="J13" s="162"/>
      <c r="K13" s="162"/>
      <c r="L13" s="143">
        <f t="shared" si="0"/>
        <v>0</v>
      </c>
      <c r="M13" s="175">
        <f t="shared" si="1"/>
      </c>
      <c r="N13" s="599"/>
    </row>
    <row r="14" spans="1:14" ht="15" customHeight="1" thickBot="1">
      <c r="A14" s="147"/>
      <c r="B14" s="148"/>
      <c r="C14" s="149"/>
      <c r="D14" s="149"/>
      <c r="E14" s="149"/>
      <c r="F14" s="149"/>
      <c r="G14" s="149"/>
      <c r="H14" s="149"/>
      <c r="I14" s="149"/>
      <c r="J14" s="149"/>
      <c r="K14" s="149"/>
      <c r="L14" s="143">
        <f t="shared" si="0"/>
        <v>0</v>
      </c>
      <c r="M14" s="176">
        <f t="shared" si="1"/>
      </c>
      <c r="N14" s="599"/>
    </row>
    <row r="15" spans="1:14" ht="13.5" thickBot="1">
      <c r="A15" s="150" t="s">
        <v>75</v>
      </c>
      <c r="B15" s="151">
        <f>B8+SUM(B10:B14)</f>
        <v>0</v>
      </c>
      <c r="C15" s="151">
        <f aca="true" t="shared" si="2" ref="C15:L15">C8+SUM(C10:C14)</f>
        <v>0</v>
      </c>
      <c r="D15" s="151">
        <f t="shared" si="2"/>
        <v>0</v>
      </c>
      <c r="E15" s="151">
        <f t="shared" si="2"/>
        <v>0</v>
      </c>
      <c r="F15" s="151">
        <f t="shared" si="2"/>
        <v>0</v>
      </c>
      <c r="G15" s="151">
        <f t="shared" si="2"/>
        <v>0</v>
      </c>
      <c r="H15" s="151">
        <f t="shared" si="2"/>
        <v>0</v>
      </c>
      <c r="I15" s="151">
        <f t="shared" si="2"/>
        <v>0</v>
      </c>
      <c r="J15" s="151">
        <f t="shared" si="2"/>
        <v>0</v>
      </c>
      <c r="K15" s="151">
        <f t="shared" si="2"/>
        <v>0</v>
      </c>
      <c r="L15" s="151">
        <f t="shared" si="2"/>
        <v>0</v>
      </c>
      <c r="M15" s="253">
        <f>IF((C15&lt;&gt;0),ROUND((L15/C15)*100,1),"")</f>
      </c>
      <c r="N15" s="599"/>
    </row>
    <row r="16" spans="1:14" ht="4.5" customHeight="1">
      <c r="A16" s="152"/>
      <c r="B16" s="153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599"/>
    </row>
    <row r="17" spans="1:14" ht="13.5" thickBot="1">
      <c r="A17" s="155" t="s">
        <v>74</v>
      </c>
      <c r="B17" s="156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599"/>
    </row>
    <row r="18" spans="1:14" ht="12.75">
      <c r="A18" s="158" t="s">
        <v>78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60">
        <f aca="true" t="shared" si="3" ref="L18:L23">+J18+K18</f>
        <v>0</v>
      </c>
      <c r="M18" s="174">
        <f aca="true" t="shared" si="4" ref="M18:M24">IF((C18&lt;&gt;0),ROUND((L18/C18)*100,1),"")</f>
      </c>
      <c r="N18" s="599"/>
    </row>
    <row r="19" spans="1:14" ht="12.75">
      <c r="A19" s="161" t="s">
        <v>79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63">
        <f t="shared" si="3"/>
        <v>0</v>
      </c>
      <c r="M19" s="175">
        <f t="shared" si="4"/>
      </c>
      <c r="N19" s="599"/>
    </row>
    <row r="20" spans="1:14" ht="12.75">
      <c r="A20" s="161" t="s">
        <v>80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63">
        <f t="shared" si="3"/>
        <v>0</v>
      </c>
      <c r="M20" s="175">
        <f t="shared" si="4"/>
      </c>
      <c r="N20" s="599"/>
    </row>
    <row r="21" spans="1:14" ht="12.75">
      <c r="A21" s="161" t="s">
        <v>81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63">
        <f t="shared" si="3"/>
        <v>0</v>
      </c>
      <c r="M21" s="175">
        <f t="shared" si="4"/>
      </c>
      <c r="N21" s="599"/>
    </row>
    <row r="22" spans="1:14" ht="12.75">
      <c r="A22" s="164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63">
        <f t="shared" si="3"/>
        <v>0</v>
      </c>
      <c r="M22" s="175">
        <f t="shared" si="4"/>
      </c>
      <c r="N22" s="599"/>
    </row>
    <row r="23" spans="1:14" ht="13.5" thickBot="1">
      <c r="A23" s="165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63">
        <f t="shared" si="3"/>
        <v>0</v>
      </c>
      <c r="M23" s="176">
        <f t="shared" si="4"/>
      </c>
      <c r="N23" s="599"/>
    </row>
    <row r="24" spans="1:14" ht="13.5" thickBot="1">
      <c r="A24" s="167" t="s">
        <v>65</v>
      </c>
      <c r="B24" s="151">
        <f aca="true" t="shared" si="5" ref="B24:L24">SUM(B18:B23)</f>
        <v>0</v>
      </c>
      <c r="C24" s="151">
        <f t="shared" si="5"/>
        <v>0</v>
      </c>
      <c r="D24" s="151">
        <f t="shared" si="5"/>
        <v>0</v>
      </c>
      <c r="E24" s="151">
        <f t="shared" si="5"/>
        <v>0</v>
      </c>
      <c r="F24" s="151">
        <f t="shared" si="5"/>
        <v>0</v>
      </c>
      <c r="G24" s="151">
        <f t="shared" si="5"/>
        <v>0</v>
      </c>
      <c r="H24" s="151">
        <f t="shared" si="5"/>
        <v>0</v>
      </c>
      <c r="I24" s="151">
        <f t="shared" si="5"/>
        <v>0</v>
      </c>
      <c r="J24" s="151">
        <f t="shared" si="5"/>
        <v>0</v>
      </c>
      <c r="K24" s="151">
        <f t="shared" si="5"/>
        <v>0</v>
      </c>
      <c r="L24" s="151">
        <f t="shared" si="5"/>
        <v>0</v>
      </c>
      <c r="M24" s="253">
        <f t="shared" si="4"/>
      </c>
      <c r="N24" s="599"/>
    </row>
    <row r="25" spans="1:14" ht="12.75">
      <c r="A25" s="597" t="s">
        <v>127</v>
      </c>
      <c r="B25" s="597"/>
      <c r="C25" s="597"/>
      <c r="D25" s="597"/>
      <c r="E25" s="597"/>
      <c r="F25" s="597"/>
      <c r="G25" s="597"/>
      <c r="H25" s="597"/>
      <c r="I25" s="597"/>
      <c r="J25" s="597"/>
      <c r="K25" s="597"/>
      <c r="L25" s="597"/>
      <c r="M25" s="597"/>
      <c r="N25" s="599"/>
    </row>
    <row r="26" spans="1:14" ht="5.25" customHeight="1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599"/>
    </row>
    <row r="27" spans="1:14" ht="15.75">
      <c r="A27" s="591" t="str">
        <f>+CONCATENATE("Önkormányzaton kívüli EU-s projekthez történő hozzájárulás ",LEFT('1. sz. mell.'!C3,4),". évi előirányzata és teljesítése")</f>
        <v>Önkormányzaton kívüli EU-s projekthez történő hozzájárulás 2016. évi előirányzata és teljesítése</v>
      </c>
      <c r="B27" s="591"/>
      <c r="C27" s="591"/>
      <c r="D27" s="591"/>
      <c r="E27" s="591"/>
      <c r="F27" s="591"/>
      <c r="G27" s="591"/>
      <c r="H27" s="591"/>
      <c r="I27" s="591"/>
      <c r="J27" s="591"/>
      <c r="K27" s="591"/>
      <c r="L27" s="591"/>
      <c r="M27" s="591"/>
      <c r="N27" s="599"/>
    </row>
    <row r="28" spans="1:14" ht="12" customHeight="1" thickBo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602" t="s">
        <v>43</v>
      </c>
      <c r="M28" s="602"/>
      <c r="N28" s="599"/>
    </row>
    <row r="29" spans="1:14" ht="21.75" thickBot="1">
      <c r="A29" s="589" t="s">
        <v>76</v>
      </c>
      <c r="B29" s="590"/>
      <c r="C29" s="590"/>
      <c r="D29" s="590"/>
      <c r="E29" s="590"/>
      <c r="F29" s="590"/>
      <c r="G29" s="590"/>
      <c r="H29" s="590"/>
      <c r="I29" s="590"/>
      <c r="J29" s="590"/>
      <c r="K29" s="169" t="s">
        <v>135</v>
      </c>
      <c r="L29" s="169" t="s">
        <v>136</v>
      </c>
      <c r="M29" s="169" t="s">
        <v>134</v>
      </c>
      <c r="N29" s="599"/>
    </row>
    <row r="30" spans="1:14" ht="12.75">
      <c r="A30" s="583"/>
      <c r="B30" s="584"/>
      <c r="C30" s="584"/>
      <c r="D30" s="584"/>
      <c r="E30" s="584"/>
      <c r="F30" s="584"/>
      <c r="G30" s="584"/>
      <c r="H30" s="584"/>
      <c r="I30" s="584"/>
      <c r="J30" s="584"/>
      <c r="K30" s="170"/>
      <c r="L30" s="171"/>
      <c r="M30" s="171"/>
      <c r="N30" s="599"/>
    </row>
    <row r="31" spans="1:14" ht="13.5" thickBot="1">
      <c r="A31" s="587"/>
      <c r="B31" s="588"/>
      <c r="C31" s="588"/>
      <c r="D31" s="588"/>
      <c r="E31" s="588"/>
      <c r="F31" s="588"/>
      <c r="G31" s="588"/>
      <c r="H31" s="588"/>
      <c r="I31" s="588"/>
      <c r="J31" s="588"/>
      <c r="K31" s="172"/>
      <c r="L31" s="166"/>
      <c r="M31" s="166"/>
      <c r="N31" s="599"/>
    </row>
    <row r="32" spans="1:14" ht="13.5" thickBot="1">
      <c r="A32" s="600" t="s">
        <v>36</v>
      </c>
      <c r="B32" s="601"/>
      <c r="C32" s="601"/>
      <c r="D32" s="601"/>
      <c r="E32" s="601"/>
      <c r="F32" s="601"/>
      <c r="G32" s="601"/>
      <c r="H32" s="601"/>
      <c r="I32" s="601"/>
      <c r="J32" s="601"/>
      <c r="K32" s="173">
        <f>SUM(K30:K31)</f>
        <v>0</v>
      </c>
      <c r="L32" s="173">
        <f>SUM(L30:L31)</f>
        <v>0</v>
      </c>
      <c r="M32" s="173">
        <f>SUM(M30:M31)</f>
        <v>0</v>
      </c>
      <c r="N32" s="599"/>
    </row>
    <row r="48" ht="12.75">
      <c r="A48" s="32"/>
    </row>
  </sheetData>
  <sheetProtection/>
  <mergeCells count="21">
    <mergeCell ref="D1:M1"/>
    <mergeCell ref="A25:M25"/>
    <mergeCell ref="B6:C6"/>
    <mergeCell ref="B3:I3"/>
    <mergeCell ref="D6:E6"/>
    <mergeCell ref="C4:C5"/>
    <mergeCell ref="N1:N32"/>
    <mergeCell ref="A32:J32"/>
    <mergeCell ref="L28:M28"/>
    <mergeCell ref="L2:M2"/>
    <mergeCell ref="A1:C1"/>
    <mergeCell ref="D4:I4"/>
    <mergeCell ref="A30:J30"/>
    <mergeCell ref="F6:G6"/>
    <mergeCell ref="H6:I6"/>
    <mergeCell ref="A31:J31"/>
    <mergeCell ref="B4:B5"/>
    <mergeCell ref="A29:J29"/>
    <mergeCell ref="A27:M27"/>
    <mergeCell ref="A3:A6"/>
    <mergeCell ref="J3:M5"/>
  </mergeCells>
  <printOptions horizontalCentered="1"/>
  <pageMargins left="0.55" right="0.52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pénzügyi teljesítése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54"/>
  <sheetViews>
    <sheetView zoomScale="115" zoomScaleNormal="115" workbookViewId="0" topLeftCell="A1">
      <selection activeCell="H50" sqref="H50"/>
    </sheetView>
  </sheetViews>
  <sheetFormatPr defaultColWidth="9.00390625" defaultRowHeight="12.75"/>
  <cols>
    <col min="1" max="1" width="14.875" style="122" customWidth="1"/>
    <col min="2" max="2" width="59.375" style="123" customWidth="1"/>
    <col min="3" max="5" width="15.875" style="124" customWidth="1"/>
    <col min="6" max="16384" width="9.375" style="3" customWidth="1"/>
  </cols>
  <sheetData>
    <row r="1" spans="1:5" s="2" customFormat="1" ht="16.5" customHeight="1" thickBot="1">
      <c r="A1" s="61"/>
      <c r="B1" s="62"/>
      <c r="C1" s="71"/>
      <c r="D1" s="71"/>
      <c r="E1" s="302" t="str">
        <f>+CONCATENATE("5. melléklet a ……/",LEFT('1. sz. mell.'!C3,4)+1,". (……) önkormányzati határozathoz    ")</f>
        <v>5. melléklet a ……/2017. (……) önkormányzati határozathoz    </v>
      </c>
    </row>
    <row r="2" spans="1:5" s="46" customFormat="1" ht="15.75" customHeight="1">
      <c r="A2" s="195" t="s">
        <v>44</v>
      </c>
      <c r="B2" s="608" t="s">
        <v>211</v>
      </c>
      <c r="C2" s="609"/>
      <c r="D2" s="610"/>
      <c r="E2" s="279" t="s">
        <v>37</v>
      </c>
    </row>
    <row r="3" spans="1:5" s="46" customFormat="1" ht="24.75" thickBot="1">
      <c r="A3" s="233" t="s">
        <v>103</v>
      </c>
      <c r="B3" s="611"/>
      <c r="C3" s="612"/>
      <c r="D3" s="613"/>
      <c r="E3" s="117" t="s">
        <v>38</v>
      </c>
    </row>
    <row r="4" spans="1:5" s="47" customFormat="1" ht="15.75" customHeight="1" thickBot="1">
      <c r="A4" s="63"/>
      <c r="B4" s="63"/>
      <c r="C4" s="64"/>
      <c r="D4" s="64"/>
      <c r="E4" s="64" t="s">
        <v>39</v>
      </c>
    </row>
    <row r="5" spans="1:5" ht="24.75" thickBot="1">
      <c r="A5" s="194" t="s">
        <v>104</v>
      </c>
      <c r="B5" s="65" t="s">
        <v>479</v>
      </c>
      <c r="C5" s="177" t="s">
        <v>126</v>
      </c>
      <c r="D5" s="177" t="s">
        <v>133</v>
      </c>
      <c r="E5" s="66" t="s">
        <v>134</v>
      </c>
    </row>
    <row r="6" spans="1:5" s="43" customFormat="1" ht="12.75" customHeight="1" thickBot="1">
      <c r="A6" s="59">
        <v>1</v>
      </c>
      <c r="B6" s="60">
        <v>2</v>
      </c>
      <c r="C6" s="60">
        <v>3</v>
      </c>
      <c r="D6" s="192">
        <v>4</v>
      </c>
      <c r="E6" s="191">
        <v>5</v>
      </c>
    </row>
    <row r="7" spans="1:5" s="43" customFormat="1" ht="15.75" customHeight="1" thickBot="1">
      <c r="A7" s="605" t="s">
        <v>40</v>
      </c>
      <c r="B7" s="606"/>
      <c r="C7" s="606"/>
      <c r="D7" s="606"/>
      <c r="E7" s="607"/>
    </row>
    <row r="8" spans="1:5" s="43" customFormat="1" ht="12" customHeight="1" thickBot="1">
      <c r="A8" s="22" t="s">
        <v>4</v>
      </c>
      <c r="B8" s="16" t="s">
        <v>183</v>
      </c>
      <c r="C8" s="179">
        <f>SUM(C9:C13)</f>
        <v>0</v>
      </c>
      <c r="D8" s="179">
        <f>SUM(D9:D13)</f>
        <v>0</v>
      </c>
      <c r="E8" s="200">
        <f>SUM(E9:E13)</f>
        <v>0</v>
      </c>
    </row>
    <row r="9" spans="1:5" s="48" customFormat="1" ht="12" customHeight="1">
      <c r="A9" s="234" t="s">
        <v>55</v>
      </c>
      <c r="B9" s="201" t="s">
        <v>184</v>
      </c>
      <c r="C9" s="181"/>
      <c r="D9" s="181"/>
      <c r="E9" s="202"/>
    </row>
    <row r="10" spans="1:5" s="49" customFormat="1" ht="12" customHeight="1">
      <c r="A10" s="235" t="s">
        <v>56</v>
      </c>
      <c r="B10" s="203" t="s">
        <v>185</v>
      </c>
      <c r="C10" s="180"/>
      <c r="D10" s="180"/>
      <c r="E10" s="204"/>
    </row>
    <row r="11" spans="1:5" s="49" customFormat="1" ht="12" customHeight="1">
      <c r="A11" s="235" t="s">
        <v>57</v>
      </c>
      <c r="B11" s="203" t="s">
        <v>186</v>
      </c>
      <c r="C11" s="180"/>
      <c r="D11" s="180"/>
      <c r="E11" s="204"/>
    </row>
    <row r="12" spans="1:5" s="49" customFormat="1" ht="12" customHeight="1">
      <c r="A12" s="235" t="s">
        <v>58</v>
      </c>
      <c r="B12" s="203" t="s">
        <v>187</v>
      </c>
      <c r="C12" s="180"/>
      <c r="D12" s="180"/>
      <c r="E12" s="204"/>
    </row>
    <row r="13" spans="1:5" s="49" customFormat="1" ht="12" customHeight="1" thickBot="1">
      <c r="A13" s="235" t="s">
        <v>84</v>
      </c>
      <c r="B13" s="203" t="s">
        <v>188</v>
      </c>
      <c r="C13" s="180"/>
      <c r="D13" s="180"/>
      <c r="E13" s="204"/>
    </row>
    <row r="14" spans="1:5" s="48" customFormat="1" ht="12" customHeight="1" thickBot="1">
      <c r="A14" s="22" t="s">
        <v>5</v>
      </c>
      <c r="B14" s="72" t="s">
        <v>156</v>
      </c>
      <c r="C14" s="209"/>
      <c r="D14" s="209"/>
      <c r="E14" s="210"/>
    </row>
    <row r="15" spans="1:5" s="48" customFormat="1" ht="12" customHeight="1" thickBot="1">
      <c r="A15" s="22" t="s">
        <v>6</v>
      </c>
      <c r="B15" s="16" t="s">
        <v>168</v>
      </c>
      <c r="C15" s="209"/>
      <c r="D15" s="209"/>
      <c r="E15" s="210"/>
    </row>
    <row r="16" spans="1:5" s="48" customFormat="1" ht="12" customHeight="1" thickBot="1">
      <c r="A16" s="22" t="s">
        <v>7</v>
      </c>
      <c r="B16" s="16" t="s">
        <v>208</v>
      </c>
      <c r="C16" s="209"/>
      <c r="D16" s="209"/>
      <c r="E16" s="210"/>
    </row>
    <row r="17" spans="1:5" s="48" customFormat="1" ht="12" customHeight="1" thickBot="1">
      <c r="A17" s="22" t="s">
        <v>8</v>
      </c>
      <c r="B17" s="16" t="s">
        <v>170</v>
      </c>
      <c r="C17" s="209"/>
      <c r="D17" s="209"/>
      <c r="E17" s="210"/>
    </row>
    <row r="18" spans="1:5" s="48" customFormat="1" ht="12" customHeight="1" thickBot="1">
      <c r="A18" s="22" t="s">
        <v>9</v>
      </c>
      <c r="B18" s="16" t="s">
        <v>157</v>
      </c>
      <c r="C18" s="209"/>
      <c r="D18" s="209"/>
      <c r="E18" s="210"/>
    </row>
    <row r="19" spans="1:5" s="48" customFormat="1" ht="12" customHeight="1" thickBot="1">
      <c r="A19" s="22" t="s">
        <v>10</v>
      </c>
      <c r="B19" s="72" t="s">
        <v>190</v>
      </c>
      <c r="C19" s="209"/>
      <c r="D19" s="209"/>
      <c r="E19" s="210"/>
    </row>
    <row r="20" spans="1:5" s="48" customFormat="1" ht="12" customHeight="1" thickBot="1">
      <c r="A20" s="22" t="s">
        <v>11</v>
      </c>
      <c r="B20" s="16" t="s">
        <v>212</v>
      </c>
      <c r="C20" s="184">
        <f>+C8+C14+C15+C16+C17+C18+C19</f>
        <v>0</v>
      </c>
      <c r="D20" s="184">
        <f>+D8+D14+D15+D16+D17+D18+D19</f>
        <v>0</v>
      </c>
      <c r="E20" s="207">
        <f>+E8+E14+E15+E16+E17+E18+E19</f>
        <v>0</v>
      </c>
    </row>
    <row r="21" spans="1:5" s="49" customFormat="1" ht="12" customHeight="1" thickBot="1">
      <c r="A21" s="236" t="s">
        <v>12</v>
      </c>
      <c r="B21" s="72" t="s">
        <v>192</v>
      </c>
      <c r="C21" s="179">
        <f>SUM(C22:C26)</f>
        <v>0</v>
      </c>
      <c r="D21" s="179">
        <f>SUM(D22:D26)</f>
        <v>0</v>
      </c>
      <c r="E21" s="200">
        <f>SUM(E22:E26)</f>
        <v>0</v>
      </c>
    </row>
    <row r="22" spans="1:5" s="49" customFormat="1" ht="12" customHeight="1">
      <c r="A22" s="235" t="s">
        <v>193</v>
      </c>
      <c r="B22" s="201" t="s">
        <v>194</v>
      </c>
      <c r="C22" s="183"/>
      <c r="D22" s="183"/>
      <c r="E22" s="208"/>
    </row>
    <row r="23" spans="1:5" s="49" customFormat="1" ht="12" customHeight="1">
      <c r="A23" s="235" t="s">
        <v>195</v>
      </c>
      <c r="B23" s="203" t="s">
        <v>196</v>
      </c>
      <c r="C23" s="183"/>
      <c r="D23" s="183"/>
      <c r="E23" s="208"/>
    </row>
    <row r="24" spans="1:5" s="48" customFormat="1" ht="12" customHeight="1">
      <c r="A24" s="235" t="s">
        <v>197</v>
      </c>
      <c r="B24" s="203" t="s">
        <v>198</v>
      </c>
      <c r="C24" s="183"/>
      <c r="D24" s="183"/>
      <c r="E24" s="208"/>
    </row>
    <row r="25" spans="1:5" s="48" customFormat="1" ht="12" customHeight="1">
      <c r="A25" s="235" t="s">
        <v>199</v>
      </c>
      <c r="B25" s="203" t="s">
        <v>200</v>
      </c>
      <c r="C25" s="183"/>
      <c r="D25" s="183"/>
      <c r="E25" s="208"/>
    </row>
    <row r="26" spans="1:5" s="48" customFormat="1" ht="12" customHeight="1" thickBot="1">
      <c r="A26" s="235" t="s">
        <v>201</v>
      </c>
      <c r="B26" s="205" t="s">
        <v>153</v>
      </c>
      <c r="C26" s="183"/>
      <c r="D26" s="183"/>
      <c r="E26" s="208"/>
    </row>
    <row r="27" spans="1:5" s="48" customFormat="1" ht="12" customHeight="1" thickBot="1">
      <c r="A27" s="236" t="s">
        <v>13</v>
      </c>
      <c r="B27" s="72" t="s">
        <v>154</v>
      </c>
      <c r="C27" s="209"/>
      <c r="D27" s="209"/>
      <c r="E27" s="210"/>
    </row>
    <row r="28" spans="1:5" s="48" customFormat="1" ht="12" customHeight="1" thickBot="1">
      <c r="A28" s="236" t="s">
        <v>14</v>
      </c>
      <c r="B28" s="211" t="s">
        <v>213</v>
      </c>
      <c r="C28" s="184">
        <f>+C21+C27</f>
        <v>0</v>
      </c>
      <c r="D28" s="184">
        <f>+D21+D27</f>
        <v>0</v>
      </c>
      <c r="E28" s="207">
        <f>+E21+E27</f>
        <v>0</v>
      </c>
    </row>
    <row r="29" spans="1:5" s="48" customFormat="1" ht="12" customHeight="1" thickBot="1">
      <c r="A29" s="237" t="s">
        <v>15</v>
      </c>
      <c r="B29" s="212" t="s">
        <v>214</v>
      </c>
      <c r="C29" s="184">
        <f>+C20+C28</f>
        <v>0</v>
      </c>
      <c r="D29" s="184">
        <f>+D20+D28</f>
        <v>0</v>
      </c>
      <c r="E29" s="207">
        <f>+E20+E28</f>
        <v>0</v>
      </c>
    </row>
    <row r="30" spans="1:5" s="49" customFormat="1" ht="15" customHeight="1">
      <c r="A30" s="67"/>
      <c r="B30" s="68"/>
      <c r="C30" s="118"/>
      <c r="D30" s="118"/>
      <c r="E30" s="118"/>
    </row>
    <row r="31" spans="1:5" ht="13.5" thickBot="1">
      <c r="A31" s="69"/>
      <c r="B31" s="70"/>
      <c r="C31" s="119"/>
      <c r="D31" s="119"/>
      <c r="E31" s="119"/>
    </row>
    <row r="32" spans="1:5" s="43" customFormat="1" ht="16.5" customHeight="1" thickBot="1">
      <c r="A32" s="605" t="s">
        <v>41</v>
      </c>
      <c r="B32" s="606"/>
      <c r="C32" s="606"/>
      <c r="D32" s="606"/>
      <c r="E32" s="607"/>
    </row>
    <row r="33" spans="1:5" s="50" customFormat="1" ht="12" customHeight="1" thickBot="1">
      <c r="A33" s="238" t="s">
        <v>4</v>
      </c>
      <c r="B33" s="21" t="s">
        <v>229</v>
      </c>
      <c r="C33" s="178">
        <f>SUM(C34:C39)</f>
        <v>0</v>
      </c>
      <c r="D33" s="178">
        <f>SUM(D34:D39)</f>
        <v>0</v>
      </c>
      <c r="E33" s="249">
        <f>SUM(E34:E39)</f>
        <v>0</v>
      </c>
    </row>
    <row r="34" spans="1:5" ht="12" customHeight="1">
      <c r="A34" s="239" t="s">
        <v>55</v>
      </c>
      <c r="B34" s="7" t="s">
        <v>33</v>
      </c>
      <c r="C34" s="251"/>
      <c r="D34" s="251"/>
      <c r="E34" s="250"/>
    </row>
    <row r="35" spans="1:5" ht="12" customHeight="1">
      <c r="A35" s="235" t="s">
        <v>56</v>
      </c>
      <c r="B35" s="5" t="s">
        <v>94</v>
      </c>
      <c r="C35" s="180"/>
      <c r="D35" s="180"/>
      <c r="E35" s="204"/>
    </row>
    <row r="36" spans="1:5" ht="12" customHeight="1">
      <c r="A36" s="235" t="s">
        <v>57</v>
      </c>
      <c r="B36" s="5" t="s">
        <v>77</v>
      </c>
      <c r="C36" s="182"/>
      <c r="D36" s="182"/>
      <c r="E36" s="206"/>
    </row>
    <row r="37" spans="1:5" ht="12" customHeight="1">
      <c r="A37" s="235" t="s">
        <v>58</v>
      </c>
      <c r="B37" s="8" t="s">
        <v>95</v>
      </c>
      <c r="C37" s="182"/>
      <c r="D37" s="182"/>
      <c r="E37" s="206"/>
    </row>
    <row r="38" spans="1:5" ht="12" customHeight="1">
      <c r="A38" s="235" t="s">
        <v>84</v>
      </c>
      <c r="B38" s="14" t="s">
        <v>96</v>
      </c>
      <c r="C38" s="182"/>
      <c r="D38" s="182"/>
      <c r="E38" s="206"/>
    </row>
    <row r="39" spans="1:5" ht="12" customHeight="1">
      <c r="A39" s="235" t="s">
        <v>59</v>
      </c>
      <c r="B39" s="5" t="s">
        <v>230</v>
      </c>
      <c r="C39" s="182"/>
      <c r="D39" s="182"/>
      <c r="E39" s="206"/>
    </row>
    <row r="40" spans="1:5" ht="12" customHeight="1">
      <c r="A40" s="235" t="s">
        <v>60</v>
      </c>
      <c r="B40" s="5" t="s">
        <v>231</v>
      </c>
      <c r="C40" s="182"/>
      <c r="D40" s="182"/>
      <c r="E40" s="206"/>
    </row>
    <row r="41" spans="1:5" ht="12" customHeight="1" thickBot="1">
      <c r="A41" s="235" t="s">
        <v>66</v>
      </c>
      <c r="B41" s="14" t="s">
        <v>232</v>
      </c>
      <c r="C41" s="182"/>
      <c r="D41" s="182"/>
      <c r="E41" s="206"/>
    </row>
    <row r="42" spans="1:5" ht="12" customHeight="1" thickBot="1">
      <c r="A42" s="22" t="s">
        <v>5</v>
      </c>
      <c r="B42" s="20" t="s">
        <v>204</v>
      </c>
      <c r="C42" s="179">
        <f>+C43+C44+C45</f>
        <v>0</v>
      </c>
      <c r="D42" s="179">
        <f>+D43+D44+D45</f>
        <v>0</v>
      </c>
      <c r="E42" s="200">
        <f>+E43+E44+E45</f>
        <v>0</v>
      </c>
    </row>
    <row r="43" spans="1:5" ht="12" customHeight="1">
      <c r="A43" s="234" t="s">
        <v>61</v>
      </c>
      <c r="B43" s="5" t="s">
        <v>107</v>
      </c>
      <c r="C43" s="181"/>
      <c r="D43" s="181"/>
      <c r="E43" s="202"/>
    </row>
    <row r="44" spans="1:5" ht="12" customHeight="1">
      <c r="A44" s="234" t="s">
        <v>62</v>
      </c>
      <c r="B44" s="9" t="s">
        <v>97</v>
      </c>
      <c r="C44" s="180"/>
      <c r="D44" s="180"/>
      <c r="E44" s="204"/>
    </row>
    <row r="45" spans="1:5" ht="12" customHeight="1" thickBot="1">
      <c r="A45" s="234" t="s">
        <v>63</v>
      </c>
      <c r="B45" s="74" t="s">
        <v>109</v>
      </c>
      <c r="C45" s="180"/>
      <c r="D45" s="180"/>
      <c r="E45" s="204"/>
    </row>
    <row r="46" spans="1:5" ht="12" customHeight="1" thickBot="1">
      <c r="A46" s="22" t="s">
        <v>6</v>
      </c>
      <c r="B46" s="53" t="s">
        <v>233</v>
      </c>
      <c r="C46" s="179">
        <f>+C33+C42</f>
        <v>0</v>
      </c>
      <c r="D46" s="179">
        <f>+D33+D42</f>
        <v>0</v>
      </c>
      <c r="E46" s="200">
        <f>+E33+E42</f>
        <v>0</v>
      </c>
    </row>
    <row r="47" spans="1:5" ht="12" customHeight="1" thickBot="1">
      <c r="A47" s="22" t="s">
        <v>7</v>
      </c>
      <c r="B47" s="53" t="s">
        <v>244</v>
      </c>
      <c r="C47" s="179">
        <f>+C48+C49+C50</f>
        <v>0</v>
      </c>
      <c r="D47" s="179">
        <f>+D48+D49+D50</f>
        <v>0</v>
      </c>
      <c r="E47" s="200">
        <f>+E48+E49+E50</f>
        <v>0</v>
      </c>
    </row>
    <row r="48" spans="1:5" ht="12" customHeight="1">
      <c r="A48" s="239" t="s">
        <v>139</v>
      </c>
      <c r="B48" s="7" t="s">
        <v>205</v>
      </c>
      <c r="C48" s="251"/>
      <c r="D48" s="251"/>
      <c r="E48" s="250"/>
    </row>
    <row r="49" spans="1:5" ht="12" customHeight="1">
      <c r="A49" s="235" t="s">
        <v>140</v>
      </c>
      <c r="B49" s="5" t="s">
        <v>206</v>
      </c>
      <c r="C49" s="182"/>
      <c r="D49" s="182"/>
      <c r="E49" s="206"/>
    </row>
    <row r="50" spans="1:5" ht="13.5" thickBot="1">
      <c r="A50" s="240" t="s">
        <v>141</v>
      </c>
      <c r="B50" s="4" t="s">
        <v>245</v>
      </c>
      <c r="C50" s="182"/>
      <c r="D50" s="299"/>
      <c r="E50" s="206"/>
    </row>
    <row r="51" spans="1:5" ht="13.5" thickBot="1">
      <c r="A51" s="22" t="s">
        <v>8</v>
      </c>
      <c r="B51" s="243" t="s">
        <v>238</v>
      </c>
      <c r="C51" s="179">
        <f>+C46+C47</f>
        <v>0</v>
      </c>
      <c r="D51" s="300">
        <f>+D46+D47</f>
        <v>0</v>
      </c>
      <c r="E51" s="75">
        <f>+E46+E47</f>
        <v>0</v>
      </c>
    </row>
    <row r="52" ht="13.5" thickBot="1"/>
    <row r="53" spans="1:5" ht="12.75" customHeight="1" thickBot="1">
      <c r="A53" s="510" t="s">
        <v>480</v>
      </c>
      <c r="B53" s="511"/>
      <c r="C53" s="304"/>
      <c r="D53" s="304"/>
      <c r="E53" s="305"/>
    </row>
    <row r="54" spans="1:5" ht="13.5" customHeight="1" thickBot="1">
      <c r="A54" s="512" t="s">
        <v>481</v>
      </c>
      <c r="B54" s="513"/>
      <c r="C54" s="306"/>
      <c r="D54" s="306"/>
      <c r="E54" s="307"/>
    </row>
  </sheetData>
  <sheetProtection formatCells="0"/>
  <mergeCells count="4">
    <mergeCell ref="A7:E7"/>
    <mergeCell ref="A32:E32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L49" sqref="L49"/>
    </sheetView>
  </sheetViews>
  <sheetFormatPr defaultColWidth="9.00390625" defaultRowHeight="12.75"/>
  <cols>
    <col min="1" max="1" width="14.875" style="122" customWidth="1"/>
    <col min="2" max="2" width="62.875" style="123" customWidth="1"/>
    <col min="3" max="5" width="15.875" style="124" customWidth="1"/>
    <col min="6" max="16384" width="9.375" style="3" customWidth="1"/>
  </cols>
  <sheetData>
    <row r="1" spans="1:5" s="2" customFormat="1" ht="16.5" customHeight="1" thickBot="1">
      <c r="A1" s="61"/>
      <c r="B1" s="62"/>
      <c r="C1" s="71"/>
      <c r="D1" s="71"/>
      <c r="E1" s="302" t="str">
        <f>+CONCATENATE("6.1. melléklet a ……/",LEFT('1. sz. mell.'!C3,4)+1,". (……) önkormányzati határozathoz   ")</f>
        <v>6.1. melléklet a ……/2017. (……) önkormányzati határozathoz   </v>
      </c>
    </row>
    <row r="2" spans="1:5" s="46" customFormat="1" ht="15.75" customHeight="1">
      <c r="A2" s="195" t="s">
        <v>44</v>
      </c>
      <c r="B2" s="608" t="s">
        <v>246</v>
      </c>
      <c r="C2" s="609"/>
      <c r="D2" s="614"/>
      <c r="E2" s="242" t="s">
        <v>42</v>
      </c>
    </row>
    <row r="3" spans="1:5" s="46" customFormat="1" ht="24.75" thickBot="1">
      <c r="A3" s="233" t="s">
        <v>103</v>
      </c>
      <c r="B3" s="611" t="s">
        <v>247</v>
      </c>
      <c r="C3" s="612"/>
      <c r="D3" s="615"/>
      <c r="E3" s="241" t="s">
        <v>248</v>
      </c>
    </row>
    <row r="4" spans="1:5" s="47" customFormat="1" ht="15.75" customHeight="1" thickBot="1">
      <c r="A4" s="63"/>
      <c r="B4" s="63"/>
      <c r="C4" s="64"/>
      <c r="D4" s="64"/>
      <c r="E4" s="64" t="s">
        <v>39</v>
      </c>
    </row>
    <row r="5" spans="1:5" ht="24.75" thickBot="1">
      <c r="A5" s="194" t="s">
        <v>104</v>
      </c>
      <c r="B5" s="65" t="s">
        <v>479</v>
      </c>
      <c r="C5" s="177" t="s">
        <v>126</v>
      </c>
      <c r="D5" s="177" t="s">
        <v>133</v>
      </c>
      <c r="E5" s="66" t="s">
        <v>134</v>
      </c>
    </row>
    <row r="6" spans="1:5" s="43" customFormat="1" ht="12.75" customHeight="1" thickBot="1">
      <c r="A6" s="59">
        <v>1</v>
      </c>
      <c r="B6" s="60">
        <v>2</v>
      </c>
      <c r="C6" s="60">
        <v>3</v>
      </c>
      <c r="D6" s="192">
        <v>4</v>
      </c>
      <c r="E6" s="191">
        <v>5</v>
      </c>
    </row>
    <row r="7" spans="1:5" s="43" customFormat="1" ht="15.75" customHeight="1" thickBot="1">
      <c r="A7" s="605" t="s">
        <v>40</v>
      </c>
      <c r="B7" s="606"/>
      <c r="C7" s="606"/>
      <c r="D7" s="606"/>
      <c r="E7" s="607"/>
    </row>
    <row r="8" spans="1:5" s="43" customFormat="1" ht="12" customHeight="1" thickBot="1">
      <c r="A8" s="59" t="s">
        <v>4</v>
      </c>
      <c r="B8" s="281" t="s">
        <v>215</v>
      </c>
      <c r="C8" s="81">
        <f>SUM(C9:C18)</f>
        <v>0</v>
      </c>
      <c r="D8" s="81">
        <f>SUM(D9:D18)</f>
        <v>0</v>
      </c>
      <c r="E8" s="224">
        <f>SUM(E9:E18)</f>
        <v>0</v>
      </c>
    </row>
    <row r="9" spans="1:5" s="48" customFormat="1" ht="12" customHeight="1">
      <c r="A9" s="282" t="s">
        <v>55</v>
      </c>
      <c r="B9" s="7" t="s">
        <v>142</v>
      </c>
      <c r="C9" s="189"/>
      <c r="D9" s="189"/>
      <c r="E9" s="292"/>
    </row>
    <row r="10" spans="1:5" s="49" customFormat="1" ht="12" customHeight="1">
      <c r="A10" s="283" t="s">
        <v>56</v>
      </c>
      <c r="B10" s="5" t="s">
        <v>143</v>
      </c>
      <c r="C10" s="78"/>
      <c r="D10" s="78"/>
      <c r="E10" s="193"/>
    </row>
    <row r="11" spans="1:5" s="49" customFormat="1" ht="12" customHeight="1">
      <c r="A11" s="283" t="s">
        <v>57</v>
      </c>
      <c r="B11" s="5" t="s">
        <v>144</v>
      </c>
      <c r="C11" s="78"/>
      <c r="D11" s="78"/>
      <c r="E11" s="193"/>
    </row>
    <row r="12" spans="1:5" s="49" customFormat="1" ht="12" customHeight="1">
      <c r="A12" s="283" t="s">
        <v>58</v>
      </c>
      <c r="B12" s="5" t="s">
        <v>145</v>
      </c>
      <c r="C12" s="78"/>
      <c r="D12" s="78"/>
      <c r="E12" s="193"/>
    </row>
    <row r="13" spans="1:5" s="49" customFormat="1" ht="12" customHeight="1">
      <c r="A13" s="283" t="s">
        <v>84</v>
      </c>
      <c r="B13" s="5" t="s">
        <v>146</v>
      </c>
      <c r="C13" s="78"/>
      <c r="D13" s="78"/>
      <c r="E13" s="193"/>
    </row>
    <row r="14" spans="1:5" s="48" customFormat="1" ht="12" customHeight="1">
      <c r="A14" s="283" t="s">
        <v>59</v>
      </c>
      <c r="B14" s="5" t="s">
        <v>216</v>
      </c>
      <c r="C14" s="78"/>
      <c r="D14" s="78"/>
      <c r="E14" s="193"/>
    </row>
    <row r="15" spans="1:5" s="48" customFormat="1" ht="12" customHeight="1">
      <c r="A15" s="283" t="s">
        <v>60</v>
      </c>
      <c r="B15" s="4" t="s">
        <v>217</v>
      </c>
      <c r="C15" s="78"/>
      <c r="D15" s="78"/>
      <c r="E15" s="193"/>
    </row>
    <row r="16" spans="1:5" s="48" customFormat="1" ht="12" customHeight="1">
      <c r="A16" s="283" t="s">
        <v>66</v>
      </c>
      <c r="B16" s="5" t="s">
        <v>147</v>
      </c>
      <c r="C16" s="190"/>
      <c r="D16" s="190"/>
      <c r="E16" s="231"/>
    </row>
    <row r="17" spans="1:5" s="48" customFormat="1" ht="12" customHeight="1">
      <c r="A17" s="283" t="s">
        <v>67</v>
      </c>
      <c r="B17" s="5" t="s">
        <v>148</v>
      </c>
      <c r="C17" s="78"/>
      <c r="D17" s="78"/>
      <c r="E17" s="193"/>
    </row>
    <row r="18" spans="1:5" s="48" customFormat="1" ht="12" customHeight="1" thickBot="1">
      <c r="A18" s="283" t="s">
        <v>68</v>
      </c>
      <c r="B18" s="4" t="s">
        <v>149</v>
      </c>
      <c r="C18" s="80"/>
      <c r="D18" s="80"/>
      <c r="E18" s="225"/>
    </row>
    <row r="19" spans="1:5" s="48" customFormat="1" ht="12" customHeight="1" thickBot="1">
      <c r="A19" s="59" t="s">
        <v>5</v>
      </c>
      <c r="B19" s="281" t="s">
        <v>218</v>
      </c>
      <c r="C19" s="81">
        <f>SUM(C20:C22)</f>
        <v>0</v>
      </c>
      <c r="D19" s="81">
        <f>SUM(D20:D22)</f>
        <v>0</v>
      </c>
      <c r="E19" s="224">
        <f>SUM(E20:E22)</f>
        <v>0</v>
      </c>
    </row>
    <row r="20" spans="1:5" s="48" customFormat="1" ht="12" customHeight="1">
      <c r="A20" s="283" t="s">
        <v>61</v>
      </c>
      <c r="B20" s="6" t="s">
        <v>138</v>
      </c>
      <c r="C20" s="78"/>
      <c r="D20" s="78"/>
      <c r="E20" s="193"/>
    </row>
    <row r="21" spans="1:5" s="49" customFormat="1" ht="12" customHeight="1">
      <c r="A21" s="283" t="s">
        <v>62</v>
      </c>
      <c r="B21" s="5" t="s">
        <v>219</v>
      </c>
      <c r="C21" s="78"/>
      <c r="D21" s="78"/>
      <c r="E21" s="193"/>
    </row>
    <row r="22" spans="1:5" s="49" customFormat="1" ht="12" customHeight="1">
      <c r="A22" s="283" t="s">
        <v>63</v>
      </c>
      <c r="B22" s="5" t="s">
        <v>220</v>
      </c>
      <c r="C22" s="78"/>
      <c r="D22" s="78"/>
      <c r="E22" s="193"/>
    </row>
    <row r="23" spans="1:5" s="49" customFormat="1" ht="12" customHeight="1" thickBot="1">
      <c r="A23" s="283" t="s">
        <v>64</v>
      </c>
      <c r="B23" s="5" t="s">
        <v>221</v>
      </c>
      <c r="C23" s="78"/>
      <c r="D23" s="78"/>
      <c r="E23" s="193"/>
    </row>
    <row r="24" spans="1:5" s="48" customFormat="1" ht="12" customHeight="1" thickBot="1">
      <c r="A24" s="284" t="s">
        <v>6</v>
      </c>
      <c r="B24" s="53" t="s">
        <v>92</v>
      </c>
      <c r="C24" s="294"/>
      <c r="D24" s="294"/>
      <c r="E24" s="290"/>
    </row>
    <row r="25" spans="1:5" s="48" customFormat="1" ht="12" customHeight="1" thickBot="1">
      <c r="A25" s="284" t="s">
        <v>7</v>
      </c>
      <c r="B25" s="53" t="s">
        <v>222</v>
      </c>
      <c r="C25" s="81">
        <f>+C26+C27</f>
        <v>0</v>
      </c>
      <c r="D25" s="81">
        <f>+D26+D27</f>
        <v>0</v>
      </c>
      <c r="E25" s="224">
        <f>+E26+E27</f>
        <v>0</v>
      </c>
    </row>
    <row r="26" spans="1:5" s="48" customFormat="1" ht="12" customHeight="1">
      <c r="A26" s="285" t="s">
        <v>139</v>
      </c>
      <c r="B26" s="286" t="s">
        <v>219</v>
      </c>
      <c r="C26" s="186"/>
      <c r="D26" s="186"/>
      <c r="E26" s="232"/>
    </row>
    <row r="27" spans="1:5" s="48" customFormat="1" ht="12" customHeight="1">
      <c r="A27" s="285" t="s">
        <v>140</v>
      </c>
      <c r="B27" s="287" t="s">
        <v>223</v>
      </c>
      <c r="C27" s="82"/>
      <c r="D27" s="82"/>
      <c r="E27" s="226"/>
    </row>
    <row r="28" spans="1:5" s="48" customFormat="1" ht="12" customHeight="1" thickBot="1">
      <c r="A28" s="283" t="s">
        <v>141</v>
      </c>
      <c r="B28" s="288" t="s">
        <v>224</v>
      </c>
      <c r="C28" s="295"/>
      <c r="D28" s="295"/>
      <c r="E28" s="293"/>
    </row>
    <row r="29" spans="1:5" s="48" customFormat="1" ht="12" customHeight="1" thickBot="1">
      <c r="A29" s="284" t="s">
        <v>8</v>
      </c>
      <c r="B29" s="53" t="s">
        <v>225</v>
      </c>
      <c r="C29" s="81">
        <f>+C30+C31+C32</f>
        <v>0</v>
      </c>
      <c r="D29" s="81">
        <f>+D30+D31+D32</f>
        <v>0</v>
      </c>
      <c r="E29" s="224">
        <f>+E30+E31+E32</f>
        <v>0</v>
      </c>
    </row>
    <row r="30" spans="1:5" s="48" customFormat="1" ht="12" customHeight="1">
      <c r="A30" s="285" t="s">
        <v>52</v>
      </c>
      <c r="B30" s="286" t="s">
        <v>150</v>
      </c>
      <c r="C30" s="186"/>
      <c r="D30" s="186"/>
      <c r="E30" s="232"/>
    </row>
    <row r="31" spans="1:5" s="48" customFormat="1" ht="12" customHeight="1">
      <c r="A31" s="285" t="s">
        <v>53</v>
      </c>
      <c r="B31" s="287" t="s">
        <v>151</v>
      </c>
      <c r="C31" s="82"/>
      <c r="D31" s="82"/>
      <c r="E31" s="226"/>
    </row>
    <row r="32" spans="1:5" s="48" customFormat="1" ht="12" customHeight="1" thickBot="1">
      <c r="A32" s="283" t="s">
        <v>54</v>
      </c>
      <c r="B32" s="289" t="s">
        <v>152</v>
      </c>
      <c r="C32" s="295"/>
      <c r="D32" s="295"/>
      <c r="E32" s="293"/>
    </row>
    <row r="33" spans="1:5" s="48" customFormat="1" ht="12" customHeight="1" thickBot="1">
      <c r="A33" s="284" t="s">
        <v>9</v>
      </c>
      <c r="B33" s="53" t="s">
        <v>157</v>
      </c>
      <c r="C33" s="294"/>
      <c r="D33" s="294"/>
      <c r="E33" s="290"/>
    </row>
    <row r="34" spans="1:5" s="48" customFormat="1" ht="12" customHeight="1" thickBot="1">
      <c r="A34" s="284" t="s">
        <v>10</v>
      </c>
      <c r="B34" s="53" t="s">
        <v>190</v>
      </c>
      <c r="C34" s="294"/>
      <c r="D34" s="294"/>
      <c r="E34" s="290"/>
    </row>
    <row r="35" spans="1:5" s="48" customFormat="1" ht="12" customHeight="1" thickBot="1">
      <c r="A35" s="280" t="s">
        <v>11</v>
      </c>
      <c r="B35" s="308" t="s">
        <v>249</v>
      </c>
      <c r="C35" s="296">
        <f>+C8+C19+C24+C25+C29+C33+C34</f>
        <v>0</v>
      </c>
      <c r="D35" s="296">
        <f>+D8+D19+D24+D25+D29+D33+D34</f>
        <v>0</v>
      </c>
      <c r="E35" s="309">
        <f>+E8+E19+E24+E25+E29+E33+E34</f>
        <v>0</v>
      </c>
    </row>
    <row r="36" spans="1:5" s="49" customFormat="1" ht="15" customHeight="1">
      <c r="A36" s="67"/>
      <c r="B36" s="68"/>
      <c r="C36" s="118"/>
      <c r="D36" s="118"/>
      <c r="E36" s="118"/>
    </row>
    <row r="37" spans="1:5" ht="13.5" thickBot="1">
      <c r="A37" s="69"/>
      <c r="B37" s="70"/>
      <c r="C37" s="119"/>
      <c r="D37" s="119"/>
      <c r="E37" s="119"/>
    </row>
    <row r="38" spans="1:5" s="43" customFormat="1" ht="16.5" customHeight="1" thickBot="1">
      <c r="A38" s="605" t="s">
        <v>41</v>
      </c>
      <c r="B38" s="606"/>
      <c r="C38" s="606"/>
      <c r="D38" s="606"/>
      <c r="E38" s="607"/>
    </row>
    <row r="39" spans="1:5" s="50" customFormat="1" ht="12" customHeight="1" thickBot="1">
      <c r="A39" s="284" t="s">
        <v>4</v>
      </c>
      <c r="B39" s="53" t="s">
        <v>250</v>
      </c>
      <c r="C39" s="81">
        <f>SUM(C40:C45)</f>
        <v>0</v>
      </c>
      <c r="D39" s="81">
        <f>SUM(D40:D45)</f>
        <v>0</v>
      </c>
      <c r="E39" s="224">
        <f>SUM(E40:E45)</f>
        <v>0</v>
      </c>
    </row>
    <row r="40" spans="1:5" ht="12" customHeight="1">
      <c r="A40" s="283" t="s">
        <v>55</v>
      </c>
      <c r="B40" s="6" t="s">
        <v>33</v>
      </c>
      <c r="C40" s="186"/>
      <c r="D40" s="186"/>
      <c r="E40" s="232"/>
    </row>
    <row r="41" spans="1:5" ht="12" customHeight="1">
      <c r="A41" s="283" t="s">
        <v>56</v>
      </c>
      <c r="B41" s="5" t="s">
        <v>94</v>
      </c>
      <c r="C41" s="45"/>
      <c r="D41" s="45"/>
      <c r="E41" s="227"/>
    </row>
    <row r="42" spans="1:5" ht="12" customHeight="1">
      <c r="A42" s="283" t="s">
        <v>57</v>
      </c>
      <c r="B42" s="5" t="s">
        <v>77</v>
      </c>
      <c r="C42" s="45"/>
      <c r="D42" s="45"/>
      <c r="E42" s="227"/>
    </row>
    <row r="43" spans="1:5" ht="12" customHeight="1">
      <c r="A43" s="283" t="s">
        <v>58</v>
      </c>
      <c r="B43" s="5" t="s">
        <v>95</v>
      </c>
      <c r="C43" s="45"/>
      <c r="D43" s="45"/>
      <c r="E43" s="227"/>
    </row>
    <row r="44" spans="1:5" ht="12" customHeight="1">
      <c r="A44" s="283" t="s">
        <v>84</v>
      </c>
      <c r="B44" s="5" t="s">
        <v>96</v>
      </c>
      <c r="C44" s="45"/>
      <c r="D44" s="45"/>
      <c r="E44" s="227"/>
    </row>
    <row r="45" spans="1:5" ht="12" customHeight="1" thickBot="1">
      <c r="A45" s="283" t="s">
        <v>59</v>
      </c>
      <c r="B45" s="5" t="s">
        <v>34</v>
      </c>
      <c r="C45" s="45"/>
      <c r="D45" s="45"/>
      <c r="E45" s="227"/>
    </row>
    <row r="46" spans="1:5" ht="12" customHeight="1" thickBot="1">
      <c r="A46" s="284" t="s">
        <v>5</v>
      </c>
      <c r="B46" s="53" t="s">
        <v>226</v>
      </c>
      <c r="C46" s="81">
        <f>SUM(C47:C49)</f>
        <v>0</v>
      </c>
      <c r="D46" s="81">
        <f>SUM(D47:D49)</f>
        <v>0</v>
      </c>
      <c r="E46" s="224">
        <f>SUM(E47:E49)</f>
        <v>0</v>
      </c>
    </row>
    <row r="47" spans="1:5" ht="12" customHeight="1">
      <c r="A47" s="283" t="s">
        <v>61</v>
      </c>
      <c r="B47" s="6" t="s">
        <v>107</v>
      </c>
      <c r="C47" s="186"/>
      <c r="D47" s="186"/>
      <c r="E47" s="232"/>
    </row>
    <row r="48" spans="1:5" ht="12" customHeight="1">
      <c r="A48" s="283" t="s">
        <v>62</v>
      </c>
      <c r="B48" s="5" t="s">
        <v>97</v>
      </c>
      <c r="C48" s="45"/>
      <c r="D48" s="45"/>
      <c r="E48" s="227"/>
    </row>
    <row r="49" spans="1:5" ht="12" customHeight="1">
      <c r="A49" s="283" t="s">
        <v>63</v>
      </c>
      <c r="B49" s="5" t="s">
        <v>227</v>
      </c>
      <c r="C49" s="45"/>
      <c r="D49" s="45"/>
      <c r="E49" s="227"/>
    </row>
    <row r="50" spans="1:5" ht="12" customHeight="1" thickBot="1">
      <c r="A50" s="283" t="s">
        <v>64</v>
      </c>
      <c r="B50" s="5" t="s">
        <v>251</v>
      </c>
      <c r="C50" s="45"/>
      <c r="D50" s="45"/>
      <c r="E50" s="227"/>
    </row>
    <row r="51" spans="1:5" ht="12" customHeight="1" thickBot="1">
      <c r="A51" s="284" t="s">
        <v>6</v>
      </c>
      <c r="B51" s="297" t="s">
        <v>228</v>
      </c>
      <c r="C51" s="296">
        <f>+C39+C46</f>
        <v>0</v>
      </c>
      <c r="D51" s="296">
        <f>+D39+D46</f>
        <v>0</v>
      </c>
      <c r="E51" s="291">
        <f>+E39+E46</f>
        <v>0</v>
      </c>
    </row>
    <row r="52" ht="13.5" thickBot="1"/>
    <row r="53" spans="1:5" ht="12.75" customHeight="1" thickBot="1">
      <c r="A53" s="510" t="s">
        <v>480</v>
      </c>
      <c r="B53" s="511"/>
      <c r="C53" s="304"/>
      <c r="D53" s="304"/>
      <c r="E53" s="305"/>
    </row>
    <row r="54" spans="1:5" ht="13.5" customHeight="1" thickBot="1">
      <c r="A54" s="512" t="s">
        <v>481</v>
      </c>
      <c r="B54" s="513"/>
      <c r="C54" s="306"/>
      <c r="D54" s="306"/>
      <c r="E54" s="307"/>
    </row>
  </sheetData>
  <sheetProtection formatCells="0"/>
  <mergeCells count="4">
    <mergeCell ref="B2:D2"/>
    <mergeCell ref="B3:D3"/>
    <mergeCell ref="A7:E7"/>
    <mergeCell ref="A38:E38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C1" sqref="C1:G1"/>
    </sheetView>
  </sheetViews>
  <sheetFormatPr defaultColWidth="9.00390625" defaultRowHeight="12.75"/>
  <cols>
    <col min="1" max="1" width="7.00390625" style="303" customWidth="1"/>
    <col min="2" max="2" width="32.00390625" style="310" customWidth="1"/>
    <col min="3" max="3" width="12.50390625" style="310" customWidth="1"/>
    <col min="4" max="6" width="11.875" style="310" customWidth="1"/>
    <col min="7" max="7" width="12.875" style="310" customWidth="1"/>
    <col min="8" max="16384" width="9.375" style="310" customWidth="1"/>
  </cols>
  <sheetData>
    <row r="1" spans="3:7" ht="14.25" thickBot="1">
      <c r="C1" s="618" t="s">
        <v>483</v>
      </c>
      <c r="D1" s="619"/>
      <c r="E1" s="619"/>
      <c r="F1" s="619"/>
      <c r="G1" s="619"/>
    </row>
    <row r="2" spans="1:7" ht="17.25" customHeight="1" thickBot="1">
      <c r="A2" s="620" t="s">
        <v>2</v>
      </c>
      <c r="B2" s="622" t="s">
        <v>252</v>
      </c>
      <c r="C2" s="622" t="s">
        <v>253</v>
      </c>
      <c r="D2" s="622" t="s">
        <v>254</v>
      </c>
      <c r="E2" s="624" t="s">
        <v>255</v>
      </c>
      <c r="F2" s="624"/>
      <c r="G2" s="625"/>
    </row>
    <row r="3" spans="1:7" s="313" customFormat="1" ht="57.75" customHeight="1" thickBot="1">
      <c r="A3" s="621"/>
      <c r="B3" s="623"/>
      <c r="C3" s="623"/>
      <c r="D3" s="623"/>
      <c r="E3" s="311" t="s">
        <v>256</v>
      </c>
      <c r="F3" s="311" t="s">
        <v>257</v>
      </c>
      <c r="G3" s="312" t="s">
        <v>258</v>
      </c>
    </row>
    <row r="4" spans="1:7" s="315" customFormat="1" ht="15" customHeight="1" thickBot="1">
      <c r="A4" s="59" t="s">
        <v>259</v>
      </c>
      <c r="B4" s="60" t="s">
        <v>260</v>
      </c>
      <c r="C4" s="60" t="s">
        <v>261</v>
      </c>
      <c r="D4" s="60" t="s">
        <v>262</v>
      </c>
      <c r="E4" s="60" t="s">
        <v>263</v>
      </c>
      <c r="F4" s="60" t="s">
        <v>264</v>
      </c>
      <c r="G4" s="314" t="s">
        <v>265</v>
      </c>
    </row>
    <row r="5" spans="1:7" ht="19.5" customHeight="1">
      <c r="A5" s="316" t="s">
        <v>4</v>
      </c>
      <c r="B5" s="317" t="s">
        <v>482</v>
      </c>
      <c r="C5" s="318">
        <v>1</v>
      </c>
      <c r="D5" s="318"/>
      <c r="E5" s="319">
        <f>C5+D5</f>
        <v>1</v>
      </c>
      <c r="F5" s="318"/>
      <c r="G5" s="320">
        <v>1</v>
      </c>
    </row>
    <row r="6" spans="1:7" ht="15" customHeight="1">
      <c r="A6" s="321" t="s">
        <v>5</v>
      </c>
      <c r="B6" s="322"/>
      <c r="C6" s="18"/>
      <c r="D6" s="18"/>
      <c r="E6" s="319">
        <f aca="true" t="shared" si="0" ref="E6:E35">C6+D6</f>
        <v>0</v>
      </c>
      <c r="F6" s="18"/>
      <c r="G6" s="323"/>
    </row>
    <row r="7" spans="1:7" ht="15" customHeight="1">
      <c r="A7" s="321" t="s">
        <v>6</v>
      </c>
      <c r="B7" s="322"/>
      <c r="C7" s="18"/>
      <c r="D7" s="18"/>
      <c r="E7" s="319">
        <f t="shared" si="0"/>
        <v>0</v>
      </c>
      <c r="F7" s="18"/>
      <c r="G7" s="323"/>
    </row>
    <row r="8" spans="1:7" ht="15" customHeight="1">
      <c r="A8" s="321" t="s">
        <v>7</v>
      </c>
      <c r="B8" s="322"/>
      <c r="C8" s="18"/>
      <c r="D8" s="18"/>
      <c r="E8" s="319">
        <f t="shared" si="0"/>
        <v>0</v>
      </c>
      <c r="F8" s="18"/>
      <c r="G8" s="323"/>
    </row>
    <row r="9" spans="1:7" ht="15" customHeight="1">
      <c r="A9" s="321" t="s">
        <v>8</v>
      </c>
      <c r="B9" s="322"/>
      <c r="C9" s="18"/>
      <c r="D9" s="18"/>
      <c r="E9" s="319">
        <f t="shared" si="0"/>
        <v>0</v>
      </c>
      <c r="F9" s="18"/>
      <c r="G9" s="323"/>
    </row>
    <row r="10" spans="1:7" ht="15" customHeight="1">
      <c r="A10" s="321" t="s">
        <v>9</v>
      </c>
      <c r="B10" s="322"/>
      <c r="C10" s="18"/>
      <c r="D10" s="18"/>
      <c r="E10" s="319">
        <f t="shared" si="0"/>
        <v>0</v>
      </c>
      <c r="F10" s="18"/>
      <c r="G10" s="323"/>
    </row>
    <row r="11" spans="1:7" ht="15" customHeight="1">
      <c r="A11" s="321" t="s">
        <v>10</v>
      </c>
      <c r="B11" s="322"/>
      <c r="C11" s="18"/>
      <c r="D11" s="18"/>
      <c r="E11" s="319">
        <f t="shared" si="0"/>
        <v>0</v>
      </c>
      <c r="F11" s="18"/>
      <c r="G11" s="323"/>
    </row>
    <row r="12" spans="1:7" ht="15" customHeight="1">
      <c r="A12" s="321" t="s">
        <v>11</v>
      </c>
      <c r="B12" s="322"/>
      <c r="C12" s="18"/>
      <c r="D12" s="18"/>
      <c r="E12" s="319">
        <f t="shared" si="0"/>
        <v>0</v>
      </c>
      <c r="F12" s="18"/>
      <c r="G12" s="323"/>
    </row>
    <row r="13" spans="1:7" ht="15" customHeight="1">
      <c r="A13" s="321" t="s">
        <v>12</v>
      </c>
      <c r="B13" s="322"/>
      <c r="C13" s="18"/>
      <c r="D13" s="18"/>
      <c r="E13" s="319">
        <f t="shared" si="0"/>
        <v>0</v>
      </c>
      <c r="F13" s="18"/>
      <c r="G13" s="323"/>
    </row>
    <row r="14" spans="1:7" ht="15" customHeight="1">
      <c r="A14" s="321" t="s">
        <v>13</v>
      </c>
      <c r="B14" s="322"/>
      <c r="C14" s="18"/>
      <c r="D14" s="18"/>
      <c r="E14" s="319">
        <f t="shared" si="0"/>
        <v>0</v>
      </c>
      <c r="F14" s="18"/>
      <c r="G14" s="323"/>
    </row>
    <row r="15" spans="1:7" ht="15" customHeight="1">
      <c r="A15" s="321" t="s">
        <v>14</v>
      </c>
      <c r="B15" s="322"/>
      <c r="C15" s="18"/>
      <c r="D15" s="18"/>
      <c r="E15" s="319">
        <f t="shared" si="0"/>
        <v>0</v>
      </c>
      <c r="F15" s="18"/>
      <c r="G15" s="323"/>
    </row>
    <row r="16" spans="1:7" ht="15" customHeight="1">
      <c r="A16" s="321" t="s">
        <v>15</v>
      </c>
      <c r="B16" s="322"/>
      <c r="C16" s="18"/>
      <c r="D16" s="18"/>
      <c r="E16" s="319">
        <f t="shared" si="0"/>
        <v>0</v>
      </c>
      <c r="F16" s="18"/>
      <c r="G16" s="323"/>
    </row>
    <row r="17" spans="1:7" ht="15" customHeight="1">
      <c r="A17" s="321" t="s">
        <v>16</v>
      </c>
      <c r="B17" s="322"/>
      <c r="C17" s="18"/>
      <c r="D17" s="18"/>
      <c r="E17" s="319">
        <f t="shared" si="0"/>
        <v>0</v>
      </c>
      <c r="F17" s="18"/>
      <c r="G17" s="323"/>
    </row>
    <row r="18" spans="1:7" ht="15" customHeight="1">
      <c r="A18" s="321" t="s">
        <v>17</v>
      </c>
      <c r="B18" s="322"/>
      <c r="C18" s="18"/>
      <c r="D18" s="18"/>
      <c r="E18" s="319">
        <f t="shared" si="0"/>
        <v>0</v>
      </c>
      <c r="F18" s="18"/>
      <c r="G18" s="323"/>
    </row>
    <row r="19" spans="1:7" ht="15" customHeight="1">
      <c r="A19" s="321" t="s">
        <v>18</v>
      </c>
      <c r="B19" s="322"/>
      <c r="C19" s="18"/>
      <c r="D19" s="18"/>
      <c r="E19" s="319">
        <f t="shared" si="0"/>
        <v>0</v>
      </c>
      <c r="F19" s="18"/>
      <c r="G19" s="323"/>
    </row>
    <row r="20" spans="1:7" ht="15" customHeight="1">
      <c r="A20" s="321" t="s">
        <v>19</v>
      </c>
      <c r="B20" s="322"/>
      <c r="C20" s="18"/>
      <c r="D20" s="18"/>
      <c r="E20" s="319">
        <f t="shared" si="0"/>
        <v>0</v>
      </c>
      <c r="F20" s="18"/>
      <c r="G20" s="323"/>
    </row>
    <row r="21" spans="1:7" ht="15" customHeight="1">
      <c r="A21" s="321" t="s">
        <v>20</v>
      </c>
      <c r="B21" s="322"/>
      <c r="C21" s="18"/>
      <c r="D21" s="18"/>
      <c r="E21" s="319">
        <f t="shared" si="0"/>
        <v>0</v>
      </c>
      <c r="F21" s="18"/>
      <c r="G21" s="323"/>
    </row>
    <row r="22" spans="1:7" ht="15" customHeight="1">
      <c r="A22" s="321" t="s">
        <v>21</v>
      </c>
      <c r="B22" s="322"/>
      <c r="C22" s="18"/>
      <c r="D22" s="18"/>
      <c r="E22" s="319">
        <f t="shared" si="0"/>
        <v>0</v>
      </c>
      <c r="F22" s="18"/>
      <c r="G22" s="323"/>
    </row>
    <row r="23" spans="1:7" ht="15" customHeight="1">
      <c r="A23" s="321" t="s">
        <v>22</v>
      </c>
      <c r="B23" s="322"/>
      <c r="C23" s="18"/>
      <c r="D23" s="18"/>
      <c r="E23" s="319">
        <f t="shared" si="0"/>
        <v>0</v>
      </c>
      <c r="F23" s="18"/>
      <c r="G23" s="323"/>
    </row>
    <row r="24" spans="1:7" ht="15" customHeight="1">
      <c r="A24" s="321" t="s">
        <v>23</v>
      </c>
      <c r="B24" s="322"/>
      <c r="C24" s="18"/>
      <c r="D24" s="18"/>
      <c r="E24" s="319">
        <f t="shared" si="0"/>
        <v>0</v>
      </c>
      <c r="F24" s="18"/>
      <c r="G24" s="323"/>
    </row>
    <row r="25" spans="1:7" ht="15" customHeight="1">
      <c r="A25" s="321" t="s">
        <v>24</v>
      </c>
      <c r="B25" s="322"/>
      <c r="C25" s="18"/>
      <c r="D25" s="18"/>
      <c r="E25" s="319">
        <f t="shared" si="0"/>
        <v>0</v>
      </c>
      <c r="F25" s="18"/>
      <c r="G25" s="323"/>
    </row>
    <row r="26" spans="1:7" ht="15" customHeight="1">
      <c r="A26" s="321" t="s">
        <v>25</v>
      </c>
      <c r="B26" s="322"/>
      <c r="C26" s="18"/>
      <c r="D26" s="18"/>
      <c r="E26" s="319">
        <f t="shared" si="0"/>
        <v>0</v>
      </c>
      <c r="F26" s="18"/>
      <c r="G26" s="323"/>
    </row>
    <row r="27" spans="1:7" ht="15" customHeight="1">
      <c r="A27" s="321" t="s">
        <v>26</v>
      </c>
      <c r="B27" s="322"/>
      <c r="C27" s="18"/>
      <c r="D27" s="18"/>
      <c r="E27" s="319">
        <f t="shared" si="0"/>
        <v>0</v>
      </c>
      <c r="F27" s="18"/>
      <c r="G27" s="323"/>
    </row>
    <row r="28" spans="1:7" ht="15" customHeight="1">
      <c r="A28" s="321" t="s">
        <v>27</v>
      </c>
      <c r="B28" s="322"/>
      <c r="C28" s="18"/>
      <c r="D28" s="18"/>
      <c r="E28" s="319">
        <f t="shared" si="0"/>
        <v>0</v>
      </c>
      <c r="F28" s="18"/>
      <c r="G28" s="323"/>
    </row>
    <row r="29" spans="1:7" ht="15" customHeight="1">
      <c r="A29" s="321" t="s">
        <v>28</v>
      </c>
      <c r="B29" s="322"/>
      <c r="C29" s="18"/>
      <c r="D29" s="18"/>
      <c r="E29" s="319">
        <f t="shared" si="0"/>
        <v>0</v>
      </c>
      <c r="F29" s="18"/>
      <c r="G29" s="323"/>
    </row>
    <row r="30" spans="1:7" ht="15" customHeight="1">
      <c r="A30" s="321" t="s">
        <v>29</v>
      </c>
      <c r="B30" s="322"/>
      <c r="C30" s="18"/>
      <c r="D30" s="18"/>
      <c r="E30" s="319"/>
      <c r="F30" s="18"/>
      <c r="G30" s="323"/>
    </row>
    <row r="31" spans="1:7" ht="15" customHeight="1">
      <c r="A31" s="321" t="s">
        <v>30</v>
      </c>
      <c r="B31" s="322"/>
      <c r="C31" s="18"/>
      <c r="D31" s="18"/>
      <c r="E31" s="319">
        <f t="shared" si="0"/>
        <v>0</v>
      </c>
      <c r="F31" s="18"/>
      <c r="G31" s="323"/>
    </row>
    <row r="32" spans="1:7" ht="15" customHeight="1">
      <c r="A32" s="321" t="s">
        <v>31</v>
      </c>
      <c r="B32" s="322"/>
      <c r="C32" s="18"/>
      <c r="D32" s="18"/>
      <c r="E32" s="319">
        <f t="shared" si="0"/>
        <v>0</v>
      </c>
      <c r="F32" s="18"/>
      <c r="G32" s="323"/>
    </row>
    <row r="33" spans="1:7" ht="15" customHeight="1">
      <c r="A33" s="321" t="s">
        <v>266</v>
      </c>
      <c r="B33" s="322"/>
      <c r="C33" s="18"/>
      <c r="D33" s="18"/>
      <c r="E33" s="319">
        <f t="shared" si="0"/>
        <v>0</v>
      </c>
      <c r="F33" s="18"/>
      <c r="G33" s="323"/>
    </row>
    <row r="34" spans="1:7" ht="15" customHeight="1">
      <c r="A34" s="321" t="s">
        <v>267</v>
      </c>
      <c r="B34" s="322"/>
      <c r="C34" s="18"/>
      <c r="D34" s="18"/>
      <c r="E34" s="319">
        <f t="shared" si="0"/>
        <v>0</v>
      </c>
      <c r="F34" s="18"/>
      <c r="G34" s="323"/>
    </row>
    <row r="35" spans="1:7" ht="15" customHeight="1" thickBot="1">
      <c r="A35" s="321" t="s">
        <v>268</v>
      </c>
      <c r="B35" s="324"/>
      <c r="C35" s="19"/>
      <c r="D35" s="19"/>
      <c r="E35" s="319">
        <f t="shared" si="0"/>
        <v>0</v>
      </c>
      <c r="F35" s="19"/>
      <c r="G35" s="325"/>
    </row>
    <row r="36" spans="1:7" ht="15" customHeight="1" thickBot="1">
      <c r="A36" s="616" t="s">
        <v>36</v>
      </c>
      <c r="B36" s="617"/>
      <c r="C36" s="39">
        <f>SUM(C5:C35)</f>
        <v>1</v>
      </c>
      <c r="D36" s="39">
        <f>SUM(D5:D35)</f>
        <v>0</v>
      </c>
      <c r="E36" s="39">
        <f>SUM(E5:E35)</f>
        <v>1</v>
      </c>
      <c r="F36" s="39">
        <f>SUM(F5:F35)</f>
        <v>0</v>
      </c>
      <c r="G36" s="326">
        <f>SUM(G5:G35)</f>
        <v>1</v>
      </c>
    </row>
  </sheetData>
  <sheetProtection/>
  <mergeCells count="7">
    <mergeCell ref="A36:B36"/>
    <mergeCell ref="C1:G1"/>
    <mergeCell ref="A2:A3"/>
    <mergeCell ref="B2:B3"/>
    <mergeCell ref="C2:C3"/>
    <mergeCell ref="D2:D3"/>
    <mergeCell ref="E2:G2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7. melléklet a ……/2016. (……) önkormányzati határozathoz&amp;"Times New Roman CE,Dőlt"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F69"/>
  <sheetViews>
    <sheetView zoomScale="115" zoomScaleNormal="115" zoomScaleSheetLayoutView="145" workbookViewId="0" topLeftCell="A28">
      <selection activeCell="G55" sqref="G55"/>
    </sheetView>
  </sheetViews>
  <sheetFormatPr defaultColWidth="9.00390625" defaultRowHeight="12.75"/>
  <cols>
    <col min="1" max="1" width="9.00390625" style="340" customWidth="1"/>
    <col min="2" max="2" width="75.875" style="340" customWidth="1"/>
    <col min="3" max="3" width="15.50390625" style="328" customWidth="1"/>
    <col min="4" max="5" width="15.50390625" style="340" customWidth="1"/>
    <col min="6" max="6" width="9.00390625" style="327" customWidth="1"/>
    <col min="7" max="16384" width="9.375" style="327" customWidth="1"/>
  </cols>
  <sheetData>
    <row r="1" spans="1:5" ht="15.75" customHeight="1">
      <c r="A1" s="569" t="s">
        <v>1</v>
      </c>
      <c r="B1" s="569"/>
      <c r="C1" s="569"/>
      <c r="D1" s="569"/>
      <c r="E1" s="569"/>
    </row>
    <row r="2" spans="1:5" ht="15.75" customHeight="1" thickBot="1">
      <c r="A2" s="626" t="s">
        <v>85</v>
      </c>
      <c r="B2" s="626"/>
      <c r="D2" s="198"/>
      <c r="E2" s="76"/>
    </row>
    <row r="3" spans="1:5" ht="37.5" customHeight="1" thickBot="1">
      <c r="A3" s="329" t="s">
        <v>51</v>
      </c>
      <c r="B3" s="330" t="s">
        <v>3</v>
      </c>
      <c r="C3" s="330" t="str">
        <f>+CONCATENATE(LEFT('1. sz. mell.'!C3,4)-1,". évi tény")</f>
        <v>2015. évi tény</v>
      </c>
      <c r="D3" s="331" t="str">
        <f>+CONCATENATE(LEFT('1. sz. mell.'!C3,4),". évi módosított ei.")</f>
        <v>2016. évi módosított ei.</v>
      </c>
      <c r="E3" s="332" t="str">
        <f>+CONCATENATE(LEFT('1. sz. mell.'!C3,4),". teljesítés")</f>
        <v>2016. teljesítés</v>
      </c>
    </row>
    <row r="4" spans="1:5" s="333" customFormat="1" ht="12" customHeight="1" thickBot="1">
      <c r="A4" s="22">
        <v>1</v>
      </c>
      <c r="B4" s="23">
        <v>2</v>
      </c>
      <c r="C4" s="23">
        <v>3</v>
      </c>
      <c r="D4" s="23">
        <v>4</v>
      </c>
      <c r="E4" s="199">
        <v>5</v>
      </c>
    </row>
    <row r="5" spans="1:5" s="334" customFormat="1" ht="12" customHeight="1" thickBot="1">
      <c r="A5" s="15" t="s">
        <v>4</v>
      </c>
      <c r="B5" s="16" t="s">
        <v>183</v>
      </c>
      <c r="C5" s="179">
        <f>+C6+C7+C8+C9+C10</f>
        <v>0</v>
      </c>
      <c r="D5" s="179">
        <f>+D6+D7+D8+D9+D10</f>
        <v>0</v>
      </c>
      <c r="E5" s="200">
        <f>+E6+E7+E8+E9+E10</f>
        <v>0</v>
      </c>
    </row>
    <row r="6" spans="1:5" s="334" customFormat="1" ht="12" customHeight="1">
      <c r="A6" s="12" t="s">
        <v>55</v>
      </c>
      <c r="B6" s="254" t="s">
        <v>184</v>
      </c>
      <c r="C6" s="181"/>
      <c r="D6" s="181"/>
      <c r="E6" s="202"/>
    </row>
    <row r="7" spans="1:5" s="334" customFormat="1" ht="12" customHeight="1">
      <c r="A7" s="11" t="s">
        <v>56</v>
      </c>
      <c r="B7" s="73" t="s">
        <v>185</v>
      </c>
      <c r="C7" s="180"/>
      <c r="D7" s="180"/>
      <c r="E7" s="204"/>
    </row>
    <row r="8" spans="1:5" s="334" customFormat="1" ht="12" customHeight="1">
      <c r="A8" s="11" t="s">
        <v>57</v>
      </c>
      <c r="B8" s="73" t="s">
        <v>186</v>
      </c>
      <c r="C8" s="180"/>
      <c r="D8" s="180"/>
      <c r="E8" s="204"/>
    </row>
    <row r="9" spans="1:5" s="334" customFormat="1" ht="12" customHeight="1">
      <c r="A9" s="11" t="s">
        <v>58</v>
      </c>
      <c r="B9" s="73" t="s">
        <v>187</v>
      </c>
      <c r="C9" s="180"/>
      <c r="D9" s="180"/>
      <c r="E9" s="204"/>
    </row>
    <row r="10" spans="1:5" s="334" customFormat="1" ht="12" customHeight="1" thickBot="1">
      <c r="A10" s="11" t="s">
        <v>84</v>
      </c>
      <c r="B10" s="73" t="s">
        <v>188</v>
      </c>
      <c r="C10" s="180"/>
      <c r="D10" s="180"/>
      <c r="E10" s="204"/>
    </row>
    <row r="11" spans="1:5" s="334" customFormat="1" ht="12" customHeight="1" thickBot="1">
      <c r="A11" s="15" t="s">
        <v>5</v>
      </c>
      <c r="B11" s="72" t="s">
        <v>156</v>
      </c>
      <c r="C11" s="209"/>
      <c r="D11" s="209"/>
      <c r="E11" s="210"/>
    </row>
    <row r="12" spans="1:5" s="334" customFormat="1" ht="12" customHeight="1" thickBot="1">
      <c r="A12" s="15" t="s">
        <v>6</v>
      </c>
      <c r="B12" s="16" t="s">
        <v>168</v>
      </c>
      <c r="C12" s="209"/>
      <c r="D12" s="209"/>
      <c r="E12" s="210"/>
    </row>
    <row r="13" spans="1:5" s="334" customFormat="1" ht="12" customHeight="1" thickBot="1">
      <c r="A13" s="15" t="s">
        <v>91</v>
      </c>
      <c r="B13" s="72" t="s">
        <v>189</v>
      </c>
      <c r="C13" s="259"/>
      <c r="D13" s="259"/>
      <c r="E13" s="258"/>
    </row>
    <row r="14" spans="1:5" s="334" customFormat="1" ht="12" customHeight="1" thickBot="1">
      <c r="A14" s="15" t="s">
        <v>8</v>
      </c>
      <c r="B14" s="72" t="s">
        <v>170</v>
      </c>
      <c r="C14" s="209"/>
      <c r="D14" s="209"/>
      <c r="E14" s="210"/>
    </row>
    <row r="15" spans="1:5" s="334" customFormat="1" ht="12" customHeight="1" thickBot="1">
      <c r="A15" s="15" t="s">
        <v>9</v>
      </c>
      <c r="B15" s="72" t="s">
        <v>157</v>
      </c>
      <c r="C15" s="209"/>
      <c r="D15" s="209"/>
      <c r="E15" s="210"/>
    </row>
    <row r="16" spans="1:5" s="334" customFormat="1" ht="12" customHeight="1" thickBot="1">
      <c r="A16" s="15" t="s">
        <v>93</v>
      </c>
      <c r="B16" s="72" t="s">
        <v>190</v>
      </c>
      <c r="C16" s="209"/>
      <c r="D16" s="209"/>
      <c r="E16" s="210"/>
    </row>
    <row r="17" spans="1:5" s="334" customFormat="1" ht="12" customHeight="1" thickBot="1">
      <c r="A17" s="15" t="s">
        <v>11</v>
      </c>
      <c r="B17" s="16" t="s">
        <v>191</v>
      </c>
      <c r="C17" s="184">
        <f>+C5+C11+C12+C13+C14+C15+C16</f>
        <v>0</v>
      </c>
      <c r="D17" s="184"/>
      <c r="E17" s="207">
        <f>+E5+E11+E12+E13+E14+E15+E16</f>
        <v>0</v>
      </c>
    </row>
    <row r="18" spans="1:5" s="334" customFormat="1" ht="12" customHeight="1" thickBot="1">
      <c r="A18" s="15" t="s">
        <v>12</v>
      </c>
      <c r="B18" s="72" t="s">
        <v>192</v>
      </c>
      <c r="C18" s="179">
        <f>SUM(C19:C23)</f>
        <v>0</v>
      </c>
      <c r="D18" s="179">
        <f>SUM(D19:D23)</f>
        <v>0</v>
      </c>
      <c r="E18" s="200">
        <f>SUM(E19:E23)</f>
        <v>0</v>
      </c>
    </row>
    <row r="19" spans="1:5" s="334" customFormat="1" ht="12" customHeight="1">
      <c r="A19" s="11" t="s">
        <v>193</v>
      </c>
      <c r="B19" s="73" t="s">
        <v>194</v>
      </c>
      <c r="C19" s="183"/>
      <c r="D19" s="183"/>
      <c r="E19" s="208"/>
    </row>
    <row r="20" spans="1:5" s="334" customFormat="1" ht="12" customHeight="1">
      <c r="A20" s="11" t="s">
        <v>195</v>
      </c>
      <c r="B20" s="73" t="s">
        <v>196</v>
      </c>
      <c r="C20" s="183"/>
      <c r="D20" s="183"/>
      <c r="E20" s="208"/>
    </row>
    <row r="21" spans="1:5" s="334" customFormat="1" ht="12" customHeight="1">
      <c r="A21" s="11" t="s">
        <v>197</v>
      </c>
      <c r="B21" s="73" t="s">
        <v>198</v>
      </c>
      <c r="C21" s="183"/>
      <c r="D21" s="183"/>
      <c r="E21" s="208"/>
    </row>
    <row r="22" spans="1:5" s="334" customFormat="1" ht="12" customHeight="1">
      <c r="A22" s="11" t="s">
        <v>199</v>
      </c>
      <c r="B22" s="73" t="s">
        <v>200</v>
      </c>
      <c r="C22" s="183"/>
      <c r="D22" s="183"/>
      <c r="E22" s="208"/>
    </row>
    <row r="23" spans="1:5" s="334" customFormat="1" ht="12" customHeight="1" thickBot="1">
      <c r="A23" s="11" t="s">
        <v>201</v>
      </c>
      <c r="B23" s="73" t="s">
        <v>153</v>
      </c>
      <c r="C23" s="183"/>
      <c r="D23" s="183"/>
      <c r="E23" s="208"/>
    </row>
    <row r="24" spans="1:5" s="334" customFormat="1" ht="12" customHeight="1" thickBot="1">
      <c r="A24" s="15" t="s">
        <v>13</v>
      </c>
      <c r="B24" s="72" t="s">
        <v>154</v>
      </c>
      <c r="C24" s="209"/>
      <c r="D24" s="209"/>
      <c r="E24" s="210"/>
    </row>
    <row r="25" spans="1:5" s="334" customFormat="1" ht="12" customHeight="1" thickBot="1">
      <c r="A25" s="15" t="s">
        <v>14</v>
      </c>
      <c r="B25" s="243" t="s">
        <v>202</v>
      </c>
      <c r="C25" s="184">
        <f>+C18+C24</f>
        <v>0</v>
      </c>
      <c r="D25" s="184">
        <f>+D18+D24</f>
        <v>0</v>
      </c>
      <c r="E25" s="207">
        <f>+E18+E24</f>
        <v>0</v>
      </c>
    </row>
    <row r="26" spans="1:5" s="334" customFormat="1" ht="12" customHeight="1" thickBot="1">
      <c r="A26" s="15" t="s">
        <v>15</v>
      </c>
      <c r="B26" s="244" t="s">
        <v>203</v>
      </c>
      <c r="C26" s="184">
        <f>+C17+C25</f>
        <v>0</v>
      </c>
      <c r="D26" s="184">
        <f>+D17+D25</f>
        <v>0</v>
      </c>
      <c r="E26" s="207">
        <f>+E17+E25</f>
        <v>0</v>
      </c>
    </row>
    <row r="27" spans="1:5" s="334" customFormat="1" ht="12" customHeight="1">
      <c r="A27" s="213"/>
      <c r="B27" s="214"/>
      <c r="C27" s="215"/>
      <c r="D27" s="335"/>
      <c r="E27" s="336"/>
    </row>
    <row r="28" spans="1:5" s="334" customFormat="1" ht="12" customHeight="1">
      <c r="A28" s="569" t="s">
        <v>32</v>
      </c>
      <c r="B28" s="569"/>
      <c r="C28" s="569"/>
      <c r="D28" s="569"/>
      <c r="E28" s="569"/>
    </row>
    <row r="29" spans="1:5" s="334" customFormat="1" ht="12" customHeight="1" thickBot="1">
      <c r="A29" s="571" t="s">
        <v>86</v>
      </c>
      <c r="B29" s="571"/>
      <c r="C29" s="328"/>
      <c r="D29" s="198"/>
      <c r="E29" s="76" t="s">
        <v>108</v>
      </c>
    </row>
    <row r="30" spans="1:6" s="334" customFormat="1" ht="24" customHeight="1" thickBot="1">
      <c r="A30" s="329" t="s">
        <v>2</v>
      </c>
      <c r="B30" s="330" t="s">
        <v>269</v>
      </c>
      <c r="C30" s="330" t="str">
        <f>+C3</f>
        <v>2015. évi tény</v>
      </c>
      <c r="D30" s="331" t="str">
        <f>+D3</f>
        <v>2016. évi módosított ei.</v>
      </c>
      <c r="E30" s="332" t="str">
        <f>+E3</f>
        <v>2016. teljesítés</v>
      </c>
      <c r="F30" s="337"/>
    </row>
    <row r="31" spans="1:6" s="334" customFormat="1" ht="12" customHeight="1" thickBot="1">
      <c r="A31" s="22">
        <v>1</v>
      </c>
      <c r="B31" s="23">
        <v>2</v>
      </c>
      <c r="C31" s="23">
        <v>3</v>
      </c>
      <c r="D31" s="23">
        <v>4</v>
      </c>
      <c r="E31" s="24">
        <v>5</v>
      </c>
      <c r="F31" s="337"/>
    </row>
    <row r="32" spans="1:6" s="334" customFormat="1" ht="15" customHeight="1" thickBot="1">
      <c r="A32" s="17" t="s">
        <v>4</v>
      </c>
      <c r="B32" s="21" t="s">
        <v>229</v>
      </c>
      <c r="C32" s="178">
        <f>SUM(C33:C38)</f>
        <v>0</v>
      </c>
      <c r="D32" s="178">
        <f>SUM(D33:D38)</f>
        <v>0</v>
      </c>
      <c r="E32" s="249">
        <f>SUM(E33:E38)</f>
        <v>0</v>
      </c>
      <c r="F32" s="337"/>
    </row>
    <row r="33" spans="1:5" s="334" customFormat="1" ht="12.75" customHeight="1">
      <c r="A33" s="13" t="s">
        <v>55</v>
      </c>
      <c r="B33" s="7" t="s">
        <v>33</v>
      </c>
      <c r="C33" s="251"/>
      <c r="D33" s="251"/>
      <c r="E33" s="250"/>
    </row>
    <row r="34" spans="1:5" ht="12" customHeight="1">
      <c r="A34" s="11" t="s">
        <v>56</v>
      </c>
      <c r="B34" s="5" t="s">
        <v>94</v>
      </c>
      <c r="C34" s="180"/>
      <c r="D34" s="180"/>
      <c r="E34" s="204"/>
    </row>
    <row r="35" spans="1:5" ht="12" customHeight="1">
      <c r="A35" s="11" t="s">
        <v>57</v>
      </c>
      <c r="B35" s="5" t="s">
        <v>77</v>
      </c>
      <c r="C35" s="182"/>
      <c r="D35" s="182"/>
      <c r="E35" s="206"/>
    </row>
    <row r="36" spans="1:5" s="333" customFormat="1" ht="12" customHeight="1">
      <c r="A36" s="11" t="s">
        <v>58</v>
      </c>
      <c r="B36" s="8" t="s">
        <v>95</v>
      </c>
      <c r="C36" s="182"/>
      <c r="D36" s="182"/>
      <c r="E36" s="206"/>
    </row>
    <row r="37" spans="1:5" s="333" customFormat="1" ht="12" customHeight="1">
      <c r="A37" s="11" t="s">
        <v>84</v>
      </c>
      <c r="B37" s="8" t="s">
        <v>96</v>
      </c>
      <c r="C37" s="182"/>
      <c r="D37" s="182"/>
      <c r="E37" s="206"/>
    </row>
    <row r="38" spans="1:5" s="333" customFormat="1" ht="12" customHeight="1">
      <c r="A38" s="11" t="s">
        <v>59</v>
      </c>
      <c r="B38" s="8" t="s">
        <v>34</v>
      </c>
      <c r="C38" s="182"/>
      <c r="D38" s="182"/>
      <c r="E38" s="206"/>
    </row>
    <row r="39" spans="1:5" s="333" customFormat="1" ht="12" customHeight="1">
      <c r="A39" s="11" t="s">
        <v>60</v>
      </c>
      <c r="B39" s="5" t="s">
        <v>231</v>
      </c>
      <c r="C39" s="182"/>
      <c r="D39" s="182"/>
      <c r="E39" s="206"/>
    </row>
    <row r="40" spans="1:5" ht="12" customHeight="1" thickBot="1">
      <c r="A40" s="11" t="s">
        <v>66</v>
      </c>
      <c r="B40" s="14" t="s">
        <v>232</v>
      </c>
      <c r="C40" s="182"/>
      <c r="D40" s="182"/>
      <c r="E40" s="206"/>
    </row>
    <row r="41" spans="1:5" ht="12" customHeight="1" thickBot="1">
      <c r="A41" s="15" t="s">
        <v>5</v>
      </c>
      <c r="B41" s="20" t="s">
        <v>204</v>
      </c>
      <c r="C41" s="179">
        <f>+C42+C43+C44</f>
        <v>0</v>
      </c>
      <c r="D41" s="179">
        <f>+D42+D43+D44</f>
        <v>0</v>
      </c>
      <c r="E41" s="200">
        <f>+E42+E43+E44</f>
        <v>0</v>
      </c>
    </row>
    <row r="42" spans="1:5" ht="12" customHeight="1">
      <c r="A42" s="12" t="s">
        <v>61</v>
      </c>
      <c r="B42" s="5" t="s">
        <v>107</v>
      </c>
      <c r="C42" s="181"/>
      <c r="D42" s="181"/>
      <c r="E42" s="202"/>
    </row>
    <row r="43" spans="1:5" ht="12" customHeight="1">
      <c r="A43" s="12" t="s">
        <v>62</v>
      </c>
      <c r="B43" s="9" t="s">
        <v>97</v>
      </c>
      <c r="C43" s="180"/>
      <c r="D43" s="180"/>
      <c r="E43" s="204"/>
    </row>
    <row r="44" spans="1:5" ht="12" customHeight="1" thickBot="1">
      <c r="A44" s="12" t="s">
        <v>63</v>
      </c>
      <c r="B44" s="74" t="s">
        <v>109</v>
      </c>
      <c r="C44" s="180"/>
      <c r="D44" s="180"/>
      <c r="E44" s="204"/>
    </row>
    <row r="45" spans="1:5" ht="12" customHeight="1" thickBot="1">
      <c r="A45" s="15" t="s">
        <v>6</v>
      </c>
      <c r="B45" s="53" t="s">
        <v>270</v>
      </c>
      <c r="C45" s="179">
        <f>+C32+C41</f>
        <v>0</v>
      </c>
      <c r="D45" s="179">
        <f>+D32+D41</f>
        <v>0</v>
      </c>
      <c r="E45" s="200">
        <f>+E32+E41</f>
        <v>0</v>
      </c>
    </row>
    <row r="46" spans="1:5" ht="12" customHeight="1" thickBot="1">
      <c r="A46" s="15" t="s">
        <v>7</v>
      </c>
      <c r="B46" s="53" t="s">
        <v>271</v>
      </c>
      <c r="C46" s="179">
        <f>+C47+C49</f>
        <v>0</v>
      </c>
      <c r="D46" s="179">
        <f>+D47+D49</f>
        <v>0</v>
      </c>
      <c r="E46" s="200">
        <f>+E47+E49</f>
        <v>0</v>
      </c>
    </row>
    <row r="47" spans="1:5" ht="12" customHeight="1">
      <c r="A47" s="12" t="s">
        <v>139</v>
      </c>
      <c r="B47" s="6" t="s">
        <v>205</v>
      </c>
      <c r="C47" s="180"/>
      <c r="D47" s="180"/>
      <c r="E47" s="204"/>
    </row>
    <row r="48" spans="1:5" ht="12" customHeight="1">
      <c r="A48" s="11" t="s">
        <v>140</v>
      </c>
      <c r="B48" s="5" t="s">
        <v>206</v>
      </c>
      <c r="C48" s="182"/>
      <c r="D48" s="182"/>
      <c r="E48" s="206"/>
    </row>
    <row r="49" spans="1:5" ht="12" customHeight="1" thickBot="1">
      <c r="A49" s="10" t="s">
        <v>141</v>
      </c>
      <c r="B49" s="4" t="s">
        <v>245</v>
      </c>
      <c r="C49" s="182"/>
      <c r="D49" s="182"/>
      <c r="E49" s="206"/>
    </row>
    <row r="50" spans="1:5" ht="12" customHeight="1" thickBot="1">
      <c r="A50" s="15" t="s">
        <v>8</v>
      </c>
      <c r="B50" s="243" t="s">
        <v>238</v>
      </c>
      <c r="C50" s="338">
        <f>+C45+C46</f>
        <v>0</v>
      </c>
      <c r="D50" s="338">
        <f>+D45+D46</f>
        <v>0</v>
      </c>
      <c r="E50" s="339">
        <f>+E45+E46</f>
        <v>0</v>
      </c>
    </row>
    <row r="51" ht="12" customHeight="1">
      <c r="C51" s="340"/>
    </row>
    <row r="52" ht="12" customHeight="1">
      <c r="C52" s="340"/>
    </row>
    <row r="53" ht="12" customHeight="1">
      <c r="C53" s="340"/>
    </row>
    <row r="54" ht="12" customHeight="1">
      <c r="C54" s="340"/>
    </row>
    <row r="55" spans="3:6" ht="15" customHeight="1">
      <c r="C55" s="341"/>
      <c r="D55" s="341"/>
      <c r="E55" s="341"/>
      <c r="F55" s="341"/>
    </row>
    <row r="56" s="334" customFormat="1" ht="12.75" customHeight="1"/>
    <row r="57" ht="15.75">
      <c r="C57" s="340"/>
    </row>
    <row r="58" ht="15.75">
      <c r="C58" s="340"/>
    </row>
    <row r="59" ht="15.75">
      <c r="C59" s="340"/>
    </row>
    <row r="60" ht="16.5" customHeight="1">
      <c r="C60" s="340"/>
    </row>
    <row r="61" ht="15.75">
      <c r="C61" s="340"/>
    </row>
    <row r="62" ht="15.75">
      <c r="C62" s="340"/>
    </row>
    <row r="63" ht="15.75">
      <c r="C63" s="340"/>
    </row>
    <row r="64" ht="15.75">
      <c r="C64" s="340"/>
    </row>
    <row r="65" ht="15.75">
      <c r="C65" s="340"/>
    </row>
    <row r="66" s="340" customFormat="1" ht="15.75">
      <c r="F66" s="327"/>
    </row>
    <row r="67" s="340" customFormat="1" ht="15.75">
      <c r="F67" s="327"/>
    </row>
    <row r="68" s="340" customFormat="1" ht="15.75">
      <c r="F68" s="327"/>
    </row>
    <row r="69" s="340" customFormat="1" ht="15.75">
      <c r="F69" s="327"/>
    </row>
  </sheetData>
  <sheetProtection/>
  <mergeCells count="4">
    <mergeCell ref="A1:E1"/>
    <mergeCell ref="A2:B2"/>
    <mergeCell ref="A28:E28"/>
    <mergeCell ref="A29:B29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
............................. Nemzetiségi Önkormányzat
2015. ÉVI ZÁRSZÁMADÁSÁNAK PÉNZÜGYI MÉRLEGE&amp;R&amp;"Times New Roman CE,Félkövér dőlt"&amp;11 1. tájékoztató tábla a ........./2016. (......) önkormányzati határozathoz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Repetitör</cp:lastModifiedBy>
  <cp:lastPrinted>2017-05-30T08:15:28Z</cp:lastPrinted>
  <dcterms:created xsi:type="dcterms:W3CDTF">1999-10-30T10:30:45Z</dcterms:created>
  <dcterms:modified xsi:type="dcterms:W3CDTF">2017-05-30T08:17:36Z</dcterms:modified>
  <cp:category/>
  <cp:version/>
  <cp:contentType/>
  <cp:contentStatus/>
</cp:coreProperties>
</file>