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,berugázás" sheetId="9" r:id="rId9"/>
    <sheet name="9.mell.felújítás" sheetId="10" r:id="rId10"/>
    <sheet name="10.mell. - közgazd.mérleg" sheetId="11" r:id="rId11"/>
    <sheet name="11.mell. -ei.felh.ütemt." sheetId="12" r:id="rId12"/>
    <sheet name="12.mell. -részesedések" sheetId="13" r:id="rId13"/>
    <sheet name="13.mell.- közvetett" sheetId="14" r:id="rId14"/>
    <sheet name="14.mell.-középtávú" sheetId="15" r:id="rId15"/>
  </sheets>
  <definedNames>
    <definedName name="_xlnm.Print_Titles" localSheetId="2">'2.mell - bevétel'!$9:$11</definedName>
  </definedNames>
  <calcPr fullCalcOnLoad="1"/>
</workbook>
</file>

<file path=xl/sharedStrings.xml><?xml version="1.0" encoding="utf-8"?>
<sst xmlns="http://schemas.openxmlformats.org/spreadsheetml/2006/main" count="872" uniqueCount="491">
  <si>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</si>
  <si>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</si>
  <si>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</si>
  <si>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</si>
  <si>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</si>
  <si>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</si>
  <si>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</si>
  <si>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</si>
  <si>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</si>
  <si>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</si>
  <si>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</si>
  <si>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</si>
  <si>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</si>
  <si>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</si>
  <si>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</si>
  <si>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</si>
  <si>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</si>
  <si>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</si>
  <si>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</si>
  <si>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</si>
  <si>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</si>
  <si>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</si>
  <si>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</si>
  <si>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</si>
  <si>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</si>
  <si>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</si>
  <si>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</si>
  <si>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</si>
  <si>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</si>
  <si>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</si>
  <si>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</si>
  <si>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</si>
  <si>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</si>
  <si>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</si>
  <si>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</si>
  <si>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</si>
  <si>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</si>
  <si>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</si>
  <si>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</si>
  <si>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</si>
  <si>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</si>
  <si>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</si>
  <si>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</si>
  <si>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</si>
  <si>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</si>
  <si>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</si>
  <si>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</si>
  <si>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</si>
  <si>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</si>
  <si>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</si>
  <si>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</si>
  <si>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</si>
  <si>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</si>
  <si>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</si>
  <si>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</si>
  <si>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</si>
  <si>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</si>
  <si>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</si>
  <si>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</si>
  <si>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</si>
  <si>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</si>
  <si>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</si>
  <si>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</si>
  <si>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</si>
  <si>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</si>
  <si>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</si>
  <si>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</si>
  <si>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</si>
  <si>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</si>
  <si>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</si>
  <si>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</si>
  <si>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</si>
  <si>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</si>
  <si>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</si>
  <si>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</si>
  <si>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</si>
  <si>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</si>
  <si>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</si>
  <si>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</si>
  <si>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</si>
  <si>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</si>
  <si>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</si>
  <si>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</si>
  <si>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</si>
  <si>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</si>
  <si>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</si>
  <si>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</si>
  <si>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</si>
  <si>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</si>
  <si>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</si>
  <si>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</si>
  <si>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</si>
  <si>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</si>
  <si>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</si>
  <si>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</si>
  <si>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</si>
  <si>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</si>
  <si>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</si>
  <si>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</si>
  <si>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</si>
  <si>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</si>
  <si>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</si>
  <si>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</si>
  <si>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</si>
  <si>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</si>
  <si>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</si>
  <si>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</si>
  <si>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</si>
  <si>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</si>
  <si>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</si>
  <si>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</si>
  <si>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</si>
  <si>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</si>
  <si>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</si>
  <si>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</si>
  <si>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</si>
  <si>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</si>
  <si>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</si>
  <si>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</si>
  <si>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</si>
  <si>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</si>
  <si>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</si>
  <si>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</si>
  <si>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</si>
  <si>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</si>
  <si>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</si>
  <si>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</si>
  <si>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</si>
  <si>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</si>
  <si>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</si>
  <si>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</si>
  <si>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</si>
  <si>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</si>
  <si>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</si>
  <si>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</si>
  <si>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</si>
  <si>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</si>
  <si>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</si>
  <si>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</si>
  <si>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</si>
  <si>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</si>
  <si>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</si>
  <si>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</si>
  <si>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</si>
  <si>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</si>
  <si>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</si>
  <si>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</si>
  <si>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</si>
  <si>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</si>
  <si>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</si>
  <si>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</si>
  <si>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</si>
  <si>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</si>
  <si>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</si>
  <si>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</si>
  <si>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</si>
  <si>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</si>
  <si>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</si>
  <si>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</si>
  <si>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</si>
  <si>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</si>
  <si>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</si>
  <si>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</si>
  <si>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</si>
  <si>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</si>
  <si>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</si>
  <si>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</si>
  <si>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</si>
  <si>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</si>
  <si>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</si>
  <si>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</si>
  <si>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</si>
  <si>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</si>
  <si>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</si>
  <si>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</si>
  <si>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</si>
  <si>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</si>
  <si>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</si>
  <si>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</si>
  <si>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</si>
  <si>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</si>
  <si>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</si>
  <si>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</si>
  <si>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</si>
  <si>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</si>
  <si>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</si>
  <si>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</si>
  <si>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</si>
  <si>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</si>
  <si>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</si>
  <si>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</si>
  <si>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</si>
  <si>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</si>
  <si>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</si>
  <si>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</si>
  <si>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</si>
  <si>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</si>
  <si>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</si>
  <si>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</si>
  <si>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</si>
  <si>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</si>
  <si>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</si>
  <si>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</si>
  <si>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</si>
  <si>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</si>
  <si>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</si>
  <si>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</si>
  <si>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</si>
  <si>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</si>
  <si>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</si>
  <si>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</si>
  <si>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</si>
  <si>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</si>
  <si>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</si>
  <si>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</si>
  <si>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</si>
  <si>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</si>
  <si>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</si>
  <si>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</si>
  <si>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</si>
  <si>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</si>
  <si>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</si>
  <si>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</si>
  <si>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</si>
  <si>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</si>
  <si>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</si>
  <si>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</si>
  <si>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</si>
  <si>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</si>
  <si>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</si>
  <si>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</si>
  <si>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</si>
  <si>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</si>
  <si>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</si>
  <si>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</si>
  <si>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</si>
  <si>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</si>
  <si>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</si>
  <si>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</si>
  <si>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</si>
  <si>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</si>
  <si>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</si>
  <si>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</si>
  <si>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</si>
  <si>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</si>
  <si>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</si>
  <si>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</si>
  <si>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</si>
  <si>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</si>
  <si>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</si>
  <si>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</si>
  <si>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</si>
  <si>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</si>
  <si>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</si>
  <si>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</si>
  <si>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</si>
  <si>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</si>
  <si>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</si>
  <si>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</si>
  <si>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</si>
  <si>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</si>
  <si>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</si>
  <si>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</si>
  <si>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</si>
  <si>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</si>
  <si>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</si>
  <si>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</si>
  <si>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</si>
  <si>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</si>
  <si>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</si>
  <si>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</si>
  <si>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</si>
  <si>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</si>
  <si>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</si>
  <si>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</si>
  <si>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</si>
  <si>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</si>
  <si>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</si>
  <si>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</si>
  <si>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</si>
  <si>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</si>
  <si>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</si>
  <si>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</si>
  <si>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</si>
  <si>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</si>
  <si>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</si>
  <si>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</si>
  <si>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</si>
  <si>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</si>
  <si>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</si>
  <si>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</si>
  <si>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</si>
  <si>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</si>
  <si>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</si>
  <si>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</si>
  <si>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</si>
  <si>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</si>
  <si>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</si>
  <si>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</si>
  <si>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</si>
  <si>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</si>
  <si>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</si>
  <si>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</si>
  <si>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</si>
  <si>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</si>
  <si>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</si>
  <si>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</si>
  <si>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</si>
  <si>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</si>
  <si>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</si>
  <si>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</si>
  <si>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</si>
  <si>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</si>
  <si>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</si>
  <si>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</si>
  <si>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</si>
  <si>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</si>
  <si>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</si>
  <si>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</si>
  <si>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</si>
  <si>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</si>
  <si>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</si>
  <si>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</si>
  <si>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</si>
  <si>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</si>
  <si>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</si>
  <si>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</si>
  <si>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</si>
  <si>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</si>
  <si>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</si>
  <si>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</si>
  <si>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</si>
  <si>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</si>
  <si>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</si>
  <si>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</si>
  <si>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</si>
  <si>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</si>
  <si>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</si>
  <si>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</si>
  <si>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</si>
  <si>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</si>
  <si>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</si>
  <si>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</si>
  <si>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</si>
  <si>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</si>
  <si>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</si>
  <si>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</si>
  <si>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</si>
  <si>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</si>
  <si>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</si>
  <si>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</si>
  <si>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</si>
  <si>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jóváhagyva: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</si>
  <si>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</si>
  <si>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</si>
  <si>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</si>
  <si>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</si>
  <si>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</si>
  <si>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</si>
  <si>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</si>
  <si>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</si>
  <si>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</si>
  <si>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Gyermekek támogatása</t>
  </si>
  <si>
    <t>2019.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</si>
  <si>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</si>
  <si>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</si>
  <si>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</si>
  <si>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</si>
  <si>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</si>
  <si>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</si>
  <si>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</si>
  <si>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</si>
  <si>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</si>
  <si>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</si>
  <si>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</si>
  <si>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</si>
  <si>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</si>
  <si>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</si>
  <si>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</si>
  <si>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</si>
  <si>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</si>
  <si>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FELÚJÍTÁSI KIADÁSOK</t>
  </si>
  <si>
    <t>FELÚJÍTÁSOK ÖSSZESEN:</t>
  </si>
  <si>
    <t>045160 Közutak, hidak, alagutak üzemeltetése fenntartása</t>
  </si>
  <si>
    <t>2017. év</t>
  </si>
  <si>
    <t>( Ft-ban)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</si>
  <si>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</si>
  <si>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</si>
  <si>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</si>
  <si>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</si>
  <si>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</si>
  <si>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</si>
  <si>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</si>
  <si>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</si>
  <si>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</si>
  <si>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</si>
  <si>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</si>
  <si>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</si>
  <si>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</si>
  <si>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</si>
  <si>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</si>
  <si>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</si>
  <si>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</si>
  <si>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</si>
  <si>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</si>
  <si>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</si>
  <si>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</si>
  <si>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</si>
  <si>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</si>
  <si>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</si>
  <si>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Egyéb építméy felújítása</t>
  </si>
  <si>
    <t>Felújítási célú előzetesen felszámított le nem vonható általános forgalmi adó</t>
  </si>
  <si>
    <t>Rendelet-tervezet</t>
  </si>
  <si>
    <t>tervezett  előirányzat    ( Ft)</t>
  </si>
  <si>
    <t>tervezett  előirányzat      ( Ft)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</si>
  <si>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</si>
  <si>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</si>
  <si>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</si>
  <si>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</si>
  <si>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</si>
  <si>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</si>
  <si>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</si>
  <si>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</si>
  <si>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</si>
  <si>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</si>
  <si>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</si>
  <si>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</si>
  <si>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</si>
  <si>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</si>
  <si>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</si>
  <si>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</si>
  <si>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</si>
  <si>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</si>
  <si>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</si>
  <si>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</si>
  <si>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</si>
  <si>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</si>
  <si>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</si>
  <si>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</si>
  <si>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</si>
  <si>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</si>
  <si>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</si>
  <si>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</si>
  <si>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</si>
  <si>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</si>
  <si>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</si>
  <si>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</si>
  <si>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1.1.1.1.</t>
  </si>
  <si>
    <t>2020.</t>
  </si>
  <si>
    <t>2018. év</t>
  </si>
  <si>
    <t>2018 év</t>
  </si>
  <si>
    <t>Polgármesteri illetmény támogatása</t>
  </si>
  <si>
    <t>alacsony összegű fejlesztések támoagatása 2017-ben kiutalt összeg</t>
  </si>
  <si>
    <t>2018. évre</t>
  </si>
  <si>
    <t>(Ft-ban)</t>
  </si>
  <si>
    <t xml:space="preserve">2018. évi 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</si>
  <si>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</si>
  <si>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</si>
  <si>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</si>
  <si>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2018.év</t>
  </si>
  <si>
    <t>2017.évi alacsony összegű fejlesztések pályázati támogatásának összege</t>
  </si>
  <si>
    <t>- Kossuth, Petőfi és Vasút utcák kátyúzása</t>
  </si>
  <si>
    <t>1.1.2.1.</t>
  </si>
  <si>
    <t>- Vasút és Assisi Szent Ferenc utca aszfaltozása</t>
  </si>
  <si>
    <t>(2017. december 31-i állapot szerint)</t>
  </si>
  <si>
    <t>2019-2021. év</t>
  </si>
  <si>
    <t>2021.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</si>
  <si>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</si>
  <si>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</si>
  <si>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</si>
  <si>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</si>
  <si>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</si>
  <si>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</si>
  <si>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</si>
  <si>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</si>
  <si>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>2017. évbe elnyert helyi önkormányzatok működési célú kiegészítő támogatása (2068/2017.(XII.28.)Korm.hat.) pályázatból</t>
  </si>
  <si>
    <t>2/2018. (II.13.) ÖR</t>
  </si>
  <si>
    <t>1. melléklet  a 2/2018. (II.13.) önkormányzati rendelethez</t>
  </si>
  <si>
    <t>2. melléklet  a 2/2018. (II.13.) önkormányzati rendelethez</t>
  </si>
  <si>
    <t>3. melléklet  a 2/2018. (II.13.) önkormányzati rendelethez</t>
  </si>
  <si>
    <t>4. melléklet a 2/2018. (II.13.) önkormányzati rendelethez</t>
  </si>
  <si>
    <t>5. mellékle a 2/2018. (II.13.) önkormányzati rendelethez</t>
  </si>
  <si>
    <t>6. melléklet a 2/2018. (II.13.) önkormányzati rendelethez</t>
  </si>
  <si>
    <t>7. melléklet a 2/2018. (II.13.) önkormányzati rendelethez</t>
  </si>
  <si>
    <t>8 sz. melléklet a 2/2018. (II.13.) önkormányzati rendelethez</t>
  </si>
  <si>
    <t>9 sz. melléklet a 2/2018. (II.13.) önkormányzati rendelethez</t>
  </si>
  <si>
    <t>10.melléklet a 2/2018. (II.13.) önkormányzati rendelethez</t>
  </si>
  <si>
    <t>11. melléklet a 2/2018. (II.13.) önkormányzati rendelethez</t>
  </si>
  <si>
    <t>12. melléklet a 2/2018. (II.13.) önkormányzati rendelethez</t>
  </si>
  <si>
    <t>13. melléklet  a 2/2018. (II.13.) önkormányzati rendelethez</t>
  </si>
  <si>
    <t>14. melléklet a 2/2018. (II.13.)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</si>
</sst>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6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0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0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2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3" fillId="0" borderId="0" xfId="57" applyFont="1" applyAlignment="1">
      <alignment/>
      <protection/>
    </xf>
    <xf numFmtId="41" fontId="8" fillId="0" borderId="0" xfId="57" applyNumberFormat="1" applyFont="1" applyAlignment="1">
      <alignment horizontal="centerContinuous"/>
      <protection/>
    </xf>
    <xf numFmtId="0" fontId="9" fillId="0" borderId="0" xfId="57" applyFont="1">
      <alignment/>
      <protection/>
    </xf>
    <xf numFmtId="41" fontId="11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2" fillId="0" borderId="0" xfId="57" applyFont="1">
      <alignment/>
      <protection/>
    </xf>
    <xf numFmtId="41" fontId="11" fillId="0" borderId="0" xfId="57" applyNumberFormat="1" applyFont="1" applyBorder="1">
      <alignment/>
      <protection/>
    </xf>
    <xf numFmtId="0" fontId="7" fillId="0" borderId="0" xfId="57" applyFont="1">
      <alignment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8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3" xfId="58" applyFont="1" applyBorder="1" applyAlignment="1">
      <alignment horizontal="left"/>
      <protection/>
    </xf>
    <xf numFmtId="0" fontId="10" fillId="0" borderId="13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0" fontId="10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8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8" applyFont="1" applyBorder="1" applyAlignment="1">
      <alignment horizontal="center" vertical="center"/>
      <protection/>
    </xf>
    <xf numFmtId="168" fontId="10" fillId="0" borderId="15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8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0" fontId="9" fillId="0" borderId="0" xfId="58" applyFont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0" applyFont="1" applyBorder="1" applyAlignment="1">
      <alignment horizontal="left" wrapText="1"/>
      <protection/>
    </xf>
    <xf numFmtId="0" fontId="9" fillId="0" borderId="19" xfId="60" applyFont="1" applyBorder="1" applyAlignment="1" quotePrefix="1">
      <alignment horizontal="center" vertical="center" wrapText="1"/>
      <protection/>
    </xf>
    <xf numFmtId="0" fontId="9" fillId="0" borderId="20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0" applyFont="1" applyAlignment="1">
      <alignment/>
    </xf>
    <xf numFmtId="0" fontId="6" fillId="0" borderId="14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6" fillId="0" borderId="15" xfId="58" applyFont="1" applyBorder="1" applyAlignment="1">
      <alignment horizontal="center"/>
      <protection/>
    </xf>
    <xf numFmtId="0" fontId="6" fillId="0" borderId="16" xfId="58" applyFont="1" applyBorder="1">
      <alignment/>
      <protection/>
    </xf>
    <xf numFmtId="168" fontId="1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4" xfId="58" applyFont="1" applyBorder="1" applyAlignment="1">
      <alignment/>
      <protection/>
    </xf>
    <xf numFmtId="168" fontId="6" fillId="0" borderId="14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6" fillId="0" borderId="16" xfId="58" applyFont="1" applyBorder="1" applyAlignment="1">
      <alignment horizontal="center"/>
      <protection/>
    </xf>
    <xf numFmtId="168" fontId="6" fillId="0" borderId="16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21" xfId="58" applyFont="1" applyBorder="1" applyAlignment="1">
      <alignment horizontal="right"/>
      <protection/>
    </xf>
    <xf numFmtId="0" fontId="10" fillId="0" borderId="21" xfId="58" applyFont="1" applyBorder="1" applyAlignment="1">
      <alignment/>
      <protection/>
    </xf>
    <xf numFmtId="168" fontId="10" fillId="0" borderId="21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2" xfId="58" applyFont="1" applyBorder="1" applyAlignment="1">
      <alignment horizontal="right"/>
      <protection/>
    </xf>
    <xf numFmtId="0" fontId="6" fillId="0" borderId="22" xfId="58" applyFont="1" applyBorder="1">
      <alignment/>
      <protection/>
    </xf>
    <xf numFmtId="168" fontId="6" fillId="0" borderId="22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168" fontId="6" fillId="0" borderId="22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60" applyFont="1" applyAlignment="1">
      <alignment horizontal="left" wrapText="1"/>
      <protection/>
    </xf>
    <xf numFmtId="0" fontId="21" fillId="0" borderId="22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21" fillId="0" borderId="0" xfId="58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23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4" xfId="40" applyNumberFormat="1" applyFont="1" applyBorder="1" applyAlignment="1">
      <alignment/>
    </xf>
    <xf numFmtId="168" fontId="4" fillId="0" borderId="25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6" xfId="40" applyNumberFormat="1" applyFont="1" applyBorder="1" applyAlignment="1">
      <alignment/>
    </xf>
    <xf numFmtId="0" fontId="8" fillId="0" borderId="27" xfId="61" applyFont="1" applyBorder="1">
      <alignment/>
      <protection/>
    </xf>
    <xf numFmtId="0" fontId="8" fillId="0" borderId="22" xfId="61" applyFont="1" applyBorder="1">
      <alignment/>
      <protection/>
    </xf>
    <xf numFmtId="168" fontId="4" fillId="0" borderId="22" xfId="40" applyNumberFormat="1" applyFont="1" applyBorder="1" applyAlignment="1">
      <alignment/>
    </xf>
    <xf numFmtId="0" fontId="9" fillId="0" borderId="28" xfId="60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8" fillId="0" borderId="27" xfId="60" applyFont="1" applyBorder="1">
      <alignment/>
      <protection/>
    </xf>
    <xf numFmtId="0" fontId="8" fillId="0" borderId="22" xfId="60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4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168" fontId="6" fillId="0" borderId="31" xfId="40" applyNumberFormat="1" applyFont="1" applyBorder="1" applyAlignment="1">
      <alignment/>
    </xf>
    <xf numFmtId="168" fontId="10" fillId="0" borderId="31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14" xfId="4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168" fontId="10" fillId="0" borderId="34" xfId="4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68" fontId="10" fillId="0" borderId="16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168" fontId="10" fillId="0" borderId="21" xfId="40" applyNumberFormat="1" applyFont="1" applyBorder="1" applyAlignment="1">
      <alignment/>
    </xf>
    <xf numFmtId="168" fontId="10" fillId="0" borderId="26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27" fillId="0" borderId="21" xfId="40" applyNumberFormat="1" applyFont="1" applyFill="1" applyBorder="1" applyAlignment="1">
      <alignment/>
    </xf>
    <xf numFmtId="168" fontId="27" fillId="0" borderId="38" xfId="40" applyNumberFormat="1" applyFont="1" applyFill="1" applyBorder="1" applyAlignment="1">
      <alignment/>
    </xf>
    <xf numFmtId="168" fontId="10" fillId="0" borderId="21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22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22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4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7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21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Continuous"/>
      <protection/>
    </xf>
    <xf numFmtId="0" fontId="6" fillId="0" borderId="14" xfId="57" applyFont="1" applyBorder="1" applyAlignment="1">
      <alignment horizontal="centerContinuous"/>
      <protection/>
    </xf>
    <xf numFmtId="0" fontId="6" fillId="0" borderId="15" xfId="57" applyFont="1" applyBorder="1" applyAlignment="1">
      <alignment horizontal="centerContinuous"/>
      <protection/>
    </xf>
    <xf numFmtId="0" fontId="6" fillId="0" borderId="22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Continuous"/>
      <protection/>
    </xf>
    <xf numFmtId="41" fontId="10" fillId="0" borderId="0" xfId="57" applyNumberFormat="1" applyFont="1">
      <alignment/>
      <protection/>
    </xf>
    <xf numFmtId="41" fontId="10" fillId="0" borderId="0" xfId="57" applyNumberFormat="1" applyFont="1" applyBorder="1" applyAlignment="1">
      <alignment horizontal="center"/>
      <protection/>
    </xf>
    <xf numFmtId="41" fontId="10" fillId="0" borderId="0" xfId="57" applyNumberFormat="1" applyFont="1" applyBorder="1">
      <alignment/>
      <protection/>
    </xf>
    <xf numFmtId="41" fontId="31" fillId="0" borderId="46" xfId="57" applyNumberFormat="1" applyFont="1" applyBorder="1" applyAlignment="1">
      <alignment horizontal="centerContinuous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/>
      <protection/>
    </xf>
    <xf numFmtId="41" fontId="19" fillId="0" borderId="0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wrapText="1"/>
      <protection/>
    </xf>
    <xf numFmtId="41" fontId="10" fillId="0" borderId="46" xfId="57" applyNumberFormat="1" applyFont="1" applyBorder="1">
      <alignment/>
      <protection/>
    </xf>
    <xf numFmtId="0" fontId="19" fillId="0" borderId="0" xfId="57" applyFont="1" applyBorder="1" applyAlignment="1">
      <alignment wrapText="1"/>
      <protection/>
    </xf>
    <xf numFmtId="41" fontId="19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1" fillId="0" borderId="0" xfId="57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0" applyFont="1" applyBorder="1" applyAlignment="1">
      <alignment horizontal="left" wrapText="1"/>
      <protection/>
    </xf>
    <xf numFmtId="0" fontId="9" fillId="0" borderId="47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8" applyFont="1" applyBorder="1" applyAlignment="1">
      <alignment/>
      <protection/>
    </xf>
    <xf numFmtId="0" fontId="10" fillId="0" borderId="0" xfId="0" applyFont="1" applyAlignment="1">
      <alignment vertic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3" fontId="16" fillId="0" borderId="0" xfId="58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35" fillId="0" borderId="0" xfId="0" applyFont="1" applyAlignment="1">
      <alignment/>
    </xf>
    <xf numFmtId="3" fontId="0" fillId="0" borderId="46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0" fontId="9" fillId="0" borderId="18" xfId="60" applyFont="1" applyBorder="1" applyAlignment="1">
      <alignment horizontal="left" vertical="center" wrapText="1"/>
      <protection/>
    </xf>
    <xf numFmtId="3" fontId="9" fillId="0" borderId="48" xfId="60" applyNumberFormat="1" applyFont="1" applyBorder="1" applyAlignment="1">
      <alignment horizontal="right"/>
      <protection/>
    </xf>
    <xf numFmtId="3" fontId="9" fillId="0" borderId="20" xfId="60" applyNumberFormat="1" applyFont="1" applyBorder="1" applyAlignment="1">
      <alignment horizontal="right"/>
      <protection/>
    </xf>
    <xf numFmtId="3" fontId="9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8" fillId="0" borderId="27" xfId="60" applyNumberFormat="1" applyFont="1" applyBorder="1" applyAlignment="1">
      <alignment horizontal="right"/>
      <protection/>
    </xf>
    <xf numFmtId="3" fontId="9" fillId="0" borderId="38" xfId="60" applyNumberFormat="1" applyFont="1" applyBorder="1">
      <alignment/>
      <protection/>
    </xf>
    <xf numFmtId="3" fontId="9" fillId="0" borderId="26" xfId="60" applyNumberFormat="1" applyFont="1" applyBorder="1">
      <alignment/>
      <protection/>
    </xf>
    <xf numFmtId="3" fontId="9" fillId="0" borderId="48" xfId="61" applyNumberFormat="1" applyFont="1" applyBorder="1">
      <alignment/>
      <protection/>
    </xf>
    <xf numFmtId="3" fontId="9" fillId="0" borderId="24" xfId="61" applyNumberFormat="1" applyFont="1" applyBorder="1">
      <alignment/>
      <protection/>
    </xf>
    <xf numFmtId="3" fontId="9" fillId="0" borderId="49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20" xfId="60" applyNumberFormat="1" applyFont="1" applyBorder="1" applyAlignment="1">
      <alignment horizontal="right"/>
      <protection/>
    </xf>
    <xf numFmtId="3" fontId="20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20" fillId="0" borderId="26" xfId="60" applyNumberFormat="1" applyFont="1" applyBorder="1">
      <alignment/>
      <protection/>
    </xf>
    <xf numFmtId="3" fontId="20" fillId="0" borderId="49" xfId="61" applyNumberFormat="1" applyFont="1" applyBorder="1">
      <alignment/>
      <protection/>
    </xf>
    <xf numFmtId="3" fontId="20" fillId="0" borderId="21" xfId="61" applyNumberFormat="1" applyFont="1" applyBorder="1">
      <alignment/>
      <protection/>
    </xf>
    <xf numFmtId="3" fontId="9" fillId="0" borderId="38" xfId="61" applyNumberFormat="1" applyFont="1" applyBorder="1">
      <alignment/>
      <protection/>
    </xf>
    <xf numFmtId="3" fontId="8" fillId="0" borderId="22" xfId="60" applyNumberFormat="1" applyFont="1" applyBorder="1" applyAlignment="1">
      <alignment horizontal="right"/>
      <protection/>
    </xf>
    <xf numFmtId="0" fontId="8" fillId="0" borderId="0" xfId="60" applyFont="1" applyAlignment="1">
      <alignment horizontal="left" wrapText="1"/>
      <protection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 quotePrefix="1">
      <alignment/>
    </xf>
    <xf numFmtId="3" fontId="36" fillId="0" borderId="0" xfId="0" applyNumberFormat="1" applyFont="1" applyAlignment="1">
      <alignment/>
    </xf>
    <xf numFmtId="3" fontId="36" fillId="0" borderId="4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9" fillId="0" borderId="0" xfId="40" applyNumberFormat="1" applyFont="1" applyAlignment="1">
      <alignment wrapText="1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9" fillId="0" borderId="0" xfId="4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49" fontId="9" fillId="0" borderId="0" xfId="60" applyNumberFormat="1" applyFont="1">
      <alignment/>
      <protection/>
    </xf>
    <xf numFmtId="49" fontId="15" fillId="0" borderId="0" xfId="60" applyNumberFormat="1" applyFont="1">
      <alignment/>
      <protection/>
    </xf>
    <xf numFmtId="0" fontId="9" fillId="0" borderId="0" xfId="60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0" fontId="33" fillId="0" borderId="5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34" fillId="0" borderId="51" xfId="0" applyFont="1" applyBorder="1" applyAlignment="1">
      <alignment vertical="center"/>
    </xf>
    <xf numFmtId="49" fontId="10" fillId="0" borderId="0" xfId="57" applyNumberFormat="1" applyFont="1">
      <alignment/>
      <protection/>
    </xf>
    <xf numFmtId="0" fontId="6" fillId="0" borderId="0" xfId="57" applyFont="1" applyAlignment="1">
      <alignment horizontal="left" vertical="center"/>
      <protection/>
    </xf>
    <xf numFmtId="49" fontId="8" fillId="0" borderId="0" xfId="57" applyNumberFormat="1" applyFont="1" applyAlignment="1">
      <alignment horizontal="left" vertical="center"/>
      <protection/>
    </xf>
    <xf numFmtId="49" fontId="10" fillId="0" borderId="0" xfId="57" applyNumberFormat="1" applyFont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16" fontId="0" fillId="0" borderId="0" xfId="0" applyNumberFormat="1" applyAlignment="1" quotePrefix="1">
      <alignment/>
    </xf>
    <xf numFmtId="3" fontId="10" fillId="0" borderId="0" xfId="58" applyNumberFormat="1" applyFont="1" applyAlignment="1">
      <alignment horizontal="right"/>
      <protection/>
    </xf>
    <xf numFmtId="3" fontId="16" fillId="0" borderId="0" xfId="58" applyNumberFormat="1" applyFont="1" applyAlignment="1">
      <alignment horizontal="right"/>
      <protection/>
    </xf>
    <xf numFmtId="3" fontId="19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9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4" fontId="0" fillId="0" borderId="0" xfId="0" applyNumberFormat="1" applyAlignment="1" quotePrefix="1">
      <alignment/>
    </xf>
    <xf numFmtId="0" fontId="36" fillId="0" borderId="0" xfId="0" applyFont="1" applyAlignment="1" quotePrefix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3" xfId="40" applyNumberFormat="1" applyFont="1" applyBorder="1" applyAlignment="1">
      <alignment/>
    </xf>
    <xf numFmtId="0" fontId="9" fillId="0" borderId="22" xfId="60" applyFont="1" applyBorder="1" applyAlignment="1">
      <alignment horizontal="left" wrapText="1"/>
      <protection/>
    </xf>
    <xf numFmtId="168" fontId="24" fillId="0" borderId="0" xfId="40" applyNumberFormat="1" applyFont="1" applyAlignment="1">
      <alignment horizontal="right"/>
    </xf>
    <xf numFmtId="0" fontId="9" fillId="0" borderId="18" xfId="61" applyFont="1" applyBorder="1" applyAlignment="1">
      <alignment wrapText="1"/>
      <protection/>
    </xf>
    <xf numFmtId="0" fontId="9" fillId="0" borderId="0" xfId="60" applyFont="1" applyBorder="1" applyAlignment="1">
      <alignment horizontal="center"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60" applyFont="1" applyBorder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8" applyFont="1" applyAlignment="1">
      <alignment horizontal="center"/>
      <protection/>
    </xf>
    <xf numFmtId="0" fontId="10" fillId="0" borderId="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54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55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56" xfId="58" applyFont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right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24" fillId="0" borderId="14" xfId="58" applyFont="1" applyBorder="1" applyAlignment="1">
      <alignment horizontal="center" textRotation="255"/>
      <protection/>
    </xf>
    <xf numFmtId="0" fontId="24" fillId="0" borderId="15" xfId="58" applyFont="1" applyBorder="1" applyAlignment="1">
      <alignment horizontal="center" textRotation="255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21" fillId="0" borderId="14" xfId="58" applyFont="1" applyBorder="1" applyAlignment="1">
      <alignment horizontal="center" vertical="center" wrapText="1"/>
      <protection/>
    </xf>
    <xf numFmtId="0" fontId="21" fillId="0" borderId="15" xfId="58" applyFont="1" applyBorder="1" applyAlignment="1">
      <alignment horizontal="center" vertical="center" wrapText="1"/>
      <protection/>
    </xf>
    <xf numFmtId="0" fontId="21" fillId="0" borderId="16" xfId="58" applyFont="1" applyBorder="1" applyAlignment="1">
      <alignment horizontal="center" vertical="center" wrapText="1"/>
      <protection/>
    </xf>
    <xf numFmtId="168" fontId="21" fillId="0" borderId="57" xfId="40" applyNumberFormat="1" applyFont="1" applyBorder="1" applyAlignment="1">
      <alignment horizontal="center"/>
    </xf>
    <xf numFmtId="168" fontId="21" fillId="0" borderId="58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54" xfId="40" applyNumberFormat="1" applyFont="1" applyBorder="1" applyAlignment="1">
      <alignment horizontal="center"/>
    </xf>
    <xf numFmtId="168" fontId="21" fillId="0" borderId="23" xfId="40" applyNumberFormat="1" applyFont="1" applyBorder="1" applyAlignment="1">
      <alignment horizontal="center"/>
    </xf>
    <xf numFmtId="168" fontId="21" fillId="0" borderId="11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5" xfId="40" applyNumberFormat="1" applyFont="1" applyBorder="1" applyAlignment="1">
      <alignment horizontal="center"/>
    </xf>
    <xf numFmtId="168" fontId="21" fillId="0" borderId="12" xfId="40" applyNumberFormat="1" applyFont="1" applyBorder="1" applyAlignment="1">
      <alignment horizontal="center"/>
    </xf>
    <xf numFmtId="168" fontId="21" fillId="0" borderId="13" xfId="40" applyNumberFormat="1" applyFont="1" applyBorder="1" applyAlignment="1">
      <alignment horizontal="center"/>
    </xf>
    <xf numFmtId="168" fontId="21" fillId="0" borderId="56" xfId="40" applyNumberFormat="1" applyFont="1" applyBorder="1" applyAlignment="1">
      <alignment horizontal="center"/>
    </xf>
    <xf numFmtId="0" fontId="8" fillId="0" borderId="0" xfId="61" applyFont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4" xfId="58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4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6" xfId="58" applyFont="1" applyBorder="1" applyAlignment="1">
      <alignment horizontal="center" vertical="center" wrapText="1"/>
      <protection/>
    </xf>
    <xf numFmtId="0" fontId="9" fillId="0" borderId="27" xfId="58" applyFont="1" applyBorder="1" applyAlignment="1">
      <alignment horizontal="center"/>
      <protection/>
    </xf>
    <xf numFmtId="0" fontId="9" fillId="0" borderId="57" xfId="58" applyFont="1" applyBorder="1" applyAlignment="1">
      <alignment horizontal="center"/>
      <protection/>
    </xf>
    <xf numFmtId="0" fontId="9" fillId="0" borderId="58" xfId="58" applyFont="1" applyBorder="1" applyAlignment="1">
      <alignment horizontal="center"/>
      <protection/>
    </xf>
    <xf numFmtId="0" fontId="9" fillId="0" borderId="15" xfId="58" applyFont="1" applyBorder="1" applyAlignment="1">
      <alignment horizontal="center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27" xfId="58" applyFont="1" applyBorder="1" applyAlignment="1">
      <alignment horizontal="center" wrapText="1"/>
      <protection/>
    </xf>
    <xf numFmtId="0" fontId="9" fillId="0" borderId="57" xfId="58" applyFont="1" applyBorder="1" applyAlignment="1">
      <alignment horizontal="center" wrapText="1"/>
      <protection/>
    </xf>
    <xf numFmtId="0" fontId="9" fillId="0" borderId="58" xfId="58" applyFont="1" applyBorder="1" applyAlignment="1">
      <alignment horizontal="center" wrapText="1"/>
      <protection/>
    </xf>
    <xf numFmtId="44" fontId="9" fillId="0" borderId="27" xfId="63" applyFont="1" applyBorder="1" applyAlignment="1">
      <alignment horizontal="center"/>
    </xf>
    <xf numFmtId="44" fontId="9" fillId="0" borderId="57" xfId="63" applyFont="1" applyBorder="1" applyAlignment="1">
      <alignment horizontal="center"/>
    </xf>
    <xf numFmtId="44" fontId="9" fillId="0" borderId="58" xfId="63" applyFont="1" applyBorder="1" applyAlignment="1">
      <alignment horizontal="center"/>
    </xf>
    <xf numFmtId="0" fontId="7" fillId="0" borderId="27" xfId="58" applyFont="1" applyBorder="1" applyAlignment="1">
      <alignment horizontal="center"/>
      <protection/>
    </xf>
    <xf numFmtId="0" fontId="7" fillId="0" borderId="58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/>
      <protection/>
    </xf>
    <xf numFmtId="0" fontId="7" fillId="0" borderId="55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56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textRotation="255"/>
      <protection/>
    </xf>
    <xf numFmtId="0" fontId="9" fillId="0" borderId="15" xfId="58" applyFont="1" applyBorder="1" applyAlignment="1">
      <alignment horizontal="center" textRotation="255"/>
      <protection/>
    </xf>
    <xf numFmtId="0" fontId="9" fillId="0" borderId="16" xfId="58" applyFont="1" applyBorder="1" applyAlignment="1">
      <alignment horizontal="center" textRotation="255"/>
      <protection/>
    </xf>
    <xf numFmtId="0" fontId="9" fillId="0" borderId="13" xfId="61" applyFont="1" applyBorder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24" fillId="0" borderId="16" xfId="58" applyFont="1" applyBorder="1" applyAlignment="1">
      <alignment horizontal="center" textRotation="255"/>
      <protection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0" xfId="60" applyFont="1" applyBorder="1" applyAlignment="1">
      <alignment horizontal="left" wrapText="1"/>
      <protection/>
    </xf>
    <xf numFmtId="0" fontId="10" fillId="0" borderId="0" xfId="60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 wrapText="1"/>
    </xf>
    <xf numFmtId="0" fontId="8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54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8" fontId="10" fillId="0" borderId="34" xfId="40" applyNumberFormat="1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23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23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0" fillId="0" borderId="60" xfId="40" applyNumberFormat="1" applyFont="1" applyBorder="1" applyAlignment="1">
      <alignment horizontal="center"/>
    </xf>
    <xf numFmtId="168" fontId="10" fillId="0" borderId="61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168" fontId="10" fillId="0" borderId="40" xfId="40" applyNumberFormat="1" applyFont="1" applyBorder="1" applyAlignment="1">
      <alignment horizontal="center"/>
    </xf>
    <xf numFmtId="168" fontId="10" fillId="0" borderId="24" xfId="40" applyNumberFormat="1" applyFont="1" applyBorder="1" applyAlignment="1">
      <alignment horizontal="center"/>
    </xf>
    <xf numFmtId="168" fontId="10" fillId="0" borderId="40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6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7" xfId="57" applyFont="1" applyBorder="1" applyAlignment="1">
      <alignment horizontal="center"/>
      <protection/>
    </xf>
    <xf numFmtId="0" fontId="6" fillId="0" borderId="57" xfId="57" applyFont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zoomScalePageLayoutView="0" workbookViewId="0" topLeftCell="E1">
      <selection activeCell="E1" sqref="A1:IV16384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16" t="s">
        <v>350</v>
      </c>
      <c r="O42" s="416"/>
      <c r="P42" s="416"/>
      <c r="Q42" s="416"/>
      <c r="R42" s="416"/>
      <c r="S42" s="416"/>
      <c r="T42" s="416"/>
      <c r="U42" s="416"/>
      <c r="V42" s="416"/>
    </row>
    <row r="43" spans="14:21" ht="22.5">
      <c r="N43" s="416"/>
      <c r="O43" s="416"/>
      <c r="P43" s="416"/>
      <c r="Q43" s="416"/>
      <c r="R43" s="416"/>
      <c r="S43" s="416"/>
      <c r="T43" s="416"/>
      <c r="U43" s="416"/>
    </row>
    <row r="44" spans="14:22" ht="22.5">
      <c r="N44" s="416" t="s">
        <v>455</v>
      </c>
      <c r="O44" s="416"/>
      <c r="P44" s="416"/>
      <c r="Q44" s="416"/>
      <c r="R44" s="416"/>
      <c r="S44" s="416"/>
      <c r="T44" s="416"/>
      <c r="U44" s="416"/>
      <c r="V44" s="416"/>
    </row>
    <row r="45" spans="14:22" ht="22.5">
      <c r="N45" s="416" t="s">
        <v>351</v>
      </c>
      <c r="O45" s="416"/>
      <c r="P45" s="416"/>
      <c r="Q45" s="416"/>
      <c r="R45" s="416"/>
      <c r="S45" s="416"/>
      <c r="T45" s="416"/>
      <c r="U45" s="416"/>
      <c r="V45" s="416"/>
    </row>
    <row r="47" spans="17:19" ht="12.75">
      <c r="Q47" s="417" t="s">
        <v>412</v>
      </c>
      <c r="R47" s="418"/>
      <c r="S47" s="418"/>
    </row>
    <row r="48" spans="17:19" ht="12.75">
      <c r="Q48" s="418"/>
      <c r="R48" s="418"/>
      <c r="S48" s="418"/>
    </row>
    <row r="53" spans="14:16" s="183" customFormat="1" ht="15.75">
      <c r="N53" s="303" t="s">
        <v>352</v>
      </c>
      <c r="O53" s="19" t="s">
        <v>476</v>
      </c>
      <c r="P53" s="22"/>
    </row>
  </sheetData>
  <sheetProtection password="AF00" sheet="1" objects="1" scenarios="1" selectLockedCells="1" selectUnlockedCells="1"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3" ht="12.75">
      <c r="A2" s="547" t="s">
        <v>485</v>
      </c>
      <c r="B2" s="547"/>
      <c r="C2" s="547"/>
    </row>
    <row r="5" spans="1:3" ht="15">
      <c r="A5" s="548"/>
      <c r="B5" s="548"/>
      <c r="C5" s="548"/>
    </row>
    <row r="6" spans="2:11" ht="14.25">
      <c r="B6" s="347"/>
      <c r="C6" s="347"/>
      <c r="D6" s="347"/>
      <c r="E6" s="347"/>
      <c r="F6" s="347"/>
      <c r="G6" s="347"/>
      <c r="H6" s="347"/>
      <c r="I6" s="347"/>
      <c r="J6" s="347"/>
      <c r="K6" s="347"/>
    </row>
    <row r="7" spans="2:11" ht="15">
      <c r="B7" s="548" t="s">
        <v>324</v>
      </c>
      <c r="C7" s="548"/>
      <c r="D7" s="548"/>
      <c r="E7" s="548"/>
      <c r="F7" s="548"/>
      <c r="G7" s="548"/>
      <c r="H7" s="548"/>
      <c r="I7" s="548"/>
      <c r="J7" s="548"/>
      <c r="K7" s="548"/>
    </row>
    <row r="8" spans="2:11" ht="15">
      <c r="B8" s="548" t="s">
        <v>381</v>
      </c>
      <c r="C8" s="548"/>
      <c r="D8" s="548"/>
      <c r="E8" s="548"/>
      <c r="F8" s="548"/>
      <c r="G8" s="548"/>
      <c r="H8" s="548"/>
      <c r="I8" s="548"/>
      <c r="J8" s="548"/>
      <c r="K8" s="548"/>
    </row>
    <row r="9" spans="2:11" ht="15">
      <c r="B9" s="548" t="s">
        <v>449</v>
      </c>
      <c r="C9" s="548"/>
      <c r="D9" s="548"/>
      <c r="E9" s="548"/>
      <c r="F9" s="548"/>
      <c r="G9" s="548"/>
      <c r="H9" s="548"/>
      <c r="I9" s="548"/>
      <c r="J9" s="548"/>
      <c r="K9" s="548"/>
    </row>
    <row r="10" spans="2:11" ht="12.75">
      <c r="B10" s="310"/>
      <c r="C10" s="310"/>
      <c r="D10" s="310"/>
      <c r="E10" s="310"/>
      <c r="F10" s="310"/>
      <c r="G10" s="310"/>
      <c r="H10" s="310"/>
      <c r="I10" s="310"/>
      <c r="J10" s="310"/>
      <c r="K10" s="310"/>
    </row>
    <row r="11" ht="13.5" thickBot="1"/>
    <row r="12" spans="1:3" ht="39.75" thickBot="1" thickTop="1">
      <c r="A12" s="380" t="s">
        <v>443</v>
      </c>
      <c r="B12" s="376" t="s">
        <v>0</v>
      </c>
      <c r="C12" s="379" t="s">
        <v>414</v>
      </c>
    </row>
    <row r="13" ht="13.5" thickTop="1"/>
    <row r="15" spans="1:5" ht="15">
      <c r="A15" t="s">
        <v>27</v>
      </c>
      <c r="B15" s="348" t="s">
        <v>383</v>
      </c>
      <c r="C15" s="349"/>
      <c r="E15" s="308"/>
    </row>
    <row r="16" spans="2:3" ht="14.25">
      <c r="B16" s="349"/>
      <c r="C16" s="349"/>
    </row>
    <row r="17" spans="1:3" ht="15.75" customHeight="1">
      <c r="A17" s="386" t="s">
        <v>445</v>
      </c>
      <c r="B17" s="349" t="s">
        <v>410</v>
      </c>
      <c r="C17" s="349"/>
    </row>
    <row r="18" spans="1:3" ht="41.25" customHeight="1">
      <c r="A18" s="377" t="s">
        <v>424</v>
      </c>
      <c r="B18" s="350" t="s">
        <v>460</v>
      </c>
      <c r="C18" s="349"/>
    </row>
    <row r="19" spans="1:3" ht="21.75" customHeight="1">
      <c r="A19" t="s">
        <v>447</v>
      </c>
      <c r="B19" s="351" t="s">
        <v>461</v>
      </c>
      <c r="C19" s="352">
        <v>787402</v>
      </c>
    </row>
    <row r="20" spans="1:3" ht="29.25" customHeight="1">
      <c r="A20" s="402" t="s">
        <v>425</v>
      </c>
      <c r="B20" s="403" t="s">
        <v>475</v>
      </c>
      <c r="C20" s="352"/>
    </row>
    <row r="21" spans="1:3" ht="29.25" customHeight="1">
      <c r="A21" s="402" t="s">
        <v>462</v>
      </c>
      <c r="B21" s="351" t="s">
        <v>463</v>
      </c>
      <c r="C21" s="352">
        <v>11668240</v>
      </c>
    </row>
    <row r="22" spans="2:3" ht="23.25" customHeight="1">
      <c r="B22" s="349" t="s">
        <v>411</v>
      </c>
      <c r="C22" s="353">
        <f>C19*0.27+C21*0.27</f>
        <v>3363023.3400000003</v>
      </c>
    </row>
    <row r="23" spans="2:3" ht="24.75" customHeight="1">
      <c r="B23" s="319" t="s">
        <v>376</v>
      </c>
      <c r="C23" s="346">
        <f>C19+C22+C21</f>
        <v>15818665.34</v>
      </c>
    </row>
    <row r="24" spans="2:3" ht="14.25">
      <c r="B24" s="349"/>
      <c r="C24" s="349"/>
    </row>
    <row r="25" spans="2:3" ht="14.25">
      <c r="B25" s="349"/>
      <c r="C25" s="349"/>
    </row>
    <row r="26" spans="2:3" ht="14.25">
      <c r="B26" s="349"/>
      <c r="C26" s="349"/>
    </row>
    <row r="27" spans="2:3" ht="15">
      <c r="B27" s="319" t="s">
        <v>382</v>
      </c>
      <c r="C27" s="346">
        <f>C23</f>
        <v>15818665.34</v>
      </c>
    </row>
  </sheetData>
  <sheetProtection password="AF00" sheet="1" objects="1" scenarios="1" selectLockedCells="1" selectUnlockedCells="1"/>
  <mergeCells count="5">
    <mergeCell ref="B7:K7"/>
    <mergeCell ref="B8:K8"/>
    <mergeCell ref="B9:K9"/>
    <mergeCell ref="A5:C5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3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19" t="s">
        <v>486</v>
      </c>
      <c r="B1" s="419"/>
      <c r="C1" s="419"/>
    </row>
    <row r="2" s="127" customFormat="1" ht="15.75">
      <c r="C2" s="133"/>
    </row>
    <row r="4" spans="1:3" s="118" customFormat="1" ht="15">
      <c r="A4" s="549"/>
      <c r="B4" s="549"/>
      <c r="C4" s="549"/>
    </row>
    <row r="5" spans="1:3" s="118" customFormat="1" ht="15.75">
      <c r="A5" s="128"/>
      <c r="B5" s="75"/>
      <c r="C5" s="75"/>
    </row>
    <row r="6" spans="1:3" ht="15.75">
      <c r="A6" s="550" t="s">
        <v>324</v>
      </c>
      <c r="B6" s="550"/>
      <c r="C6" s="550"/>
    </row>
    <row r="7" spans="1:3" ht="15.75">
      <c r="A7" s="431" t="s">
        <v>348</v>
      </c>
      <c r="B7" s="431"/>
      <c r="C7" s="431"/>
    </row>
    <row r="8" spans="1:3" ht="15.75">
      <c r="A8" s="431" t="s">
        <v>147</v>
      </c>
      <c r="B8" s="431"/>
      <c r="C8" s="431"/>
    </row>
    <row r="9" spans="1:3" ht="15.75">
      <c r="A9" s="431" t="s">
        <v>449</v>
      </c>
      <c r="B9" s="431"/>
      <c r="C9" s="431"/>
    </row>
    <row r="10" ht="16.5" thickBot="1">
      <c r="C10" s="150" t="s">
        <v>393</v>
      </c>
    </row>
    <row r="11" spans="1:3" ht="15.75">
      <c r="A11" s="136" t="s">
        <v>25</v>
      </c>
      <c r="B11" s="129"/>
      <c r="C11" s="137" t="s">
        <v>16</v>
      </c>
    </row>
    <row r="12" spans="1:3" ht="15.75">
      <c r="A12" s="130"/>
      <c r="B12" s="131" t="s">
        <v>0</v>
      </c>
      <c r="C12" s="138"/>
    </row>
    <row r="13" spans="1:3" ht="34.5" customHeight="1" thickBot="1">
      <c r="A13" s="132" t="s">
        <v>26</v>
      </c>
      <c r="B13" s="139"/>
      <c r="C13" s="140" t="s">
        <v>7</v>
      </c>
    </row>
    <row r="14" spans="1:3" ht="20.25" customHeight="1">
      <c r="A14" s="555" t="s">
        <v>148</v>
      </c>
      <c r="B14" s="555"/>
      <c r="C14" s="555"/>
    </row>
    <row r="15" spans="1:3" ht="20.25" customHeight="1">
      <c r="A15" s="141" t="s">
        <v>27</v>
      </c>
      <c r="B15" s="142" t="s">
        <v>149</v>
      </c>
      <c r="C15" s="143"/>
    </row>
    <row r="16" spans="1:3" ht="20.25" customHeight="1">
      <c r="A16" s="141"/>
      <c r="B16" s="22" t="s">
        <v>150</v>
      </c>
      <c r="C16" s="143">
        <f>'2.mell - bevétel'!H54</f>
        <v>20386825</v>
      </c>
    </row>
    <row r="17" spans="1:5" ht="20.25" customHeight="1">
      <c r="A17" s="141"/>
      <c r="B17" s="89" t="s">
        <v>151</v>
      </c>
      <c r="C17" s="143">
        <f>'2.mell - bevétel'!H62</f>
        <v>46400</v>
      </c>
      <c r="D17" s="86"/>
      <c r="E17" s="86"/>
    </row>
    <row r="18" spans="1:3" ht="20.25" customHeight="1">
      <c r="A18" s="141" t="s">
        <v>21</v>
      </c>
      <c r="B18" s="142" t="s">
        <v>152</v>
      </c>
      <c r="C18" s="143">
        <f>'2.mell - bevétel'!H82</f>
        <v>1495000</v>
      </c>
    </row>
    <row r="19" spans="1:3" ht="20.25" customHeight="1">
      <c r="A19" s="141" t="s">
        <v>28</v>
      </c>
      <c r="B19" s="142" t="s">
        <v>153</v>
      </c>
      <c r="C19" s="143">
        <f>'2.mell - bevétel'!H96</f>
        <v>24639971</v>
      </c>
    </row>
    <row r="20" spans="1:3" ht="20.25" customHeight="1">
      <c r="A20" s="141" t="s">
        <v>66</v>
      </c>
      <c r="B20" s="144" t="s">
        <v>154</v>
      </c>
      <c r="C20" s="143"/>
    </row>
    <row r="21" spans="1:5" ht="36" customHeight="1">
      <c r="A21" s="141"/>
      <c r="B21" s="89" t="s">
        <v>155</v>
      </c>
      <c r="C21" s="143"/>
      <c r="D21" s="89"/>
      <c r="E21" s="89"/>
    </row>
    <row r="22" spans="1:3" ht="20.25" customHeight="1">
      <c r="A22" s="141"/>
      <c r="B22" s="22" t="s">
        <v>156</v>
      </c>
      <c r="C22" s="143"/>
    </row>
    <row r="23" spans="1:3" ht="36" customHeight="1">
      <c r="A23" s="145"/>
      <c r="B23" s="146" t="s">
        <v>157</v>
      </c>
      <c r="C23" s="147">
        <f>SUM(C16:C22)</f>
        <v>46568196</v>
      </c>
    </row>
    <row r="24" spans="1:3" ht="21" customHeight="1">
      <c r="A24" s="135" t="s">
        <v>67</v>
      </c>
      <c r="B24" s="142" t="s">
        <v>158</v>
      </c>
      <c r="C24" s="25">
        <f>'4.mell. - kiadás'!E32</f>
        <v>7634808</v>
      </c>
    </row>
    <row r="25" spans="1:3" ht="21" customHeight="1">
      <c r="A25" s="135" t="s">
        <v>72</v>
      </c>
      <c r="B25" s="142" t="s">
        <v>159</v>
      </c>
      <c r="C25" s="25">
        <f>'4.mell. - kiadás'!F32</f>
        <v>1799482</v>
      </c>
    </row>
    <row r="26" spans="1:3" ht="21" customHeight="1">
      <c r="A26" s="135" t="s">
        <v>160</v>
      </c>
      <c r="B26" s="148" t="s">
        <v>161</v>
      </c>
      <c r="C26" s="25">
        <f>'4.mell. - kiadás'!G32</f>
        <v>34153050</v>
      </c>
    </row>
    <row r="27" spans="1:3" ht="21" customHeight="1">
      <c r="A27" s="135" t="s">
        <v>162</v>
      </c>
      <c r="B27" s="148" t="s">
        <v>163</v>
      </c>
      <c r="C27" s="25">
        <f>'4.mell. - kiadás'!H32</f>
        <v>1421400</v>
      </c>
    </row>
    <row r="28" spans="1:3" ht="21" customHeight="1">
      <c r="A28" s="135" t="s">
        <v>164</v>
      </c>
      <c r="B28" s="148" t="s">
        <v>165</v>
      </c>
      <c r="C28" s="25"/>
    </row>
    <row r="29" spans="1:3" ht="15.75">
      <c r="A29" s="135"/>
      <c r="B29" s="149" t="s">
        <v>166</v>
      </c>
      <c r="C29" s="150">
        <f>'4.mell. - kiadás'!I32</f>
        <v>284540</v>
      </c>
    </row>
    <row r="30" spans="1:5" ht="15.75">
      <c r="A30" s="135"/>
      <c r="B30" s="149" t="s">
        <v>167</v>
      </c>
      <c r="E30" s="91"/>
    </row>
    <row r="31" spans="1:6" ht="33.75" customHeight="1">
      <c r="A31" s="145"/>
      <c r="B31" s="146" t="s">
        <v>168</v>
      </c>
      <c r="C31" s="147">
        <f>SUM(C24:C30)</f>
        <v>45293280</v>
      </c>
      <c r="E31" s="91"/>
      <c r="F31" s="91"/>
    </row>
    <row r="32" spans="1:6" ht="21.75" customHeight="1">
      <c r="A32" s="141"/>
      <c r="B32" s="142"/>
      <c r="C32" s="143"/>
      <c r="E32" s="91"/>
      <c r="F32" s="91"/>
    </row>
    <row r="33" spans="1:6" ht="22.5" customHeight="1">
      <c r="A33" s="141"/>
      <c r="B33" s="142"/>
      <c r="C33" s="143"/>
      <c r="E33" s="91"/>
      <c r="F33" s="91"/>
    </row>
    <row r="34" spans="1:6" ht="22.5" customHeight="1">
      <c r="A34" s="141"/>
      <c r="B34" s="142"/>
      <c r="C34" s="143"/>
      <c r="E34" s="91"/>
      <c r="F34" s="91"/>
    </row>
    <row r="35" spans="1:3" ht="19.5" customHeight="1" thickBot="1">
      <c r="A35" s="556"/>
      <c r="B35" s="556"/>
      <c r="C35" s="556"/>
    </row>
    <row r="36" spans="1:3" ht="15.75">
      <c r="A36" s="136" t="s">
        <v>25</v>
      </c>
      <c r="B36" s="129"/>
      <c r="C36" s="137" t="s">
        <v>16</v>
      </c>
    </row>
    <row r="37" spans="1:3" ht="15.75">
      <c r="A37" s="130"/>
      <c r="B37" s="131" t="s">
        <v>0</v>
      </c>
      <c r="C37" s="138"/>
    </row>
    <row r="38" spans="1:3" ht="15.75" customHeight="1" thickBot="1">
      <c r="A38" s="132" t="s">
        <v>26</v>
      </c>
      <c r="B38" s="139"/>
      <c r="C38" s="140" t="s">
        <v>7</v>
      </c>
    </row>
    <row r="39" spans="1:3" ht="21" customHeight="1">
      <c r="A39" s="557" t="s">
        <v>169</v>
      </c>
      <c r="B39" s="557"/>
      <c r="C39" s="557"/>
    </row>
    <row r="40" spans="1:3" ht="21" customHeight="1">
      <c r="A40" s="135" t="s">
        <v>170</v>
      </c>
      <c r="B40" s="67" t="s">
        <v>171</v>
      </c>
      <c r="C40" s="134">
        <f>'2.mell - bevétel'!H70</f>
        <v>100085210</v>
      </c>
    </row>
    <row r="41" spans="1:2" ht="21" customHeight="1">
      <c r="A41" s="135" t="s">
        <v>172</v>
      </c>
      <c r="B41" s="67" t="s">
        <v>173</v>
      </c>
    </row>
    <row r="42" spans="1:2" ht="21" customHeight="1">
      <c r="A42" s="135" t="s">
        <v>174</v>
      </c>
      <c r="B42" s="144" t="s">
        <v>175</v>
      </c>
    </row>
    <row r="43" spans="1:2" ht="31.5" customHeight="1">
      <c r="A43" s="135"/>
      <c r="B43" s="110" t="s">
        <v>176</v>
      </c>
    </row>
    <row r="44" spans="1:2" ht="21" customHeight="1">
      <c r="A44" s="135"/>
      <c r="B44" s="56" t="s">
        <v>177</v>
      </c>
    </row>
    <row r="45" spans="1:5" ht="32.25" customHeight="1">
      <c r="A45" s="145"/>
      <c r="B45" s="146" t="s">
        <v>178</v>
      </c>
      <c r="C45" s="147">
        <f>SUM(C40:C44)</f>
        <v>100085210</v>
      </c>
      <c r="E45" s="91"/>
    </row>
    <row r="46" spans="1:3" ht="21" customHeight="1">
      <c r="A46" s="135" t="s">
        <v>179</v>
      </c>
      <c r="B46" s="67" t="s">
        <v>180</v>
      </c>
      <c r="C46" s="134">
        <f>'4.mell. - kiadás'!L32</f>
        <v>87381578</v>
      </c>
    </row>
    <row r="47" spans="1:3" ht="21" customHeight="1">
      <c r="A47" s="135" t="s">
        <v>181</v>
      </c>
      <c r="B47" s="67" t="s">
        <v>182</v>
      </c>
      <c r="C47" s="134">
        <f>'4.mell. - kiadás'!M32</f>
        <v>15818665</v>
      </c>
    </row>
    <row r="48" spans="1:2" ht="18.75" customHeight="1">
      <c r="A48" s="135" t="s">
        <v>183</v>
      </c>
      <c r="B48" s="144" t="s">
        <v>184</v>
      </c>
    </row>
    <row r="49" spans="1:2" ht="33" customHeight="1">
      <c r="A49" s="135"/>
      <c r="B49" s="110" t="s">
        <v>185</v>
      </c>
    </row>
    <row r="50" spans="1:2" ht="18" customHeight="1">
      <c r="A50" s="135"/>
      <c r="B50" s="149" t="s">
        <v>186</v>
      </c>
    </row>
    <row r="51" spans="1:2" ht="18" customHeight="1">
      <c r="A51" s="135"/>
      <c r="B51" s="149" t="s">
        <v>167</v>
      </c>
    </row>
    <row r="52" spans="1:6" s="9" customFormat="1" ht="27" customHeight="1" thickBot="1">
      <c r="A52" s="145"/>
      <c r="B52" s="146" t="s">
        <v>187</v>
      </c>
      <c r="C52" s="147">
        <f>SUM(C46:C51)</f>
        <v>103200243</v>
      </c>
      <c r="F52" s="151"/>
    </row>
    <row r="53" spans="1:3" s="9" customFormat="1" ht="27" customHeight="1" thickBot="1">
      <c r="A53" s="152"/>
      <c r="B53" s="153" t="s">
        <v>188</v>
      </c>
      <c r="C53" s="154">
        <f>C23+C45</f>
        <v>146653406</v>
      </c>
    </row>
    <row r="54" spans="1:6" s="9" customFormat="1" ht="27" customHeight="1" thickBot="1">
      <c r="A54" s="152"/>
      <c r="B54" s="153" t="s">
        <v>189</v>
      </c>
      <c r="C54" s="154">
        <f>C31+C52</f>
        <v>148493523</v>
      </c>
      <c r="F54" s="151"/>
    </row>
    <row r="55" spans="1:3" s="9" customFormat="1" ht="15.75">
      <c r="A55" s="155"/>
      <c r="B55" s="156"/>
      <c r="C55" s="157"/>
    </row>
    <row r="56" spans="1:3" s="158" customFormat="1" ht="16.5" thickBot="1">
      <c r="A56" s="156"/>
      <c r="B56" s="167"/>
      <c r="C56" s="168"/>
    </row>
    <row r="57" spans="1:3" s="158" customFormat="1" ht="19.5" customHeight="1">
      <c r="A57" s="136" t="s">
        <v>25</v>
      </c>
      <c r="B57" s="551" t="s">
        <v>0</v>
      </c>
      <c r="C57" s="137" t="s">
        <v>16</v>
      </c>
    </row>
    <row r="58" spans="1:3" s="158" customFormat="1" ht="15.75">
      <c r="A58" s="130"/>
      <c r="B58" s="552"/>
      <c r="C58" s="138"/>
    </row>
    <row r="59" spans="1:3" s="158" customFormat="1" ht="12" customHeight="1" thickBot="1">
      <c r="A59" s="132" t="s">
        <v>26</v>
      </c>
      <c r="B59" s="553"/>
      <c r="C59" s="140" t="s">
        <v>7</v>
      </c>
    </row>
    <row r="60" spans="1:3" s="158" customFormat="1" ht="15.75">
      <c r="A60" s="156"/>
      <c r="B60" s="167"/>
      <c r="C60" s="168"/>
    </row>
    <row r="61" spans="1:3" ht="15" customHeight="1">
      <c r="A61" s="554" t="s">
        <v>190</v>
      </c>
      <c r="B61" s="554"/>
      <c r="C61" s="554"/>
    </row>
    <row r="62" spans="1:3" ht="15" customHeight="1">
      <c r="A62" s="159"/>
      <c r="B62" s="159"/>
      <c r="C62" s="159"/>
    </row>
    <row r="63" spans="1:3" ht="20.25" customHeight="1">
      <c r="A63" s="145" t="s">
        <v>191</v>
      </c>
      <c r="B63" s="160" t="s">
        <v>192</v>
      </c>
      <c r="C63" s="147">
        <f>'2.mell - bevétel'!H107</f>
        <v>2655590</v>
      </c>
    </row>
    <row r="64" spans="1:3" ht="21" customHeight="1">
      <c r="A64" s="145"/>
      <c r="B64" s="304" t="s">
        <v>193</v>
      </c>
      <c r="C64" s="161">
        <f>SUM(C63:C63)</f>
        <v>2655590</v>
      </c>
    </row>
    <row r="65" spans="1:3" ht="15.75">
      <c r="A65" s="141" t="s">
        <v>194</v>
      </c>
      <c r="B65" s="160" t="s">
        <v>369</v>
      </c>
      <c r="C65" s="147">
        <f>'4.mell. - kiadás'!P32</f>
        <v>815473</v>
      </c>
    </row>
    <row r="66" spans="1:3" ht="15.75">
      <c r="A66" s="135" t="s">
        <v>195</v>
      </c>
      <c r="B66" s="160" t="s">
        <v>196</v>
      </c>
      <c r="C66" s="147"/>
    </row>
    <row r="67" spans="1:3" s="162" customFormat="1" ht="27" customHeight="1" thickBot="1">
      <c r="A67" s="145"/>
      <c r="B67" s="304" t="s">
        <v>197</v>
      </c>
      <c r="C67" s="161">
        <f>SUM(C65:C66)</f>
        <v>815473</v>
      </c>
    </row>
    <row r="68" spans="1:5" s="162" customFormat="1" ht="27" customHeight="1" thickBot="1">
      <c r="A68" s="163"/>
      <c r="B68" s="164" t="s">
        <v>198</v>
      </c>
      <c r="C68" s="165">
        <f>C53+C64</f>
        <v>149308996</v>
      </c>
      <c r="E68" s="166"/>
    </row>
    <row r="69" spans="1:5" ht="27" customHeight="1" thickBot="1">
      <c r="A69" s="163"/>
      <c r="B69" s="164" t="s">
        <v>199</v>
      </c>
      <c r="C69" s="165">
        <f>C54+C67</f>
        <v>149308996</v>
      </c>
      <c r="E69" s="166"/>
    </row>
  </sheetData>
  <sheetProtection password="AF00" sheet="1" objects="1" scenarios="1" selectLockedCells="1" selectUnlockedCells="1"/>
  <mergeCells count="11">
    <mergeCell ref="A39:C39"/>
    <mergeCell ref="A1:C1"/>
    <mergeCell ref="A4:C4"/>
    <mergeCell ref="A6:C6"/>
    <mergeCell ref="B57:B59"/>
    <mergeCell ref="A61:C61"/>
    <mergeCell ref="A7:C7"/>
    <mergeCell ref="A8:C8"/>
    <mergeCell ref="A9:C9"/>
    <mergeCell ref="A14:C14"/>
    <mergeCell ref="A35:C3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6" customWidth="1"/>
    <col min="2" max="2" width="43.625" style="56" customWidth="1"/>
    <col min="3" max="14" width="15.375" style="25" customWidth="1"/>
    <col min="15" max="15" width="18.875" style="25" customWidth="1"/>
    <col min="16" max="16" width="12.625" style="56" bestFit="1" customWidth="1"/>
    <col min="17" max="16384" width="9.125" style="56" customWidth="1"/>
  </cols>
  <sheetData>
    <row r="1" spans="3:15" s="301" customFormat="1" ht="15.75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92" customFormat="1" ht="15.75">
      <c r="A2" s="449" t="s">
        <v>487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ht="15.75">
      <c r="O3" s="302"/>
    </row>
    <row r="4" spans="2:15" ht="15.75"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2:15" ht="15.75"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</row>
    <row r="6" spans="2:15" ht="15.75">
      <c r="B6" s="421" t="s">
        <v>324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</row>
    <row r="7" spans="2:15" ht="15.75">
      <c r="B7" s="421" t="s">
        <v>216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</row>
    <row r="8" spans="2:15" ht="15.75">
      <c r="B8" s="421" t="s">
        <v>449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</row>
    <row r="9" spans="3:15" ht="16.5" thickBot="1">
      <c r="C9" s="26"/>
      <c r="D9" s="26"/>
      <c r="E9" s="26"/>
      <c r="F9" s="195"/>
      <c r="G9" s="26"/>
      <c r="H9" s="26"/>
      <c r="I9" s="26"/>
      <c r="J9" s="26"/>
      <c r="O9" s="196" t="s">
        <v>385</v>
      </c>
    </row>
    <row r="10" spans="1:15" ht="15.75">
      <c r="A10" s="197" t="s">
        <v>25</v>
      </c>
      <c r="B10" s="198"/>
      <c r="C10" s="199"/>
      <c r="D10" s="200"/>
      <c r="E10" s="201"/>
      <c r="F10" s="202"/>
      <c r="G10" s="202"/>
      <c r="H10" s="202"/>
      <c r="I10" s="202"/>
      <c r="J10" s="202"/>
      <c r="K10" s="203"/>
      <c r="L10" s="203"/>
      <c r="M10" s="203"/>
      <c r="N10" s="204"/>
      <c r="O10" s="205"/>
    </row>
    <row r="11" spans="1:15" ht="15.75">
      <c r="A11" s="206"/>
      <c r="B11" s="207" t="s">
        <v>0</v>
      </c>
      <c r="C11" s="95" t="s">
        <v>217</v>
      </c>
      <c r="D11" s="208" t="s">
        <v>218</v>
      </c>
      <c r="E11" s="209" t="s">
        <v>219</v>
      </c>
      <c r="F11" s="210" t="s">
        <v>220</v>
      </c>
      <c r="G11" s="210" t="s">
        <v>221</v>
      </c>
      <c r="H11" s="210" t="s">
        <v>222</v>
      </c>
      <c r="I11" s="210" t="s">
        <v>223</v>
      </c>
      <c r="J11" s="210" t="s">
        <v>224</v>
      </c>
      <c r="K11" s="210" t="s">
        <v>225</v>
      </c>
      <c r="L11" s="210" t="s">
        <v>226</v>
      </c>
      <c r="M11" s="210" t="s">
        <v>227</v>
      </c>
      <c r="N11" s="209" t="s">
        <v>228</v>
      </c>
      <c r="O11" s="138" t="s">
        <v>213</v>
      </c>
    </row>
    <row r="12" spans="1:15" ht="16.5" thickBot="1">
      <c r="A12" s="211" t="s">
        <v>26</v>
      </c>
      <c r="B12" s="212"/>
      <c r="C12" s="213"/>
      <c r="D12" s="214"/>
      <c r="E12" s="215"/>
      <c r="F12" s="216"/>
      <c r="G12" s="216"/>
      <c r="H12" s="216"/>
      <c r="I12" s="216"/>
      <c r="J12" s="216"/>
      <c r="K12" s="216"/>
      <c r="L12" s="216"/>
      <c r="M12" s="216"/>
      <c r="N12" s="215"/>
      <c r="O12" s="213"/>
    </row>
    <row r="13" spans="1:15" ht="28.5" customHeight="1">
      <c r="A13" s="217"/>
      <c r="B13" s="218" t="s">
        <v>229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20"/>
    </row>
    <row r="14" spans="1:15" ht="28.5" customHeight="1">
      <c r="A14" s="217" t="s">
        <v>27</v>
      </c>
      <c r="B14" s="218" t="s">
        <v>230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0"/>
    </row>
    <row r="15" spans="1:15" ht="28.5" customHeight="1">
      <c r="A15" s="217"/>
      <c r="B15" s="218" t="s">
        <v>231</v>
      </c>
      <c r="C15" s="219">
        <v>883825</v>
      </c>
      <c r="D15" s="219">
        <v>1773000</v>
      </c>
      <c r="E15" s="219">
        <v>1773000</v>
      </c>
      <c r="F15" s="219">
        <v>1773000</v>
      </c>
      <c r="G15" s="219">
        <v>1773000</v>
      </c>
      <c r="H15" s="219">
        <v>1773000</v>
      </c>
      <c r="I15" s="219">
        <v>1773000</v>
      </c>
      <c r="J15" s="219">
        <v>1773000</v>
      </c>
      <c r="K15" s="219">
        <v>1773000</v>
      </c>
      <c r="L15" s="219">
        <v>1773000</v>
      </c>
      <c r="M15" s="219">
        <v>1773000</v>
      </c>
      <c r="N15" s="219">
        <v>1773000</v>
      </c>
      <c r="O15" s="220">
        <f>SUM(C15:N15)</f>
        <v>20386825</v>
      </c>
    </row>
    <row r="16" spans="1:15" ht="28.5" customHeight="1">
      <c r="A16" s="217"/>
      <c r="B16" s="218" t="s">
        <v>232</v>
      </c>
      <c r="C16" s="219"/>
      <c r="D16" s="219"/>
      <c r="E16" s="219"/>
      <c r="F16" s="219"/>
      <c r="G16" s="219"/>
      <c r="H16" s="219"/>
      <c r="I16" s="219"/>
      <c r="J16" s="219">
        <v>23200</v>
      </c>
      <c r="K16" s="219"/>
      <c r="L16" s="219"/>
      <c r="M16" s="219">
        <v>23200</v>
      </c>
      <c r="N16" s="219"/>
      <c r="O16" s="220">
        <f>SUM(C16:N16)</f>
        <v>46400</v>
      </c>
    </row>
    <row r="17" spans="1:15" ht="28.5" customHeight="1">
      <c r="A17" s="217" t="s">
        <v>21</v>
      </c>
      <c r="B17" s="218" t="s">
        <v>233</v>
      </c>
      <c r="C17" s="219"/>
      <c r="D17" s="219">
        <v>12595865</v>
      </c>
      <c r="E17" s="219"/>
      <c r="F17" s="219"/>
      <c r="G17" s="219"/>
      <c r="H17" s="219">
        <v>44196293</v>
      </c>
      <c r="I17" s="219"/>
      <c r="J17" s="219"/>
      <c r="K17" s="219"/>
      <c r="L17" s="219"/>
      <c r="M17" s="219"/>
      <c r="N17" s="219">
        <v>43293052</v>
      </c>
      <c r="O17" s="220">
        <f aca="true" t="shared" si="0" ref="O17:O27">SUM(C17:N17)</f>
        <v>100085210</v>
      </c>
    </row>
    <row r="18" spans="1:15" ht="15.75">
      <c r="A18" s="217" t="s">
        <v>28</v>
      </c>
      <c r="B18" s="218" t="s">
        <v>234</v>
      </c>
      <c r="C18" s="219">
        <v>23000</v>
      </c>
      <c r="D18" s="219">
        <v>83000</v>
      </c>
      <c r="E18" s="219">
        <v>415000</v>
      </c>
      <c r="F18" s="219">
        <v>69000</v>
      </c>
      <c r="G18" s="219">
        <v>64000</v>
      </c>
      <c r="H18" s="219">
        <v>24000</v>
      </c>
      <c r="I18" s="219">
        <v>9000</v>
      </c>
      <c r="J18" s="219">
        <v>120000</v>
      </c>
      <c r="K18" s="219">
        <v>410000</v>
      </c>
      <c r="L18" s="219">
        <v>22000</v>
      </c>
      <c r="M18" s="219">
        <v>184000</v>
      </c>
      <c r="N18" s="219">
        <v>72000</v>
      </c>
      <c r="O18" s="220">
        <f t="shared" si="0"/>
        <v>1495000</v>
      </c>
    </row>
    <row r="19" spans="1:17" ht="15.75">
      <c r="A19" s="217" t="s">
        <v>66</v>
      </c>
      <c r="B19" s="218" t="s">
        <v>235</v>
      </c>
      <c r="C19" s="219">
        <v>72753</v>
      </c>
      <c r="D19" s="219">
        <v>72753</v>
      </c>
      <c r="E19" s="219">
        <v>72753</v>
      </c>
      <c r="F19" s="219">
        <v>72753</v>
      </c>
      <c r="G19" s="219">
        <v>72753</v>
      </c>
      <c r="H19" s="219">
        <v>72753</v>
      </c>
      <c r="I19" s="219">
        <v>72753</v>
      </c>
      <c r="J19" s="219">
        <v>72753</v>
      </c>
      <c r="K19" s="219">
        <v>72753</v>
      </c>
      <c r="L19" s="219">
        <v>72753</v>
      </c>
      <c r="M19" s="219">
        <v>72753</v>
      </c>
      <c r="N19" s="219">
        <f>23694876+144812</f>
        <v>23839688</v>
      </c>
      <c r="O19" s="220">
        <f t="shared" si="0"/>
        <v>24639971</v>
      </c>
      <c r="P19" s="242"/>
      <c r="Q19" s="242"/>
    </row>
    <row r="20" spans="1:15" ht="15.75">
      <c r="A20" s="217" t="s">
        <v>67</v>
      </c>
      <c r="B20" s="221" t="s">
        <v>236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0">
        <f t="shared" si="0"/>
        <v>0</v>
      </c>
    </row>
    <row r="21" spans="1:15" ht="15.75">
      <c r="A21" s="217" t="s">
        <v>72</v>
      </c>
      <c r="B21" s="221" t="s">
        <v>154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4"/>
      <c r="O21" s="220">
        <f t="shared" si="0"/>
        <v>0</v>
      </c>
    </row>
    <row r="22" spans="1:15" ht="31.5">
      <c r="A22" s="217"/>
      <c r="B22" s="218" t="s">
        <v>237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220">
        <f t="shared" si="0"/>
        <v>0</v>
      </c>
    </row>
    <row r="23" spans="1:15" ht="17.25" customHeight="1">
      <c r="A23" s="217"/>
      <c r="B23" s="218" t="s">
        <v>238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0">
        <f t="shared" si="0"/>
        <v>0</v>
      </c>
    </row>
    <row r="24" spans="1:15" ht="15.75">
      <c r="A24" s="217" t="s">
        <v>160</v>
      </c>
      <c r="B24" s="221" t="s">
        <v>239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6"/>
      <c r="O24" s="220">
        <f t="shared" si="0"/>
        <v>0</v>
      </c>
    </row>
    <row r="25" spans="1:15" ht="47.25">
      <c r="A25" s="217"/>
      <c r="B25" s="240" t="s">
        <v>240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220">
        <f t="shared" si="0"/>
        <v>0</v>
      </c>
    </row>
    <row r="26" spans="1:15" ht="15.75">
      <c r="A26" s="217"/>
      <c r="B26" s="218" t="s">
        <v>241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220">
        <f t="shared" si="0"/>
        <v>0</v>
      </c>
    </row>
    <row r="27" spans="1:15" ht="15.75">
      <c r="A27" s="217" t="s">
        <v>162</v>
      </c>
      <c r="B27" s="221" t="s">
        <v>242</v>
      </c>
      <c r="C27" s="225">
        <v>2655590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6"/>
      <c r="O27" s="220">
        <f t="shared" si="0"/>
        <v>2655590</v>
      </c>
    </row>
    <row r="28" spans="1:15" ht="16.5" thickBot="1">
      <c r="A28" s="227" t="s">
        <v>164</v>
      </c>
      <c r="B28" s="228" t="s">
        <v>243</v>
      </c>
      <c r="C28" s="225"/>
      <c r="D28" s="225">
        <f>C47</f>
        <v>1051056</v>
      </c>
      <c r="E28" s="225">
        <f aca="true" t="shared" si="1" ref="E28:N28">D47</f>
        <v>13946803</v>
      </c>
      <c r="F28" s="225">
        <f t="shared" si="1"/>
        <v>14523085</v>
      </c>
      <c r="G28" s="225">
        <f t="shared" si="1"/>
        <v>13756169</v>
      </c>
      <c r="H28" s="225">
        <f t="shared" si="1"/>
        <v>14011051</v>
      </c>
      <c r="I28" s="225">
        <f t="shared" si="1"/>
        <v>43694020</v>
      </c>
      <c r="J28" s="225">
        <f t="shared" si="1"/>
        <v>43988202</v>
      </c>
      <c r="K28" s="225">
        <f t="shared" si="1"/>
        <v>44123783</v>
      </c>
      <c r="L28" s="225">
        <f t="shared" si="1"/>
        <v>222972</v>
      </c>
      <c r="M28" s="225">
        <f t="shared" si="1"/>
        <v>331651</v>
      </c>
      <c r="N28" s="225">
        <f t="shared" si="1"/>
        <v>170305</v>
      </c>
      <c r="O28" s="220"/>
    </row>
    <row r="29" spans="1:16" s="19" customFormat="1" ht="27.75" customHeight="1" thickBot="1">
      <c r="A29" s="229"/>
      <c r="B29" s="229" t="s">
        <v>244</v>
      </c>
      <c r="C29" s="230">
        <f aca="true" t="shared" si="2" ref="C29:N29">SUM(C15:C28)</f>
        <v>3635168</v>
      </c>
      <c r="D29" s="230">
        <f t="shared" si="2"/>
        <v>15575674</v>
      </c>
      <c r="E29" s="230">
        <f t="shared" si="2"/>
        <v>16207556</v>
      </c>
      <c r="F29" s="230">
        <f t="shared" si="2"/>
        <v>16437838</v>
      </c>
      <c r="G29" s="230">
        <f t="shared" si="2"/>
        <v>15665922</v>
      </c>
      <c r="H29" s="230">
        <f t="shared" si="2"/>
        <v>60077097</v>
      </c>
      <c r="I29" s="230">
        <f t="shared" si="2"/>
        <v>45548773</v>
      </c>
      <c r="J29" s="230">
        <f t="shared" si="2"/>
        <v>45977155</v>
      </c>
      <c r="K29" s="230">
        <f t="shared" si="2"/>
        <v>46379536</v>
      </c>
      <c r="L29" s="230">
        <f t="shared" si="2"/>
        <v>2090725</v>
      </c>
      <c r="M29" s="230">
        <f t="shared" si="2"/>
        <v>2384604</v>
      </c>
      <c r="N29" s="230">
        <f t="shared" si="2"/>
        <v>69148045</v>
      </c>
      <c r="O29" s="231">
        <f>SUM(O14:O28)</f>
        <v>149308996</v>
      </c>
      <c r="P29" s="102"/>
    </row>
    <row r="30" spans="1:15" ht="15.75">
      <c r="A30" s="232"/>
      <c r="B30" s="233" t="s">
        <v>245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34"/>
    </row>
    <row r="31" spans="1:16" ht="15.75">
      <c r="A31" s="217" t="s">
        <v>170</v>
      </c>
      <c r="B31" s="221" t="s">
        <v>116</v>
      </c>
      <c r="C31" s="219">
        <f>381300+282671</f>
        <v>663971</v>
      </c>
      <c r="D31" s="219">
        <v>633712</v>
      </c>
      <c r="E31" s="219">
        <v>633712</v>
      </c>
      <c r="F31" s="219">
        <v>633713</v>
      </c>
      <c r="G31" s="219">
        <v>633712</v>
      </c>
      <c r="H31" s="219">
        <v>633713</v>
      </c>
      <c r="I31" s="219">
        <v>633712</v>
      </c>
      <c r="J31" s="219">
        <v>633713</v>
      </c>
      <c r="K31" s="219">
        <v>633712</v>
      </c>
      <c r="L31" s="219">
        <v>633713</v>
      </c>
      <c r="M31" s="219">
        <v>633712</v>
      </c>
      <c r="N31" s="219">
        <v>633713</v>
      </c>
      <c r="O31" s="220">
        <f aca="true" t="shared" si="3" ref="O31:O45">SUM(C31:N31)</f>
        <v>7634808</v>
      </c>
      <c r="P31" s="242"/>
    </row>
    <row r="32" spans="1:15" ht="31.5">
      <c r="A32" s="217" t="s">
        <v>172</v>
      </c>
      <c r="B32" s="240" t="s">
        <v>246</v>
      </c>
      <c r="C32" s="219">
        <f>149956+10</f>
        <v>149966</v>
      </c>
      <c r="D32" s="219">
        <v>149956</v>
      </c>
      <c r="E32" s="219">
        <v>149956</v>
      </c>
      <c r="F32" s="219">
        <v>149956</v>
      </c>
      <c r="G32" s="219">
        <v>149956</v>
      </c>
      <c r="H32" s="219">
        <v>149956</v>
      </c>
      <c r="I32" s="219">
        <v>149956</v>
      </c>
      <c r="J32" s="219">
        <v>149956</v>
      </c>
      <c r="K32" s="219">
        <v>149956</v>
      </c>
      <c r="L32" s="219">
        <v>149956</v>
      </c>
      <c r="M32" s="219">
        <v>149956</v>
      </c>
      <c r="N32" s="219">
        <v>149956</v>
      </c>
      <c r="O32" s="220">
        <f t="shared" si="3"/>
        <v>1799482</v>
      </c>
    </row>
    <row r="33" spans="1:17" ht="15.75">
      <c r="A33" s="217" t="s">
        <v>174</v>
      </c>
      <c r="B33" s="221" t="s">
        <v>118</v>
      </c>
      <c r="C33" s="219">
        <f>796000+84202</f>
        <v>880202</v>
      </c>
      <c r="D33" s="219">
        <f>730000+84203</f>
        <v>814203</v>
      </c>
      <c r="E33" s="219">
        <f>752600+84203</f>
        <v>836803</v>
      </c>
      <c r="F33" s="219">
        <v>856000</v>
      </c>
      <c r="G33" s="219">
        <f>720000+84203</f>
        <v>804203</v>
      </c>
      <c r="H33" s="219">
        <f>654000+84203</f>
        <v>738203</v>
      </c>
      <c r="I33" s="219">
        <f>671700+84203</f>
        <v>755903</v>
      </c>
      <c r="J33" s="219">
        <f>722000+84203</f>
        <v>806203</v>
      </c>
      <c r="K33" s="219">
        <f>732000+84203</f>
        <v>816203</v>
      </c>
      <c r="L33" s="219">
        <f>752000+84202+84203</f>
        <v>920405</v>
      </c>
      <c r="M33" s="219">
        <f>820429+84202</f>
        <v>904631</v>
      </c>
      <c r="N33" s="219">
        <f>24935890+84201</f>
        <v>25020091</v>
      </c>
      <c r="O33" s="220">
        <f t="shared" si="3"/>
        <v>34153050</v>
      </c>
      <c r="Q33" s="306"/>
    </row>
    <row r="34" spans="1:15" ht="15.75">
      <c r="A34" s="217" t="s">
        <v>179</v>
      </c>
      <c r="B34" s="221" t="s">
        <v>119</v>
      </c>
      <c r="C34" s="219">
        <v>21000</v>
      </c>
      <c r="D34" s="219">
        <v>21000</v>
      </c>
      <c r="E34" s="219">
        <v>21000</v>
      </c>
      <c r="F34" s="219">
        <v>21000</v>
      </c>
      <c r="G34" s="219">
        <v>21000</v>
      </c>
      <c r="H34" s="219">
        <v>21000</v>
      </c>
      <c r="I34" s="219">
        <v>21000</v>
      </c>
      <c r="J34" s="219">
        <v>251000</v>
      </c>
      <c r="K34" s="219">
        <v>67400</v>
      </c>
      <c r="L34" s="219">
        <v>21000</v>
      </c>
      <c r="M34" s="219">
        <v>395000</v>
      </c>
      <c r="N34" s="219">
        <v>540000</v>
      </c>
      <c r="O34" s="220">
        <f t="shared" si="3"/>
        <v>1421400</v>
      </c>
    </row>
    <row r="35" spans="1:15" ht="15.75">
      <c r="A35" s="217" t="s">
        <v>181</v>
      </c>
      <c r="B35" s="221" t="s">
        <v>247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0"/>
    </row>
    <row r="36" spans="1:16" ht="15.75">
      <c r="A36" s="217"/>
      <c r="B36" s="221" t="s">
        <v>249</v>
      </c>
      <c r="C36" s="219">
        <f>41000+12500</f>
        <v>53500</v>
      </c>
      <c r="D36" s="219">
        <f>10000</f>
        <v>10000</v>
      </c>
      <c r="E36" s="219">
        <f>43000</f>
        <v>43000</v>
      </c>
      <c r="F36" s="219">
        <f>21000</f>
        <v>21000</v>
      </c>
      <c r="G36" s="219">
        <v>46000</v>
      </c>
      <c r="H36" s="219">
        <v>21540</v>
      </c>
      <c r="I36" s="219"/>
      <c r="J36" s="219">
        <v>12500</v>
      </c>
      <c r="K36" s="219">
        <f>43000</f>
        <v>43000</v>
      </c>
      <c r="L36" s="219">
        <v>34000</v>
      </c>
      <c r="M36" s="219"/>
      <c r="N36" s="219"/>
      <c r="O36" s="220">
        <f t="shared" si="3"/>
        <v>284540</v>
      </c>
      <c r="P36" s="242"/>
    </row>
    <row r="37" spans="1:15" ht="15.75">
      <c r="A37" s="217" t="s">
        <v>183</v>
      </c>
      <c r="B37" s="221" t="s">
        <v>122</v>
      </c>
      <c r="C37" s="219"/>
      <c r="D37" s="219"/>
      <c r="E37" s="219"/>
      <c r="F37" s="219"/>
      <c r="G37" s="219"/>
      <c r="H37" s="219"/>
      <c r="I37" s="219"/>
      <c r="J37" s="219"/>
      <c r="K37" s="219">
        <f>250000+44196293</f>
        <v>44446293</v>
      </c>
      <c r="L37" s="219"/>
      <c r="M37" s="219">
        <v>131000</v>
      </c>
      <c r="N37" s="219">
        <v>42804285</v>
      </c>
      <c r="O37" s="220">
        <f t="shared" si="3"/>
        <v>87381578</v>
      </c>
    </row>
    <row r="38" spans="1:15" ht="15.75">
      <c r="A38" s="217" t="s">
        <v>191</v>
      </c>
      <c r="B38" s="221" t="s">
        <v>45</v>
      </c>
      <c r="C38" s="219"/>
      <c r="D38" s="219"/>
      <c r="E38" s="219"/>
      <c r="F38" s="219">
        <v>1000000</v>
      </c>
      <c r="G38" s="219"/>
      <c r="H38" s="219">
        <v>14818665</v>
      </c>
      <c r="I38" s="219"/>
      <c r="J38" s="219"/>
      <c r="K38" s="219"/>
      <c r="L38" s="219"/>
      <c r="M38" s="219"/>
      <c r="N38" s="219"/>
      <c r="O38" s="220">
        <f t="shared" si="3"/>
        <v>15818665</v>
      </c>
    </row>
    <row r="39" spans="1:15" ht="20.25" customHeight="1">
      <c r="A39" s="217" t="s">
        <v>194</v>
      </c>
      <c r="B39" s="221" t="s">
        <v>184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20">
        <f t="shared" si="3"/>
        <v>0</v>
      </c>
    </row>
    <row r="40" spans="1:15" ht="20.25" customHeight="1">
      <c r="A40" s="217"/>
      <c r="B40" s="221" t="s">
        <v>248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20">
        <f t="shared" si="3"/>
        <v>0</v>
      </c>
    </row>
    <row r="41" spans="1:15" ht="15.75">
      <c r="A41" s="217"/>
      <c r="B41" s="221" t="s">
        <v>249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20">
        <f t="shared" si="3"/>
        <v>0</v>
      </c>
    </row>
    <row r="42" spans="1:15" ht="15.75">
      <c r="A42" s="217" t="s">
        <v>195</v>
      </c>
      <c r="B42" s="221" t="s">
        <v>115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20">
        <f t="shared" si="3"/>
        <v>0</v>
      </c>
    </row>
    <row r="43" spans="1:15" ht="15.75">
      <c r="A43" s="217"/>
      <c r="B43" s="221" t="s">
        <v>370</v>
      </c>
      <c r="C43" s="219">
        <v>815473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20">
        <f t="shared" si="3"/>
        <v>815473</v>
      </c>
    </row>
    <row r="44" spans="1:15" ht="15.75">
      <c r="A44" s="217"/>
      <c r="B44" s="221" t="s">
        <v>250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0">
        <f t="shared" si="3"/>
        <v>0</v>
      </c>
    </row>
    <row r="45" spans="1:16" ht="16.5" thickBot="1">
      <c r="A45" s="217" t="s">
        <v>251</v>
      </c>
      <c r="B45" s="221" t="s">
        <v>252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>
        <f t="shared" si="3"/>
        <v>0</v>
      </c>
      <c r="P45" s="242"/>
    </row>
    <row r="46" spans="1:19" s="19" customFormat="1" ht="24" customHeight="1" thickBot="1">
      <c r="A46" s="229"/>
      <c r="B46" s="229" t="s">
        <v>253</v>
      </c>
      <c r="C46" s="230">
        <f aca="true" t="shared" si="4" ref="C46:O46">SUM(C31:C45)</f>
        <v>2584112</v>
      </c>
      <c r="D46" s="230">
        <f t="shared" si="4"/>
        <v>1628871</v>
      </c>
      <c r="E46" s="230">
        <f t="shared" si="4"/>
        <v>1684471</v>
      </c>
      <c r="F46" s="230">
        <f t="shared" si="4"/>
        <v>2681669</v>
      </c>
      <c r="G46" s="230">
        <f t="shared" si="4"/>
        <v>1654871</v>
      </c>
      <c r="H46" s="230">
        <f t="shared" si="4"/>
        <v>16383077</v>
      </c>
      <c r="I46" s="230">
        <f t="shared" si="4"/>
        <v>1560571</v>
      </c>
      <c r="J46" s="230">
        <f t="shared" si="4"/>
        <v>1853372</v>
      </c>
      <c r="K46" s="230">
        <f t="shared" si="4"/>
        <v>46156564</v>
      </c>
      <c r="L46" s="230">
        <f t="shared" si="4"/>
        <v>1759074</v>
      </c>
      <c r="M46" s="230">
        <f t="shared" si="4"/>
        <v>2214299</v>
      </c>
      <c r="N46" s="230">
        <f t="shared" si="4"/>
        <v>69148045</v>
      </c>
      <c r="O46" s="231">
        <f t="shared" si="4"/>
        <v>149308996</v>
      </c>
      <c r="S46" s="235"/>
    </row>
    <row r="47" spans="1:15" ht="26.25" customHeight="1" thickBot="1">
      <c r="A47" s="236"/>
      <c r="B47" s="237" t="s">
        <v>254</v>
      </c>
      <c r="C47" s="238">
        <f aca="true" t="shared" si="5" ref="C47:N47">C29-C46</f>
        <v>1051056</v>
      </c>
      <c r="D47" s="238">
        <f t="shared" si="5"/>
        <v>13946803</v>
      </c>
      <c r="E47" s="238">
        <f t="shared" si="5"/>
        <v>14523085</v>
      </c>
      <c r="F47" s="238">
        <f t="shared" si="5"/>
        <v>13756169</v>
      </c>
      <c r="G47" s="238">
        <f t="shared" si="5"/>
        <v>14011051</v>
      </c>
      <c r="H47" s="238">
        <f t="shared" si="5"/>
        <v>43694020</v>
      </c>
      <c r="I47" s="238">
        <f t="shared" si="5"/>
        <v>43988202</v>
      </c>
      <c r="J47" s="238">
        <f t="shared" si="5"/>
        <v>44123783</v>
      </c>
      <c r="K47" s="238">
        <f t="shared" si="5"/>
        <v>222972</v>
      </c>
      <c r="L47" s="238">
        <f t="shared" si="5"/>
        <v>331651</v>
      </c>
      <c r="M47" s="238">
        <f t="shared" si="5"/>
        <v>170305</v>
      </c>
      <c r="N47" s="238">
        <f t="shared" si="5"/>
        <v>0</v>
      </c>
      <c r="O47" s="239"/>
    </row>
    <row r="49" spans="3:14" ht="15.75"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</row>
  </sheetData>
  <sheetProtection password="AF00" sheet="1" objects="1" scenarios="1" selectLockedCells="1" selectUnlockedCells="1"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28" customWidth="1"/>
    <col min="2" max="2" width="56.25390625" style="28" customWidth="1"/>
    <col min="3" max="3" width="17.875" style="28" customWidth="1"/>
    <col min="4" max="4" width="4.875" style="28" customWidth="1"/>
    <col min="5" max="16384" width="9.125" style="28" customWidth="1"/>
  </cols>
  <sheetData>
    <row r="1" spans="1:5" ht="15.75">
      <c r="A1" s="449" t="s">
        <v>488</v>
      </c>
      <c r="B1" s="449"/>
      <c r="C1" s="449"/>
      <c r="D1" s="449"/>
      <c r="E1" s="27"/>
    </row>
    <row r="2" spans="1:5" ht="15.75">
      <c r="A2" s="29"/>
      <c r="B2" s="29"/>
      <c r="C2" s="29"/>
      <c r="D2" s="30"/>
      <c r="E2" s="27"/>
    </row>
    <row r="3" spans="1:5" ht="18.75" customHeight="1">
      <c r="A3" s="558"/>
      <c r="B3" s="558"/>
      <c r="C3" s="558"/>
      <c r="D3" s="30"/>
      <c r="E3" s="27"/>
    </row>
    <row r="4" spans="1:5" ht="15.75">
      <c r="A4" s="558" t="s">
        <v>324</v>
      </c>
      <c r="B4" s="558"/>
      <c r="C4" s="558"/>
      <c r="D4" s="558"/>
      <c r="E4" s="27"/>
    </row>
    <row r="5" spans="1:5" ht="15.75">
      <c r="A5" s="558" t="s">
        <v>341</v>
      </c>
      <c r="B5" s="558"/>
      <c r="C5" s="558"/>
      <c r="D5" s="558"/>
      <c r="E5" s="27"/>
    </row>
    <row r="6" spans="1:5" ht="15.75">
      <c r="A6" s="558" t="s">
        <v>464</v>
      </c>
      <c r="B6" s="558"/>
      <c r="C6" s="558"/>
      <c r="D6" s="558"/>
      <c r="E6" s="27"/>
    </row>
    <row r="7" spans="1:5" ht="15.75">
      <c r="A7" s="29"/>
      <c r="B7" s="29"/>
      <c r="C7" s="29"/>
      <c r="D7" s="27"/>
      <c r="E7" s="27"/>
    </row>
    <row r="8" spans="1:5" ht="15.75">
      <c r="A8" s="29"/>
      <c r="B8" s="29"/>
      <c r="C8" s="29"/>
      <c r="D8" s="27"/>
      <c r="E8" s="27"/>
    </row>
    <row r="9" spans="1:5" ht="15.75">
      <c r="A9" s="29"/>
      <c r="B9" s="29"/>
      <c r="C9" s="29"/>
      <c r="D9" s="27"/>
      <c r="E9" s="27"/>
    </row>
    <row r="10" spans="1:5" ht="15.75">
      <c r="A10" s="29"/>
      <c r="B10" s="29"/>
      <c r="C10" s="29"/>
      <c r="D10" s="27"/>
      <c r="E10" s="27"/>
    </row>
    <row r="11" spans="1:5" ht="15.75">
      <c r="A11" s="382" t="s">
        <v>27</v>
      </c>
      <c r="B11" s="31" t="s">
        <v>9</v>
      </c>
      <c r="C11" s="29"/>
      <c r="D11" s="27"/>
      <c r="E11" s="27"/>
    </row>
    <row r="12" spans="1:5" ht="10.5" customHeight="1">
      <c r="A12" s="382"/>
      <c r="B12" s="31"/>
      <c r="C12" s="29"/>
      <c r="D12" s="27"/>
      <c r="E12" s="27"/>
    </row>
    <row r="13" spans="1:5" ht="12" customHeight="1">
      <c r="A13" s="382"/>
      <c r="B13" s="31"/>
      <c r="C13" s="32"/>
      <c r="D13" s="27"/>
      <c r="E13" s="27"/>
    </row>
    <row r="14" spans="1:3" s="35" customFormat="1" ht="15">
      <c r="A14" s="383" t="s">
        <v>415</v>
      </c>
      <c r="B14" s="33" t="s">
        <v>10</v>
      </c>
      <c r="C14" s="34"/>
    </row>
    <row r="15" spans="1:5" ht="19.5" customHeight="1">
      <c r="A15" s="384" t="s">
        <v>424</v>
      </c>
      <c r="B15" s="27" t="s">
        <v>11</v>
      </c>
      <c r="C15" s="36">
        <v>1740000</v>
      </c>
      <c r="D15" s="27" t="s">
        <v>1</v>
      </c>
      <c r="E15" s="27"/>
    </row>
    <row r="16" spans="1:5" ht="19.5" customHeight="1">
      <c r="A16" s="381"/>
      <c r="B16" s="30" t="s">
        <v>12</v>
      </c>
      <c r="C16" s="37">
        <f>SUM(C15)</f>
        <v>1740000</v>
      </c>
      <c r="D16" s="30" t="s">
        <v>1</v>
      </c>
      <c r="E16" s="27"/>
    </row>
    <row r="17" spans="1:5" ht="19.5" customHeight="1">
      <c r="A17" s="27"/>
      <c r="B17" s="30"/>
      <c r="C17" s="37"/>
      <c r="D17" s="30"/>
      <c r="E17" s="27"/>
    </row>
    <row r="18" spans="1:5" ht="19.5" customHeight="1">
      <c r="A18" s="27"/>
      <c r="B18" s="30"/>
      <c r="C18" s="37"/>
      <c r="D18" s="30"/>
      <c r="E18" s="27"/>
    </row>
    <row r="19" spans="1:5" ht="10.5" customHeight="1">
      <c r="A19" s="27"/>
      <c r="B19" s="30"/>
      <c r="C19" s="37"/>
      <c r="D19" s="30"/>
      <c r="E19" s="27"/>
    </row>
    <row r="20" spans="1:5" ht="15.75">
      <c r="A20" s="27"/>
      <c r="B20" s="38"/>
      <c r="C20" s="37"/>
      <c r="D20" s="27"/>
      <c r="E20" s="27"/>
    </row>
    <row r="21" spans="1:5" ht="18">
      <c r="A21" s="27"/>
      <c r="B21" s="27"/>
      <c r="C21" s="39"/>
      <c r="D21" s="27"/>
      <c r="E21" s="27"/>
    </row>
    <row r="22" spans="1:5" s="40" customFormat="1" ht="15.75">
      <c r="A22" s="30"/>
      <c r="B22" s="30"/>
      <c r="C22" s="37"/>
      <c r="D22" s="30"/>
      <c r="E22" s="30"/>
    </row>
    <row r="23" spans="1:5" ht="15.75">
      <c r="A23" s="27"/>
      <c r="B23" s="27"/>
      <c r="C23" s="27"/>
      <c r="D23" s="27"/>
      <c r="E23" s="27"/>
    </row>
    <row r="24" spans="1:5" ht="15.75">
      <c r="A24" s="27"/>
      <c r="B24" s="77"/>
      <c r="C24" s="27"/>
      <c r="D24" s="27"/>
      <c r="E24" s="27"/>
    </row>
    <row r="25" spans="1:5" ht="15.75">
      <c r="A25" s="27"/>
      <c r="B25" s="27"/>
      <c r="C25" s="27"/>
      <c r="D25" s="27"/>
      <c r="E25" s="27"/>
    </row>
    <row r="26" spans="1:5" ht="15.75">
      <c r="A26" s="27"/>
      <c r="B26" s="27"/>
      <c r="C26" s="27"/>
      <c r="D26" s="27"/>
      <c r="E26" s="27"/>
    </row>
    <row r="27" spans="1:5" ht="15.75">
      <c r="A27" s="27"/>
      <c r="B27" s="27"/>
      <c r="C27" s="27"/>
      <c r="D27" s="27"/>
      <c r="E27" s="27"/>
    </row>
    <row r="28" spans="1:5" ht="15.75">
      <c r="A28" s="27"/>
      <c r="B28" s="27"/>
      <c r="C28" s="27"/>
      <c r="D28" s="27"/>
      <c r="E28" s="27"/>
    </row>
    <row r="29" spans="1:5" ht="15.75">
      <c r="A29" s="27"/>
      <c r="B29" s="27"/>
      <c r="C29" s="27"/>
      <c r="D29" s="27"/>
      <c r="E29" s="27"/>
    </row>
    <row r="30" spans="1:5" ht="15.75">
      <c r="A30" s="27"/>
      <c r="B30" s="27"/>
      <c r="C30" s="27"/>
      <c r="D30" s="27"/>
      <c r="E30" s="27"/>
    </row>
    <row r="31" spans="1:5" ht="15.75">
      <c r="A31" s="27"/>
      <c r="B31" s="27"/>
      <c r="C31" s="27"/>
      <c r="D31" s="27"/>
      <c r="E31" s="27"/>
    </row>
    <row r="32" spans="1:5" ht="15.75">
      <c r="A32" s="27"/>
      <c r="B32" s="27"/>
      <c r="C32" s="27"/>
      <c r="D32" s="27"/>
      <c r="E32" s="27"/>
    </row>
  </sheetData>
  <sheetProtection password="AF00" sheet="1" objects="1" scenarios="1" selectLockedCells="1" selectUnlockedCells="1"/>
  <mergeCells count="5">
    <mergeCell ref="A6:D6"/>
    <mergeCell ref="A4:D4"/>
    <mergeCell ref="A5:D5"/>
    <mergeCell ref="A3:C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30"/>
      <c r="L1" s="630"/>
      <c r="M1" s="630"/>
    </row>
    <row r="2" spans="1:13" ht="12.7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3" ht="15.75">
      <c r="A3" s="449" t="s">
        <v>489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3" ht="15.75">
      <c r="A4" s="128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s="56" customFormat="1" ht="15.75">
      <c r="A5" s="421" t="s">
        <v>324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</row>
    <row r="6" spans="1:13" s="56" customFormat="1" ht="15.75">
      <c r="A6" s="421" t="s">
        <v>258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s="56" customFormat="1" ht="15.75">
      <c r="A7" s="421" t="s">
        <v>449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</row>
    <row r="8" spans="1:13" ht="12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s="56" customFormat="1" ht="15.75">
      <c r="A9" s="247" t="s">
        <v>259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</row>
    <row r="10" spans="1:13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</row>
    <row r="11" spans="1:13" ht="15.75">
      <c r="A11" s="248" t="s">
        <v>260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6.5" thickBot="1">
      <c r="A13" s="577" t="s">
        <v>261</v>
      </c>
      <c r="B13" s="578"/>
      <c r="C13" s="578"/>
      <c r="D13" s="624" t="s">
        <v>262</v>
      </c>
      <c r="E13" s="625"/>
      <c r="F13" s="626"/>
      <c r="G13" s="624" t="s">
        <v>263</v>
      </c>
      <c r="H13" s="625"/>
      <c r="I13" s="626"/>
      <c r="J13" s="624" t="s">
        <v>264</v>
      </c>
      <c r="K13" s="625"/>
      <c r="L13" s="626"/>
      <c r="M13" s="583" t="s">
        <v>265</v>
      </c>
    </row>
    <row r="14" spans="1:13" ht="15.75">
      <c r="A14" s="579"/>
      <c r="B14" s="580"/>
      <c r="C14" s="580"/>
      <c r="D14" s="249" t="s">
        <v>266</v>
      </c>
      <c r="E14" s="250" t="s">
        <v>267</v>
      </c>
      <c r="F14" s="251" t="s">
        <v>268</v>
      </c>
      <c r="G14" s="250" t="s">
        <v>269</v>
      </c>
      <c r="H14" s="250" t="s">
        <v>267</v>
      </c>
      <c r="I14" s="251" t="s">
        <v>270</v>
      </c>
      <c r="J14" s="250" t="s">
        <v>269</v>
      </c>
      <c r="K14" s="251" t="s">
        <v>267</v>
      </c>
      <c r="L14" s="250" t="s">
        <v>270</v>
      </c>
      <c r="M14" s="584"/>
    </row>
    <row r="15" spans="1:13" ht="16.5" thickBot="1">
      <c r="A15" s="579"/>
      <c r="B15" s="580"/>
      <c r="C15" s="580"/>
      <c r="D15" s="252" t="s">
        <v>271</v>
      </c>
      <c r="E15" s="253" t="s">
        <v>272</v>
      </c>
      <c r="F15" s="254" t="s">
        <v>4</v>
      </c>
      <c r="G15" s="255" t="s">
        <v>271</v>
      </c>
      <c r="H15" s="253" t="s">
        <v>272</v>
      </c>
      <c r="I15" s="254" t="s">
        <v>4</v>
      </c>
      <c r="J15" s="255" t="s">
        <v>271</v>
      </c>
      <c r="K15" s="254" t="s">
        <v>272</v>
      </c>
      <c r="L15" s="253" t="s">
        <v>4</v>
      </c>
      <c r="M15" s="585"/>
    </row>
    <row r="16" spans="1:13" ht="7.5" customHeight="1">
      <c r="A16" s="637"/>
      <c r="B16" s="638"/>
      <c r="C16" s="639"/>
      <c r="D16" s="621"/>
      <c r="E16" s="605"/>
      <c r="F16" s="608"/>
      <c r="G16" s="631"/>
      <c r="H16" s="634"/>
      <c r="I16" s="628"/>
      <c r="J16" s="605"/>
      <c r="K16" s="605"/>
      <c r="L16" s="605"/>
      <c r="M16" s="610"/>
    </row>
    <row r="17" spans="1:13" ht="7.5" customHeight="1">
      <c r="A17" s="640"/>
      <c r="B17" s="641"/>
      <c r="C17" s="642"/>
      <c r="D17" s="622"/>
      <c r="E17" s="569"/>
      <c r="F17" s="586"/>
      <c r="G17" s="632"/>
      <c r="H17" s="635"/>
      <c r="I17" s="569"/>
      <c r="J17" s="569"/>
      <c r="K17" s="569"/>
      <c r="L17" s="569"/>
      <c r="M17" s="569"/>
    </row>
    <row r="18" spans="1:13" ht="15.75" customHeight="1" thickBot="1">
      <c r="A18" s="643"/>
      <c r="B18" s="644"/>
      <c r="C18" s="645"/>
      <c r="D18" s="623"/>
      <c r="E18" s="606"/>
      <c r="F18" s="609"/>
      <c r="G18" s="633"/>
      <c r="H18" s="636"/>
      <c r="I18" s="629"/>
      <c r="J18" s="606"/>
      <c r="K18" s="606"/>
      <c r="L18" s="606"/>
      <c r="M18" s="606"/>
    </row>
    <row r="19" spans="1:13" s="108" customFormat="1" ht="12.75" customHeight="1">
      <c r="A19" s="573" t="s">
        <v>2</v>
      </c>
      <c r="B19" s="598"/>
      <c r="C19" s="574"/>
      <c r="D19" s="601"/>
      <c r="E19" s="601"/>
      <c r="F19" s="603">
        <f>SUM(F16)</f>
        <v>0</v>
      </c>
      <c r="G19" s="601"/>
      <c r="H19" s="601"/>
      <c r="I19" s="601"/>
      <c r="J19" s="601"/>
      <c r="K19" s="601"/>
      <c r="L19" s="601"/>
      <c r="M19" s="627">
        <f>M16</f>
        <v>0</v>
      </c>
    </row>
    <row r="20" spans="1:13" s="108" customFormat="1" ht="13.5" customHeight="1" thickBot="1">
      <c r="A20" s="575"/>
      <c r="B20" s="599"/>
      <c r="C20" s="576"/>
      <c r="D20" s="602"/>
      <c r="E20" s="602"/>
      <c r="F20" s="604"/>
      <c r="G20" s="602"/>
      <c r="H20" s="602"/>
      <c r="I20" s="602"/>
      <c r="J20" s="602"/>
      <c r="K20" s="602"/>
      <c r="L20" s="602"/>
      <c r="M20" s="602"/>
    </row>
    <row r="21" spans="1:13" ht="12" customHeight="1">
      <c r="A21" s="246"/>
      <c r="B21" s="246"/>
      <c r="C21" s="246"/>
      <c r="D21" s="246"/>
      <c r="E21" s="246"/>
      <c r="F21" s="256"/>
      <c r="G21" s="246"/>
      <c r="H21" s="246"/>
      <c r="I21" s="246"/>
      <c r="J21" s="246"/>
      <c r="K21" s="246"/>
      <c r="L21" s="246"/>
      <c r="M21" s="246"/>
    </row>
    <row r="22" spans="1:6" s="248" customFormat="1" ht="12" customHeight="1">
      <c r="A22" s="248" t="s">
        <v>273</v>
      </c>
      <c r="F22" s="257"/>
    </row>
    <row r="23" spans="1:13" ht="13.5" customHeight="1">
      <c r="A23" s="258" t="s">
        <v>274</v>
      </c>
      <c r="B23" s="258"/>
      <c r="C23" s="258"/>
      <c r="D23" s="258"/>
      <c r="E23" s="258"/>
      <c r="F23" s="259"/>
      <c r="G23" s="260" t="s">
        <v>4</v>
      </c>
      <c r="H23" s="246"/>
      <c r="I23" s="246"/>
      <c r="J23" s="246"/>
      <c r="K23" s="246"/>
      <c r="L23" s="246"/>
      <c r="M23" s="246"/>
    </row>
    <row r="24" spans="1:13" ht="13.5" customHeight="1">
      <c r="A24" s="258" t="s">
        <v>275</v>
      </c>
      <c r="B24" s="258"/>
      <c r="C24" s="258"/>
      <c r="D24" s="258"/>
      <c r="E24" s="258"/>
      <c r="F24" s="259">
        <v>33</v>
      </c>
      <c r="G24" s="260" t="s">
        <v>4</v>
      </c>
      <c r="H24" s="246"/>
      <c r="I24" s="246"/>
      <c r="J24" s="246"/>
      <c r="K24" s="246"/>
      <c r="L24" s="246"/>
      <c r="M24" s="246"/>
    </row>
    <row r="25" spans="1:13" ht="13.5" customHeight="1">
      <c r="A25" s="258" t="s">
        <v>276</v>
      </c>
      <c r="B25" s="258"/>
      <c r="C25" s="258"/>
      <c r="D25" s="258"/>
      <c r="E25" s="258"/>
      <c r="F25" s="261"/>
      <c r="G25" s="262" t="s">
        <v>4</v>
      </c>
      <c r="H25" s="246"/>
      <c r="I25" s="246"/>
      <c r="J25" s="246"/>
      <c r="K25" s="246"/>
      <c r="L25" s="246"/>
      <c r="M25" s="246"/>
    </row>
    <row r="26" spans="1:13" ht="13.5" customHeight="1">
      <c r="A26" s="258" t="s">
        <v>277</v>
      </c>
      <c r="B26" s="258"/>
      <c r="C26" s="258"/>
      <c r="D26" s="258"/>
      <c r="E26" s="258"/>
      <c r="F26" s="263">
        <f>SUM(F23:F25)</f>
        <v>33</v>
      </c>
      <c r="G26" s="264" t="s">
        <v>4</v>
      </c>
      <c r="H26" s="246"/>
      <c r="I26" s="246"/>
      <c r="J26" s="246"/>
      <c r="K26" s="246"/>
      <c r="L26" s="246"/>
      <c r="M26" s="246"/>
    </row>
    <row r="27" spans="1:13" ht="13.5" customHeight="1">
      <c r="A27" s="258"/>
      <c r="B27" s="258"/>
      <c r="C27" s="258"/>
      <c r="D27" s="258"/>
      <c r="E27" s="258"/>
      <c r="F27" s="263"/>
      <c r="G27" s="264"/>
      <c r="H27" s="246"/>
      <c r="I27" s="246"/>
      <c r="J27" s="246"/>
      <c r="K27" s="246"/>
      <c r="L27" s="246"/>
      <c r="M27" s="246"/>
    </row>
    <row r="28" spans="1:13" ht="15.75">
      <c r="A28" s="248" t="s">
        <v>278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58"/>
      <c r="B29" s="258"/>
      <c r="C29" s="258"/>
      <c r="D29" s="258"/>
      <c r="E29" s="258"/>
      <c r="F29" s="263"/>
      <c r="G29" s="264"/>
      <c r="H29" s="246"/>
      <c r="I29" s="246"/>
      <c r="J29" s="246"/>
      <c r="K29" s="246"/>
      <c r="L29" s="246"/>
      <c r="M29" s="246"/>
    </row>
    <row r="30" spans="1:13" ht="13.5" customHeight="1" thickBot="1">
      <c r="A30" s="258"/>
      <c r="B30" s="258"/>
      <c r="C30" s="258"/>
      <c r="D30" s="258"/>
      <c r="E30" s="258"/>
      <c r="F30" s="263"/>
      <c r="G30" s="264"/>
      <c r="H30" s="246"/>
      <c r="I30" s="246"/>
      <c r="J30" s="246"/>
      <c r="K30" s="246"/>
      <c r="L30" s="246"/>
      <c r="M30" s="246"/>
    </row>
    <row r="31" spans="1:13" ht="16.5" thickBot="1">
      <c r="A31" s="577" t="s">
        <v>261</v>
      </c>
      <c r="B31" s="578"/>
      <c r="C31" s="578"/>
      <c r="D31" s="624" t="s">
        <v>262</v>
      </c>
      <c r="E31" s="625"/>
      <c r="F31" s="626"/>
      <c r="G31" s="624" t="s">
        <v>263</v>
      </c>
      <c r="H31" s="625"/>
      <c r="I31" s="626"/>
      <c r="J31" s="624" t="s">
        <v>264</v>
      </c>
      <c r="K31" s="625"/>
      <c r="L31" s="626"/>
      <c r="M31" s="583" t="s">
        <v>265</v>
      </c>
    </row>
    <row r="32" spans="1:13" ht="15.75">
      <c r="A32" s="579"/>
      <c r="B32" s="580"/>
      <c r="C32" s="580"/>
      <c r="D32" s="249" t="s">
        <v>266</v>
      </c>
      <c r="E32" s="250" t="s">
        <v>267</v>
      </c>
      <c r="F32" s="251" t="s">
        <v>268</v>
      </c>
      <c r="G32" s="250" t="s">
        <v>269</v>
      </c>
      <c r="H32" s="250" t="s">
        <v>267</v>
      </c>
      <c r="I32" s="251" t="s">
        <v>270</v>
      </c>
      <c r="J32" s="250" t="s">
        <v>269</v>
      </c>
      <c r="K32" s="251" t="s">
        <v>267</v>
      </c>
      <c r="L32" s="250" t="s">
        <v>270</v>
      </c>
      <c r="M32" s="584"/>
    </row>
    <row r="33" spans="1:13" ht="16.5" thickBot="1">
      <c r="A33" s="579"/>
      <c r="B33" s="580"/>
      <c r="C33" s="580"/>
      <c r="D33" s="252" t="s">
        <v>271</v>
      </c>
      <c r="E33" s="253" t="s">
        <v>272</v>
      </c>
      <c r="F33" s="254" t="s">
        <v>4</v>
      </c>
      <c r="G33" s="255" t="s">
        <v>271</v>
      </c>
      <c r="H33" s="253" t="s">
        <v>272</v>
      </c>
      <c r="I33" s="254" t="s">
        <v>4</v>
      </c>
      <c r="J33" s="255" t="s">
        <v>271</v>
      </c>
      <c r="K33" s="254" t="s">
        <v>272</v>
      </c>
      <c r="L33" s="253" t="s">
        <v>4</v>
      </c>
      <c r="M33" s="585"/>
    </row>
    <row r="34" spans="1:13" ht="7.5" customHeight="1">
      <c r="A34" s="612" t="s">
        <v>342</v>
      </c>
      <c r="B34" s="613"/>
      <c r="C34" s="614"/>
      <c r="D34" s="621" t="s">
        <v>343</v>
      </c>
      <c r="E34" s="605"/>
      <c r="F34" s="608">
        <v>44</v>
      </c>
      <c r="G34" s="600"/>
      <c r="H34" s="600"/>
      <c r="I34" s="600"/>
      <c r="J34" s="605"/>
      <c r="K34" s="605"/>
      <c r="L34" s="605"/>
      <c r="M34" s="610">
        <f>F34</f>
        <v>44</v>
      </c>
    </row>
    <row r="35" spans="1:13" ht="7.5" customHeight="1">
      <c r="A35" s="615"/>
      <c r="B35" s="616"/>
      <c r="C35" s="617"/>
      <c r="D35" s="622"/>
      <c r="E35" s="569"/>
      <c r="F35" s="586"/>
      <c r="G35" s="600"/>
      <c r="H35" s="600"/>
      <c r="I35" s="600"/>
      <c r="J35" s="569"/>
      <c r="K35" s="569"/>
      <c r="L35" s="569"/>
      <c r="M35" s="569"/>
    </row>
    <row r="36" spans="1:13" ht="7.5" customHeight="1">
      <c r="A36" s="618"/>
      <c r="B36" s="619"/>
      <c r="C36" s="620"/>
      <c r="D36" s="623"/>
      <c r="E36" s="606"/>
      <c r="F36" s="609"/>
      <c r="G36" s="600"/>
      <c r="H36" s="600"/>
      <c r="I36" s="600"/>
      <c r="J36" s="606"/>
      <c r="K36" s="606"/>
      <c r="L36" s="606"/>
      <c r="M36" s="606"/>
    </row>
    <row r="37" spans="1:13" ht="7.5" customHeight="1">
      <c r="A37" s="612" t="s">
        <v>344</v>
      </c>
      <c r="B37" s="613"/>
      <c r="C37" s="614"/>
      <c r="D37" s="621" t="s">
        <v>346</v>
      </c>
      <c r="E37" s="605"/>
      <c r="F37" s="608"/>
      <c r="G37" s="600"/>
      <c r="H37" s="600"/>
      <c r="I37" s="600"/>
      <c r="J37" s="605"/>
      <c r="K37" s="605"/>
      <c r="L37" s="605"/>
      <c r="M37" s="610"/>
    </row>
    <row r="38" spans="1:13" ht="7.5" customHeight="1">
      <c r="A38" s="615"/>
      <c r="B38" s="616"/>
      <c r="C38" s="617"/>
      <c r="D38" s="622"/>
      <c r="E38" s="569"/>
      <c r="F38" s="586"/>
      <c r="G38" s="600"/>
      <c r="H38" s="600"/>
      <c r="I38" s="600"/>
      <c r="J38" s="569"/>
      <c r="K38" s="569"/>
      <c r="L38" s="569"/>
      <c r="M38" s="569"/>
    </row>
    <row r="39" spans="1:13" ht="7.5" customHeight="1">
      <c r="A39" s="618"/>
      <c r="B39" s="619"/>
      <c r="C39" s="620"/>
      <c r="D39" s="623"/>
      <c r="E39" s="606"/>
      <c r="F39" s="609"/>
      <c r="G39" s="600"/>
      <c r="H39" s="600"/>
      <c r="I39" s="600"/>
      <c r="J39" s="606"/>
      <c r="K39" s="606"/>
      <c r="L39" s="606"/>
      <c r="M39" s="606"/>
    </row>
    <row r="40" spans="1:13" ht="7.5" customHeight="1">
      <c r="A40" s="612" t="s">
        <v>279</v>
      </c>
      <c r="B40" s="613"/>
      <c r="C40" s="614"/>
      <c r="D40" s="621" t="s">
        <v>280</v>
      </c>
      <c r="E40" s="605"/>
      <c r="F40" s="608">
        <v>21</v>
      </c>
      <c r="G40" s="600"/>
      <c r="H40" s="600"/>
      <c r="I40" s="600"/>
      <c r="J40" s="605"/>
      <c r="K40" s="605"/>
      <c r="L40" s="605"/>
      <c r="M40" s="610">
        <f>L40+I40+F40</f>
        <v>21</v>
      </c>
    </row>
    <row r="41" spans="1:13" ht="7.5" customHeight="1">
      <c r="A41" s="615"/>
      <c r="B41" s="616"/>
      <c r="C41" s="617"/>
      <c r="D41" s="622"/>
      <c r="E41" s="569"/>
      <c r="F41" s="586"/>
      <c r="G41" s="600"/>
      <c r="H41" s="600"/>
      <c r="I41" s="600"/>
      <c r="J41" s="569"/>
      <c r="K41" s="569"/>
      <c r="L41" s="569"/>
      <c r="M41" s="569"/>
    </row>
    <row r="42" spans="1:13" ht="7.5" customHeight="1">
      <c r="A42" s="618"/>
      <c r="B42" s="619"/>
      <c r="C42" s="620"/>
      <c r="D42" s="623"/>
      <c r="E42" s="606"/>
      <c r="F42" s="609"/>
      <c r="G42" s="600"/>
      <c r="H42" s="600"/>
      <c r="I42" s="600"/>
      <c r="J42" s="606"/>
      <c r="K42" s="606"/>
      <c r="L42" s="606"/>
      <c r="M42" s="606"/>
    </row>
    <row r="43" spans="1:13" ht="7.5" customHeight="1">
      <c r="A43" s="612" t="s">
        <v>281</v>
      </c>
      <c r="B43" s="613"/>
      <c r="C43" s="614"/>
      <c r="D43" s="621"/>
      <c r="E43" s="605"/>
      <c r="F43" s="608"/>
      <c r="G43" s="611" t="s">
        <v>345</v>
      </c>
      <c r="H43" s="600"/>
      <c r="I43" s="607"/>
      <c r="J43" s="605"/>
      <c r="K43" s="605"/>
      <c r="L43" s="605"/>
      <c r="M43" s="610">
        <f>L43+I43+F43</f>
        <v>0</v>
      </c>
    </row>
    <row r="44" spans="1:13" ht="7.5" customHeight="1">
      <c r="A44" s="615"/>
      <c r="B44" s="616"/>
      <c r="C44" s="617"/>
      <c r="D44" s="622"/>
      <c r="E44" s="569"/>
      <c r="F44" s="586"/>
      <c r="G44" s="611"/>
      <c r="H44" s="600"/>
      <c r="I44" s="607"/>
      <c r="J44" s="569"/>
      <c r="K44" s="569"/>
      <c r="L44" s="569"/>
      <c r="M44" s="569"/>
    </row>
    <row r="45" spans="1:13" ht="7.5" customHeight="1">
      <c r="A45" s="618"/>
      <c r="B45" s="619"/>
      <c r="C45" s="620"/>
      <c r="D45" s="623"/>
      <c r="E45" s="606"/>
      <c r="F45" s="609"/>
      <c r="G45" s="611"/>
      <c r="H45" s="600"/>
      <c r="I45" s="607"/>
      <c r="J45" s="606"/>
      <c r="K45" s="606"/>
      <c r="L45" s="606"/>
      <c r="M45" s="606"/>
    </row>
    <row r="46" spans="1:13" ht="7.5" customHeight="1">
      <c r="A46" s="612" t="s">
        <v>281</v>
      </c>
      <c r="B46" s="613"/>
      <c r="C46" s="614"/>
      <c r="D46" s="621"/>
      <c r="E46" s="605"/>
      <c r="F46" s="608"/>
      <c r="G46" s="611" t="s">
        <v>282</v>
      </c>
      <c r="H46" s="600"/>
      <c r="I46" s="607"/>
      <c r="J46" s="605"/>
      <c r="K46" s="605"/>
      <c r="L46" s="605"/>
      <c r="M46" s="610">
        <f>L46+I46+F46</f>
        <v>0</v>
      </c>
    </row>
    <row r="47" spans="1:13" ht="7.5" customHeight="1">
      <c r="A47" s="615"/>
      <c r="B47" s="616"/>
      <c r="C47" s="617"/>
      <c r="D47" s="622"/>
      <c r="E47" s="569"/>
      <c r="F47" s="586"/>
      <c r="G47" s="611"/>
      <c r="H47" s="600"/>
      <c r="I47" s="607"/>
      <c r="J47" s="569"/>
      <c r="K47" s="569"/>
      <c r="L47" s="569"/>
      <c r="M47" s="569"/>
    </row>
    <row r="48" spans="1:13" ht="7.5" customHeight="1">
      <c r="A48" s="618"/>
      <c r="B48" s="619"/>
      <c r="C48" s="620"/>
      <c r="D48" s="623"/>
      <c r="E48" s="606"/>
      <c r="F48" s="609"/>
      <c r="G48" s="611"/>
      <c r="H48" s="600"/>
      <c r="I48" s="607"/>
      <c r="J48" s="606"/>
      <c r="K48" s="606"/>
      <c r="L48" s="606"/>
      <c r="M48" s="606"/>
    </row>
    <row r="49" spans="1:13" ht="7.5" customHeight="1">
      <c r="A49" s="612" t="s">
        <v>281</v>
      </c>
      <c r="B49" s="613"/>
      <c r="C49" s="614"/>
      <c r="D49" s="621"/>
      <c r="E49" s="605"/>
      <c r="F49" s="608"/>
      <c r="G49" s="611" t="s">
        <v>345</v>
      </c>
      <c r="H49" s="600"/>
      <c r="I49" s="607">
        <v>72</v>
      </c>
      <c r="J49" s="605"/>
      <c r="K49" s="605"/>
      <c r="L49" s="605"/>
      <c r="M49" s="610">
        <v>72</v>
      </c>
    </row>
    <row r="50" spans="1:13" ht="7.5" customHeight="1">
      <c r="A50" s="615"/>
      <c r="B50" s="616"/>
      <c r="C50" s="617"/>
      <c r="D50" s="622"/>
      <c r="E50" s="569"/>
      <c r="F50" s="586"/>
      <c r="G50" s="611"/>
      <c r="H50" s="600"/>
      <c r="I50" s="607"/>
      <c r="J50" s="569"/>
      <c r="K50" s="569"/>
      <c r="L50" s="569"/>
      <c r="M50" s="569"/>
    </row>
    <row r="51" spans="1:13" ht="7.5" customHeight="1">
      <c r="A51" s="618"/>
      <c r="B51" s="619"/>
      <c r="C51" s="620"/>
      <c r="D51" s="623"/>
      <c r="E51" s="606"/>
      <c r="F51" s="609"/>
      <c r="G51" s="611"/>
      <c r="H51" s="600"/>
      <c r="I51" s="607"/>
      <c r="J51" s="606"/>
      <c r="K51" s="606"/>
      <c r="L51" s="606"/>
      <c r="M51" s="606"/>
    </row>
    <row r="52" spans="1:13" ht="7.5" customHeight="1">
      <c r="A52" s="612" t="s">
        <v>281</v>
      </c>
      <c r="B52" s="613"/>
      <c r="C52" s="614"/>
      <c r="D52" s="621"/>
      <c r="E52" s="605"/>
      <c r="F52" s="608"/>
      <c r="G52" s="611" t="s">
        <v>282</v>
      </c>
      <c r="H52" s="600"/>
      <c r="I52" s="607"/>
      <c r="J52" s="605"/>
      <c r="K52" s="605"/>
      <c r="L52" s="605"/>
      <c r="M52" s="610"/>
    </row>
    <row r="53" spans="1:13" ht="7.5" customHeight="1">
      <c r="A53" s="615"/>
      <c r="B53" s="616"/>
      <c r="C53" s="617"/>
      <c r="D53" s="622"/>
      <c r="E53" s="569"/>
      <c r="F53" s="586"/>
      <c r="G53" s="611"/>
      <c r="H53" s="600"/>
      <c r="I53" s="607"/>
      <c r="J53" s="569"/>
      <c r="K53" s="569"/>
      <c r="L53" s="569"/>
      <c r="M53" s="569"/>
    </row>
    <row r="54" spans="1:13" ht="7.5" customHeight="1" thickBot="1">
      <c r="A54" s="618"/>
      <c r="B54" s="619"/>
      <c r="C54" s="620"/>
      <c r="D54" s="623"/>
      <c r="E54" s="606"/>
      <c r="F54" s="609"/>
      <c r="G54" s="611"/>
      <c r="H54" s="600"/>
      <c r="I54" s="607"/>
      <c r="J54" s="606"/>
      <c r="K54" s="606"/>
      <c r="L54" s="606"/>
      <c r="M54" s="606"/>
    </row>
    <row r="55" spans="1:13" s="108" customFormat="1" ht="12.75" customHeight="1">
      <c r="A55" s="573" t="s">
        <v>2</v>
      </c>
      <c r="B55" s="598"/>
      <c r="C55" s="574"/>
      <c r="D55" s="601"/>
      <c r="E55" s="601"/>
      <c r="F55" s="603">
        <f>SUM(F34:F54)</f>
        <v>65</v>
      </c>
      <c r="G55" s="601"/>
      <c r="H55" s="601"/>
      <c r="I55" s="603">
        <f>SUM(I34:I54)</f>
        <v>72</v>
      </c>
      <c r="J55" s="601"/>
      <c r="K55" s="601"/>
      <c r="L55" s="601"/>
      <c r="M55" s="603">
        <f>SUM(M34:M54)</f>
        <v>137</v>
      </c>
    </row>
    <row r="56" spans="1:13" s="108" customFormat="1" ht="13.5" customHeight="1" thickBot="1">
      <c r="A56" s="575"/>
      <c r="B56" s="599"/>
      <c r="C56" s="576"/>
      <c r="D56" s="602"/>
      <c r="E56" s="602"/>
      <c r="F56" s="604"/>
      <c r="G56" s="602"/>
      <c r="H56" s="602"/>
      <c r="I56" s="604"/>
      <c r="J56" s="602"/>
      <c r="K56" s="602"/>
      <c r="L56" s="602"/>
      <c r="M56" s="604"/>
    </row>
    <row r="57" spans="1:13" ht="13.5" customHeight="1">
      <c r="A57" s="258"/>
      <c r="B57" s="258"/>
      <c r="C57" s="258"/>
      <c r="D57" s="258"/>
      <c r="E57" s="258"/>
      <c r="F57" s="263"/>
      <c r="G57" s="264"/>
      <c r="H57" s="246"/>
      <c r="I57" s="246"/>
      <c r="J57" s="246"/>
      <c r="K57" s="246"/>
      <c r="L57" s="246"/>
      <c r="M57" s="246"/>
    </row>
    <row r="58" spans="1:13" ht="13.5" customHeight="1">
      <c r="A58" s="258"/>
      <c r="B58" s="258"/>
      <c r="C58" s="258"/>
      <c r="D58" s="258"/>
      <c r="E58" s="258"/>
      <c r="F58" s="263"/>
      <c r="G58" s="264"/>
      <c r="H58" s="246"/>
      <c r="I58" s="246"/>
      <c r="J58" s="246"/>
      <c r="K58" s="246"/>
      <c r="L58" s="246"/>
      <c r="M58" s="246"/>
    </row>
    <row r="59" spans="1:13" ht="13.5" customHeight="1">
      <c r="A59" s="258"/>
      <c r="B59" s="258"/>
      <c r="C59" s="258"/>
      <c r="D59" s="258"/>
      <c r="E59" s="258"/>
      <c r="F59" s="263"/>
      <c r="G59" s="264"/>
      <c r="H59" s="246"/>
      <c r="I59" s="246"/>
      <c r="J59" s="246"/>
      <c r="K59" s="246"/>
      <c r="L59" s="246"/>
      <c r="M59" s="246"/>
    </row>
    <row r="60" spans="1:13" ht="15.75">
      <c r="A60" s="5" t="s">
        <v>283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2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</row>
    <row r="62" spans="1:13" ht="15.75">
      <c r="A62" s="5" t="s">
        <v>284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2" customHeight="1" thickBo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</row>
    <row r="64" spans="1:11" ht="12.75" customHeight="1">
      <c r="A64" s="577" t="s">
        <v>261</v>
      </c>
      <c r="B64" s="578"/>
      <c r="C64" s="578"/>
      <c r="D64" s="577" t="s">
        <v>285</v>
      </c>
      <c r="E64" s="583"/>
      <c r="F64" s="577" t="s">
        <v>286</v>
      </c>
      <c r="G64" s="583"/>
      <c r="H64" s="577" t="s">
        <v>287</v>
      </c>
      <c r="I64" s="583"/>
      <c r="J64" s="577" t="s">
        <v>288</v>
      </c>
      <c r="K64" s="583"/>
    </row>
    <row r="65" spans="1:11" ht="12.75" customHeight="1">
      <c r="A65" s="579"/>
      <c r="B65" s="580"/>
      <c r="C65" s="580"/>
      <c r="D65" s="579"/>
      <c r="E65" s="584"/>
      <c r="F65" s="579"/>
      <c r="G65" s="584"/>
      <c r="H65" s="579"/>
      <c r="I65" s="584"/>
      <c r="J65" s="579"/>
      <c r="K65" s="584"/>
    </row>
    <row r="66" spans="1:11" ht="13.5" customHeight="1" thickBot="1">
      <c r="A66" s="581"/>
      <c r="B66" s="582"/>
      <c r="C66" s="582"/>
      <c r="D66" s="581"/>
      <c r="E66" s="585"/>
      <c r="F66" s="581"/>
      <c r="G66" s="585"/>
      <c r="H66" s="581"/>
      <c r="I66" s="585"/>
      <c r="J66" s="581"/>
      <c r="K66" s="585"/>
    </row>
    <row r="67" spans="1:12" s="56" customFormat="1" ht="25.5" customHeight="1" thickBot="1">
      <c r="A67" s="569" t="s">
        <v>289</v>
      </c>
      <c r="B67" s="569"/>
      <c r="C67" s="569"/>
      <c r="D67" s="569" t="s">
        <v>290</v>
      </c>
      <c r="E67" s="569"/>
      <c r="F67" s="570" t="s">
        <v>290</v>
      </c>
      <c r="G67" s="571"/>
      <c r="H67" s="570" t="s">
        <v>290</v>
      </c>
      <c r="I67" s="571"/>
      <c r="J67" s="569" t="s">
        <v>290</v>
      </c>
      <c r="K67" s="569"/>
      <c r="L67" s="265"/>
    </row>
    <row r="68" spans="1:13" s="108" customFormat="1" ht="12.75" customHeight="1">
      <c r="A68" s="573" t="s">
        <v>2</v>
      </c>
      <c r="B68" s="598"/>
      <c r="C68" s="574"/>
      <c r="D68" s="573"/>
      <c r="E68" s="574"/>
      <c r="F68" s="573"/>
      <c r="G68" s="574"/>
      <c r="H68" s="573"/>
      <c r="I68" s="574"/>
      <c r="J68" s="573" t="s">
        <v>290</v>
      </c>
      <c r="K68" s="574"/>
      <c r="L68" s="597"/>
      <c r="M68" s="597"/>
    </row>
    <row r="69" spans="1:13" s="108" customFormat="1" ht="13.5" customHeight="1" thickBot="1">
      <c r="A69" s="575"/>
      <c r="B69" s="599"/>
      <c r="C69" s="576"/>
      <c r="D69" s="575"/>
      <c r="E69" s="576"/>
      <c r="F69" s="575"/>
      <c r="G69" s="576"/>
      <c r="H69" s="575"/>
      <c r="I69" s="576"/>
      <c r="J69" s="575"/>
      <c r="K69" s="576"/>
      <c r="L69" s="597"/>
      <c r="M69" s="597"/>
    </row>
    <row r="71" spans="1:13" ht="15.75">
      <c r="A71" s="5" t="s">
        <v>291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ht="13.5" thickBot="1"/>
    <row r="73" spans="1:11" ht="12.75" customHeight="1">
      <c r="A73" s="577" t="s">
        <v>261</v>
      </c>
      <c r="B73" s="578"/>
      <c r="C73" s="578"/>
      <c r="D73" s="577" t="s">
        <v>285</v>
      </c>
      <c r="E73" s="583"/>
      <c r="F73" s="577" t="s">
        <v>292</v>
      </c>
      <c r="G73" s="583"/>
      <c r="H73" s="577" t="s">
        <v>287</v>
      </c>
      <c r="I73" s="583"/>
      <c r="J73" s="577" t="s">
        <v>288</v>
      </c>
      <c r="K73" s="583"/>
    </row>
    <row r="74" spans="1:11" ht="12.75" customHeight="1">
      <c r="A74" s="579"/>
      <c r="B74" s="580"/>
      <c r="C74" s="580"/>
      <c r="D74" s="579"/>
      <c r="E74" s="584"/>
      <c r="F74" s="579"/>
      <c r="G74" s="584"/>
      <c r="H74" s="579"/>
      <c r="I74" s="584"/>
      <c r="J74" s="579"/>
      <c r="K74" s="584"/>
    </row>
    <row r="75" spans="1:11" ht="13.5" customHeight="1" thickBot="1">
      <c r="A75" s="581"/>
      <c r="B75" s="582"/>
      <c r="C75" s="582"/>
      <c r="D75" s="581"/>
      <c r="E75" s="585"/>
      <c r="F75" s="581"/>
      <c r="G75" s="585"/>
      <c r="H75" s="581"/>
      <c r="I75" s="585"/>
      <c r="J75" s="581"/>
      <c r="K75" s="585"/>
    </row>
    <row r="76" spans="1:12" s="56" customFormat="1" ht="25.5" customHeight="1" thickBot="1">
      <c r="A76" s="569" t="s">
        <v>293</v>
      </c>
      <c r="B76" s="569"/>
      <c r="C76" s="569"/>
      <c r="D76" s="569" t="s">
        <v>294</v>
      </c>
      <c r="E76" s="569"/>
      <c r="F76" s="595" t="s">
        <v>290</v>
      </c>
      <c r="G76" s="596"/>
      <c r="H76" s="595"/>
      <c r="I76" s="596"/>
      <c r="J76" s="586"/>
      <c r="K76" s="586"/>
      <c r="L76" s="265"/>
    </row>
    <row r="77" spans="1:13" ht="12.75" customHeight="1">
      <c r="A77" s="559" t="s">
        <v>2</v>
      </c>
      <c r="B77" s="560"/>
      <c r="C77" s="561"/>
      <c r="D77" s="565"/>
      <c r="E77" s="566"/>
      <c r="F77" s="587">
        <f>SUM(F76)</f>
        <v>0</v>
      </c>
      <c r="G77" s="588"/>
      <c r="H77" s="591">
        <f>SUM(H76)</f>
        <v>0</v>
      </c>
      <c r="I77" s="592"/>
      <c r="J77" s="591">
        <f>SUM(J76)</f>
        <v>0</v>
      </c>
      <c r="K77" s="592"/>
      <c r="L77" s="572"/>
      <c r="M77" s="572"/>
    </row>
    <row r="78" spans="1:13" ht="13.5" customHeight="1" thickBot="1">
      <c r="A78" s="562"/>
      <c r="B78" s="563"/>
      <c r="C78" s="564"/>
      <c r="D78" s="567"/>
      <c r="E78" s="568"/>
      <c r="F78" s="589"/>
      <c r="G78" s="590"/>
      <c r="H78" s="593"/>
      <c r="I78" s="594"/>
      <c r="J78" s="593"/>
      <c r="K78" s="594"/>
      <c r="L78" s="572"/>
      <c r="M78" s="572"/>
    </row>
    <row r="80" spans="1:13" ht="15.75">
      <c r="A80" s="5" t="s">
        <v>295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ht="13.5" thickBot="1"/>
    <row r="82" spans="1:11" ht="12.75" customHeight="1">
      <c r="A82" s="577" t="s">
        <v>261</v>
      </c>
      <c r="B82" s="578"/>
      <c r="C82" s="578"/>
      <c r="D82" s="577" t="s">
        <v>285</v>
      </c>
      <c r="E82" s="583"/>
      <c r="F82" s="577" t="s">
        <v>286</v>
      </c>
      <c r="G82" s="583"/>
      <c r="H82" s="577" t="s">
        <v>287</v>
      </c>
      <c r="I82" s="583"/>
      <c r="J82" s="577" t="s">
        <v>288</v>
      </c>
      <c r="K82" s="583"/>
    </row>
    <row r="83" spans="1:11" ht="12.75" customHeight="1">
      <c r="A83" s="579"/>
      <c r="B83" s="580"/>
      <c r="C83" s="580"/>
      <c r="D83" s="579"/>
      <c r="E83" s="584"/>
      <c r="F83" s="579"/>
      <c r="G83" s="584"/>
      <c r="H83" s="579"/>
      <c r="I83" s="584"/>
      <c r="J83" s="579"/>
      <c r="K83" s="584"/>
    </row>
    <row r="84" spans="1:11" ht="13.5" customHeight="1" thickBot="1">
      <c r="A84" s="581"/>
      <c r="B84" s="582"/>
      <c r="C84" s="582"/>
      <c r="D84" s="581"/>
      <c r="E84" s="585"/>
      <c r="F84" s="581"/>
      <c r="G84" s="585"/>
      <c r="H84" s="581"/>
      <c r="I84" s="585"/>
      <c r="J84" s="581"/>
      <c r="K84" s="585"/>
    </row>
    <row r="85" spans="1:12" s="56" customFormat="1" ht="25.5" customHeight="1" thickBot="1">
      <c r="A85" s="569" t="s">
        <v>293</v>
      </c>
      <c r="B85" s="569"/>
      <c r="C85" s="569"/>
      <c r="D85" s="569" t="s">
        <v>296</v>
      </c>
      <c r="E85" s="569"/>
      <c r="F85" s="570" t="s">
        <v>290</v>
      </c>
      <c r="G85" s="571"/>
      <c r="H85" s="570"/>
      <c r="I85" s="571"/>
      <c r="J85" s="569"/>
      <c r="K85" s="569"/>
      <c r="L85" s="265"/>
    </row>
    <row r="86" spans="1:13" ht="12.75" customHeight="1">
      <c r="A86" s="559" t="s">
        <v>2</v>
      </c>
      <c r="B86" s="560"/>
      <c r="C86" s="561"/>
      <c r="D86" s="565"/>
      <c r="E86" s="566"/>
      <c r="F86" s="565"/>
      <c r="G86" s="566"/>
      <c r="H86" s="573">
        <f>SUM(H85)</f>
        <v>0</v>
      </c>
      <c r="I86" s="574"/>
      <c r="J86" s="573">
        <f>SUM(J85)</f>
        <v>0</v>
      </c>
      <c r="K86" s="574"/>
      <c r="L86" s="572"/>
      <c r="M86" s="572"/>
    </row>
    <row r="87" spans="1:13" ht="13.5" customHeight="1" thickBot="1">
      <c r="A87" s="562"/>
      <c r="B87" s="563"/>
      <c r="C87" s="564"/>
      <c r="D87" s="567"/>
      <c r="E87" s="568"/>
      <c r="F87" s="567"/>
      <c r="G87" s="568"/>
      <c r="H87" s="575"/>
      <c r="I87" s="576"/>
      <c r="J87" s="575"/>
      <c r="K87" s="576"/>
      <c r="L87" s="572"/>
      <c r="M87" s="572"/>
    </row>
    <row r="89" spans="1:13" ht="15.75">
      <c r="A89" s="5" t="s">
        <v>297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ht="13.5" thickBot="1"/>
    <row r="91" spans="1:11" ht="12.75" customHeight="1">
      <c r="A91" s="577" t="s">
        <v>261</v>
      </c>
      <c r="B91" s="578"/>
      <c r="C91" s="578"/>
      <c r="D91" s="577" t="s">
        <v>285</v>
      </c>
      <c r="E91" s="583"/>
      <c r="F91" s="577" t="s">
        <v>286</v>
      </c>
      <c r="G91" s="583"/>
      <c r="H91" s="577" t="s">
        <v>287</v>
      </c>
      <c r="I91" s="583"/>
      <c r="J91" s="577" t="s">
        <v>288</v>
      </c>
      <c r="K91" s="583"/>
    </row>
    <row r="92" spans="1:11" ht="12.75" customHeight="1">
      <c r="A92" s="579"/>
      <c r="B92" s="580"/>
      <c r="C92" s="580"/>
      <c r="D92" s="579"/>
      <c r="E92" s="584"/>
      <c r="F92" s="579"/>
      <c r="G92" s="584"/>
      <c r="H92" s="579"/>
      <c r="I92" s="584"/>
      <c r="J92" s="579"/>
      <c r="K92" s="584"/>
    </row>
    <row r="93" spans="1:11" ht="13.5" customHeight="1" thickBot="1">
      <c r="A93" s="581"/>
      <c r="B93" s="582"/>
      <c r="C93" s="582"/>
      <c r="D93" s="581"/>
      <c r="E93" s="585"/>
      <c r="F93" s="581"/>
      <c r="G93" s="585"/>
      <c r="H93" s="581"/>
      <c r="I93" s="585"/>
      <c r="J93" s="581"/>
      <c r="K93" s="585"/>
    </row>
    <row r="94" spans="1:12" s="56" customFormat="1" ht="25.5" customHeight="1" thickBot="1">
      <c r="A94" s="569" t="s">
        <v>293</v>
      </c>
      <c r="B94" s="569"/>
      <c r="C94" s="569"/>
      <c r="D94" s="569"/>
      <c r="E94" s="569"/>
      <c r="F94" s="570" t="s">
        <v>290</v>
      </c>
      <c r="G94" s="571"/>
      <c r="H94" s="570"/>
      <c r="I94" s="571"/>
      <c r="J94" s="569"/>
      <c r="K94" s="569"/>
      <c r="L94" s="265"/>
    </row>
    <row r="95" spans="1:13" ht="12.75" customHeight="1">
      <c r="A95" s="559" t="s">
        <v>2</v>
      </c>
      <c r="B95" s="560"/>
      <c r="C95" s="561"/>
      <c r="D95" s="565"/>
      <c r="E95" s="566"/>
      <c r="F95" s="565"/>
      <c r="G95" s="566"/>
      <c r="H95" s="573">
        <f>SUM(H94)</f>
        <v>0</v>
      </c>
      <c r="I95" s="574"/>
      <c r="J95" s="573">
        <f>SUM(J94)</f>
        <v>0</v>
      </c>
      <c r="K95" s="574"/>
      <c r="L95" s="572"/>
      <c r="M95" s="572"/>
    </row>
    <row r="96" spans="1:13" ht="13.5" customHeight="1" thickBot="1">
      <c r="A96" s="562"/>
      <c r="B96" s="563"/>
      <c r="C96" s="564"/>
      <c r="D96" s="567"/>
      <c r="E96" s="568"/>
      <c r="F96" s="567"/>
      <c r="G96" s="568"/>
      <c r="H96" s="575"/>
      <c r="I96" s="576"/>
      <c r="J96" s="575"/>
      <c r="K96" s="576"/>
      <c r="L96" s="572"/>
      <c r="M96" s="572"/>
    </row>
  </sheetData>
  <sheetProtection password="AF00" sheet="1" objects="1" scenarios="1" selectLockedCells="1" selectUnlockedCells="1"/>
  <mergeCells count="194"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I46:I48"/>
    <mergeCell ref="J46:J48"/>
    <mergeCell ref="L49:L51"/>
    <mergeCell ref="M49:M51"/>
    <mergeCell ref="K46:K48"/>
    <mergeCell ref="L46:L48"/>
    <mergeCell ref="M46:M48"/>
    <mergeCell ref="K49:K51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E16:E18"/>
    <mergeCell ref="F16:F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F40:F42"/>
    <mergeCell ref="G40:G42"/>
    <mergeCell ref="H19:H20"/>
    <mergeCell ref="G19:G20"/>
    <mergeCell ref="G34:G36"/>
    <mergeCell ref="H34:H36"/>
    <mergeCell ref="H40:H42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H94:I94"/>
    <mergeCell ref="H95:I96"/>
    <mergeCell ref="J95:K96"/>
    <mergeCell ref="A91:C93"/>
    <mergeCell ref="D91:E93"/>
    <mergeCell ref="F91:G93"/>
    <mergeCell ref="H91:I93"/>
    <mergeCell ref="A3:M3"/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7" customWidth="1"/>
    <col min="2" max="2" width="65.75390625" style="27" customWidth="1"/>
    <col min="3" max="5" width="15.75390625" style="27" bestFit="1" customWidth="1"/>
    <col min="6" max="6" width="18.00390625" style="27" bestFit="1" customWidth="1"/>
    <col min="7" max="7" width="11.375" style="56" bestFit="1" customWidth="1"/>
    <col min="8" max="16384" width="9.125" style="56" customWidth="1"/>
  </cols>
  <sheetData>
    <row r="1" spans="1:6" ht="15.75">
      <c r="A1" s="449" t="s">
        <v>490</v>
      </c>
      <c r="B1" s="449"/>
      <c r="C1" s="449"/>
      <c r="D1" s="449"/>
      <c r="E1" s="449"/>
      <c r="F1" s="449"/>
    </row>
    <row r="2" spans="1:6" ht="15.75">
      <c r="A2" s="29"/>
      <c r="B2" s="29"/>
      <c r="C2" s="29"/>
      <c r="D2" s="29"/>
      <c r="E2" s="29"/>
      <c r="F2" s="29"/>
    </row>
    <row r="3" spans="1:6" ht="15.75">
      <c r="A3" s="558" t="s">
        <v>325</v>
      </c>
      <c r="B3" s="558"/>
      <c r="C3" s="558"/>
      <c r="D3" s="558"/>
      <c r="E3" s="558"/>
      <c r="F3" s="558"/>
    </row>
    <row r="4" spans="1:6" ht="15.75">
      <c r="A4" s="558" t="s">
        <v>298</v>
      </c>
      <c r="B4" s="558"/>
      <c r="C4" s="558"/>
      <c r="D4" s="558"/>
      <c r="E4" s="558"/>
      <c r="F4" s="558"/>
    </row>
    <row r="5" spans="1:6" ht="15.75">
      <c r="A5" s="558" t="s">
        <v>465</v>
      </c>
      <c r="B5" s="558"/>
      <c r="C5" s="558"/>
      <c r="D5" s="558"/>
      <c r="E5" s="558"/>
      <c r="F5" s="558"/>
    </row>
    <row r="6" spans="1:6" ht="16.5" thickBot="1">
      <c r="A6" s="29"/>
      <c r="B6" s="29"/>
      <c r="C6" s="56"/>
      <c r="D6" s="267"/>
      <c r="E6" s="56"/>
      <c r="F6" s="267" t="s">
        <v>394</v>
      </c>
    </row>
    <row r="7" spans="1:6" ht="15.75">
      <c r="A7" s="268" t="s">
        <v>25</v>
      </c>
      <c r="B7" s="646" t="s">
        <v>299</v>
      </c>
      <c r="C7" s="649" t="s">
        <v>300</v>
      </c>
      <c r="D7" s="650"/>
      <c r="E7" s="650"/>
      <c r="F7" s="646" t="s">
        <v>213</v>
      </c>
    </row>
    <row r="8" spans="1:6" ht="16.5" thickBot="1">
      <c r="A8" s="269"/>
      <c r="B8" s="647"/>
      <c r="C8" s="651"/>
      <c r="D8" s="652"/>
      <c r="E8" s="652"/>
      <c r="F8" s="647"/>
    </row>
    <row r="9" spans="1:6" ht="16.5" thickBot="1">
      <c r="A9" s="269"/>
      <c r="B9" s="647"/>
      <c r="C9" s="270" t="s">
        <v>363</v>
      </c>
      <c r="D9" s="270" t="s">
        <v>448</v>
      </c>
      <c r="E9" s="270" t="s">
        <v>466</v>
      </c>
      <c r="F9" s="647"/>
    </row>
    <row r="10" spans="1:6" ht="16.5" thickBot="1">
      <c r="A10" s="271" t="s">
        <v>26</v>
      </c>
      <c r="B10" s="648"/>
      <c r="C10" s="653" t="s">
        <v>301</v>
      </c>
      <c r="D10" s="654"/>
      <c r="E10" s="654"/>
      <c r="F10" s="648"/>
    </row>
    <row r="11" spans="1:6" ht="15.75">
      <c r="A11" s="266" t="s">
        <v>27</v>
      </c>
      <c r="B11" s="296" t="s">
        <v>307</v>
      </c>
      <c r="C11" s="272">
        <v>1450000</v>
      </c>
      <c r="D11" s="272">
        <v>1450000</v>
      </c>
      <c r="E11" s="272">
        <v>1450000</v>
      </c>
      <c r="F11" s="272">
        <f>SUM(C11:E11)</f>
        <v>4350000</v>
      </c>
    </row>
    <row r="12" spans="1:6" ht="31.5">
      <c r="A12" s="266" t="s">
        <v>21</v>
      </c>
      <c r="B12" s="297" t="s">
        <v>308</v>
      </c>
      <c r="C12" s="273"/>
      <c r="D12" s="273"/>
      <c r="E12" s="273"/>
      <c r="F12" s="272">
        <f>SUM(C12:E12)</f>
        <v>0</v>
      </c>
    </row>
    <row r="13" spans="1:2" s="244" customFormat="1" ht="15.75">
      <c r="A13" s="266" t="s">
        <v>28</v>
      </c>
      <c r="B13" s="296" t="s">
        <v>309</v>
      </c>
    </row>
    <row r="14" spans="1:6" s="244" customFormat="1" ht="31.5">
      <c r="A14" s="266" t="s">
        <v>66</v>
      </c>
      <c r="B14" s="297" t="s">
        <v>310</v>
      </c>
      <c r="C14" s="274"/>
      <c r="D14" s="274"/>
      <c r="E14" s="274"/>
      <c r="F14" s="272">
        <f>SUM(C14:E14)</f>
        <v>0</v>
      </c>
    </row>
    <row r="15" spans="1:6" s="244" customFormat="1" ht="15.75">
      <c r="A15" s="266" t="s">
        <v>67</v>
      </c>
      <c r="B15" s="296" t="s">
        <v>302</v>
      </c>
      <c r="C15" s="274">
        <v>40000</v>
      </c>
      <c r="D15" s="274">
        <v>40000</v>
      </c>
      <c r="E15" s="274">
        <v>40000</v>
      </c>
      <c r="F15" s="272">
        <f>SUM(C15:E15)</f>
        <v>120000</v>
      </c>
    </row>
    <row r="16" spans="1:6" s="244" customFormat="1" ht="15.75">
      <c r="A16" s="266" t="s">
        <v>72</v>
      </c>
      <c r="B16" s="296" t="s">
        <v>311</v>
      </c>
      <c r="C16" s="275"/>
      <c r="D16" s="275"/>
      <c r="E16" s="275"/>
      <c r="F16" s="275"/>
    </row>
    <row r="17" spans="1:6" s="279" customFormat="1" ht="15.75">
      <c r="A17" s="266" t="s">
        <v>160</v>
      </c>
      <c r="B17" s="277" t="s">
        <v>303</v>
      </c>
      <c r="C17" s="278">
        <f>SUM(C11:C16)</f>
        <v>1490000</v>
      </c>
      <c r="D17" s="278">
        <f>SUM(D11:D16)</f>
        <v>1490000</v>
      </c>
      <c r="E17" s="278">
        <f>SUM(E11:E16)</f>
        <v>1490000</v>
      </c>
      <c r="F17" s="278">
        <f>SUM(F11:F16)</f>
        <v>4470000</v>
      </c>
    </row>
    <row r="18" spans="1:6" s="284" customFormat="1" ht="18.75">
      <c r="A18" s="280" t="s">
        <v>162</v>
      </c>
      <c r="B18" s="281" t="s">
        <v>304</v>
      </c>
      <c r="C18" s="282">
        <f>C17*0.5</f>
        <v>745000</v>
      </c>
      <c r="D18" s="282">
        <f>D17*0.5</f>
        <v>745000</v>
      </c>
      <c r="E18" s="282">
        <f>E17*0.5</f>
        <v>745000</v>
      </c>
      <c r="F18" s="283">
        <f>SUM(C18:E18)</f>
        <v>2235000</v>
      </c>
    </row>
    <row r="19" spans="1:6" s="244" customFormat="1" ht="31.5">
      <c r="A19" s="285" t="s">
        <v>164</v>
      </c>
      <c r="B19" s="297" t="s">
        <v>312</v>
      </c>
      <c r="C19" s="274"/>
      <c r="D19" s="274"/>
      <c r="E19" s="274"/>
      <c r="F19" s="274">
        <f>SUM(C19:E19)</f>
        <v>0</v>
      </c>
    </row>
    <row r="20" spans="1:6" s="244" customFormat="1" ht="31.5">
      <c r="A20" s="285" t="s">
        <v>170</v>
      </c>
      <c r="B20" s="297" t="s">
        <v>313</v>
      </c>
      <c r="C20" s="274"/>
      <c r="D20" s="274"/>
      <c r="E20" s="274"/>
      <c r="F20" s="274">
        <f>SUM(C20:E20)</f>
        <v>0</v>
      </c>
    </row>
    <row r="21" spans="1:6" s="244" customFormat="1" ht="15.75">
      <c r="A21" s="285" t="s">
        <v>172</v>
      </c>
      <c r="B21" s="296" t="s">
        <v>314</v>
      </c>
      <c r="C21" s="274"/>
      <c r="D21" s="274"/>
      <c r="E21" s="274"/>
      <c r="F21" s="274"/>
    </row>
    <row r="22" spans="1:6" s="244" customFormat="1" ht="31.5">
      <c r="A22" s="285" t="s">
        <v>174</v>
      </c>
      <c r="B22" s="286" t="s">
        <v>315</v>
      </c>
      <c r="C22" s="274"/>
      <c r="D22" s="274"/>
      <c r="E22" s="274"/>
      <c r="F22" s="274"/>
    </row>
    <row r="23" spans="1:6" s="244" customFormat="1" ht="47.25">
      <c r="A23" s="285" t="s">
        <v>179</v>
      </c>
      <c r="B23" s="286" t="s">
        <v>349</v>
      </c>
      <c r="C23" s="274"/>
      <c r="D23" s="274"/>
      <c r="E23" s="274"/>
      <c r="F23" s="274"/>
    </row>
    <row r="24" spans="1:6" s="244" customFormat="1" ht="31.5">
      <c r="A24" s="285" t="s">
        <v>181</v>
      </c>
      <c r="B24" s="286" t="s">
        <v>316</v>
      </c>
      <c r="C24" s="274"/>
      <c r="D24" s="274"/>
      <c r="E24" s="274"/>
      <c r="F24" s="274"/>
    </row>
    <row r="25" spans="1:6" s="244" customFormat="1" ht="31.5">
      <c r="A25" s="285" t="s">
        <v>183</v>
      </c>
      <c r="B25" s="286" t="s">
        <v>317</v>
      </c>
      <c r="C25" s="287"/>
      <c r="D25" s="287"/>
      <c r="E25" s="287"/>
      <c r="F25" s="287"/>
    </row>
    <row r="26" spans="1:6" s="279" customFormat="1" ht="15.75">
      <c r="A26" s="276" t="s">
        <v>191</v>
      </c>
      <c r="B26" s="288" t="s">
        <v>305</v>
      </c>
      <c r="C26" s="289">
        <f>SUM(C19:C24)</f>
        <v>0</v>
      </c>
      <c r="D26" s="289">
        <f>SUM(D19:D24)</f>
        <v>0</v>
      </c>
      <c r="E26" s="289">
        <f>SUM(E19:E24)</f>
        <v>0</v>
      </c>
      <c r="F26" s="289">
        <f>SUM(F19:F24)</f>
        <v>0</v>
      </c>
    </row>
    <row r="27" spans="1:6" s="292" customFormat="1" ht="37.5">
      <c r="A27" s="385" t="s">
        <v>194</v>
      </c>
      <c r="B27" s="290" t="s">
        <v>306</v>
      </c>
      <c r="C27" s="291">
        <f>C18-C26</f>
        <v>745000</v>
      </c>
      <c r="D27" s="291">
        <f>D18-D26</f>
        <v>745000</v>
      </c>
      <c r="E27" s="291">
        <f>E18-E26</f>
        <v>745000</v>
      </c>
      <c r="F27" s="291">
        <f>SUM(C27:E27)</f>
        <v>2235000</v>
      </c>
    </row>
    <row r="28" spans="1:6" s="244" customFormat="1" ht="15.75">
      <c r="A28" s="293"/>
      <c r="B28" s="294"/>
      <c r="C28" s="274"/>
      <c r="D28" s="274"/>
      <c r="E28" s="274"/>
      <c r="F28" s="274"/>
    </row>
    <row r="29" spans="1:7" s="244" customFormat="1" ht="15.75">
      <c r="A29" s="293"/>
      <c r="B29" s="294"/>
      <c r="C29" s="274"/>
      <c r="D29" s="274"/>
      <c r="E29" s="274"/>
      <c r="F29" s="274"/>
      <c r="G29" s="274"/>
    </row>
    <row r="30" spans="1:6" s="244" customFormat="1" ht="15.75">
      <c r="A30" s="294"/>
      <c r="B30" s="294"/>
      <c r="C30" s="274"/>
      <c r="D30" s="274"/>
      <c r="E30" s="274"/>
      <c r="F30" s="274"/>
    </row>
    <row r="31" spans="1:6" s="244" customFormat="1" ht="15.75">
      <c r="A31" s="294"/>
      <c r="B31" s="294"/>
      <c r="C31" s="274"/>
      <c r="D31" s="274"/>
      <c r="E31" s="274"/>
      <c r="F31" s="274"/>
    </row>
    <row r="32" spans="1:6" s="244" customFormat="1" ht="15.75">
      <c r="A32" s="294"/>
      <c r="B32" s="294"/>
      <c r="C32" s="274"/>
      <c r="D32" s="274"/>
      <c r="E32" s="274"/>
      <c r="F32" s="274"/>
    </row>
    <row r="33" spans="1:6" s="244" customFormat="1" ht="15.75">
      <c r="A33" s="294"/>
      <c r="B33" s="295"/>
      <c r="C33" s="274"/>
      <c r="D33" s="274"/>
      <c r="E33" s="274"/>
      <c r="F33" s="274"/>
    </row>
    <row r="34" spans="1:6" s="244" customFormat="1" ht="15.75">
      <c r="A34" s="294"/>
      <c r="B34" s="294"/>
      <c r="C34" s="274"/>
      <c r="D34" s="274"/>
      <c r="E34" s="274"/>
      <c r="F34" s="274"/>
    </row>
    <row r="35" spans="1:6" s="244" customFormat="1" ht="15.75">
      <c r="A35" s="294"/>
      <c r="B35" s="294"/>
      <c r="C35" s="274"/>
      <c r="D35" s="274"/>
      <c r="E35" s="274"/>
      <c r="F35" s="274"/>
    </row>
  </sheetData>
  <sheetProtection password="AF00" sheet="1" objects="1" scenarios="1" selectLockedCells="1" selectUnlockedCells="1"/>
  <mergeCells count="8">
    <mergeCell ref="A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54" customWidth="1"/>
    <col min="2" max="2" width="64.625" style="2" customWidth="1"/>
    <col min="3" max="3" width="14.875" style="60" customWidth="1"/>
    <col min="4" max="4" width="4.875" style="2" customWidth="1"/>
    <col min="5" max="5" width="17.25390625" style="60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2:6" ht="15">
      <c r="B1" s="419" t="s">
        <v>477</v>
      </c>
      <c r="C1" s="419"/>
      <c r="D1" s="419"/>
      <c r="E1" s="419"/>
      <c r="F1" s="419"/>
    </row>
    <row r="2" spans="2:6" ht="15">
      <c r="B2" s="84"/>
      <c r="C2" s="84"/>
      <c r="D2" s="84"/>
      <c r="E2" s="84"/>
      <c r="F2" s="84"/>
    </row>
    <row r="3" spans="1:6" s="56" customFormat="1" ht="15.75">
      <c r="A3" s="355"/>
      <c r="B3" s="422"/>
      <c r="C3" s="422"/>
      <c r="D3" s="422"/>
      <c r="E3" s="422"/>
      <c r="F3" s="422"/>
    </row>
    <row r="4" spans="1:6" s="56" customFormat="1" ht="15.75">
      <c r="A4" s="355"/>
      <c r="B4" s="421" t="s">
        <v>324</v>
      </c>
      <c r="C4" s="421"/>
      <c r="D4" s="421"/>
      <c r="E4" s="421"/>
      <c r="F4" s="421"/>
    </row>
    <row r="5" spans="2:6" ht="15.75">
      <c r="B5" s="421" t="s">
        <v>96</v>
      </c>
      <c r="C5" s="421"/>
      <c r="D5" s="421"/>
      <c r="E5" s="421"/>
      <c r="F5" s="421"/>
    </row>
    <row r="6" spans="2:6" ht="12.75" customHeight="1">
      <c r="B6" s="420" t="s">
        <v>453</v>
      </c>
      <c r="C6" s="420"/>
      <c r="D6" s="420"/>
      <c r="E6" s="420"/>
      <c r="F6" s="420"/>
    </row>
    <row r="7" spans="1:6" s="1" customFormat="1" ht="15">
      <c r="A7" s="356"/>
      <c r="B7" s="2"/>
      <c r="C7" s="60"/>
      <c r="D7" s="2"/>
      <c r="E7" s="53"/>
      <c r="F7" s="2"/>
    </row>
    <row r="8" spans="1:5" s="1" customFormat="1" ht="18.75">
      <c r="A8" s="356" t="s">
        <v>27</v>
      </c>
      <c r="B8" s="107" t="s">
        <v>97</v>
      </c>
      <c r="C8" s="61"/>
      <c r="E8" s="108"/>
    </row>
    <row r="9" spans="1:6" ht="15.75">
      <c r="A9" s="354" t="s">
        <v>415</v>
      </c>
      <c r="B9" s="5" t="s">
        <v>98</v>
      </c>
      <c r="C9" s="61"/>
      <c r="D9" s="1"/>
      <c r="E9" s="109">
        <f>C10+C11</f>
        <v>20433225</v>
      </c>
      <c r="F9" s="1" t="s">
        <v>389</v>
      </c>
    </row>
    <row r="10" spans="2:8" ht="15.75">
      <c r="B10" s="110" t="s">
        <v>99</v>
      </c>
      <c r="C10" s="60">
        <f>'2.mell - bevétel'!H54</f>
        <v>20386825</v>
      </c>
      <c r="D10" s="2" t="s">
        <v>389</v>
      </c>
      <c r="E10" s="53"/>
      <c r="H10" s="78"/>
    </row>
    <row r="11" spans="1:6" s="1" customFormat="1" ht="15.75" customHeight="1">
      <c r="A11" s="356"/>
      <c r="B11" s="110" t="s">
        <v>100</v>
      </c>
      <c r="C11" s="60">
        <f>'2.mell - bevétel'!H62</f>
        <v>46400</v>
      </c>
      <c r="D11" s="2" t="s">
        <v>389</v>
      </c>
      <c r="E11" s="53"/>
      <c r="F11" s="2"/>
    </row>
    <row r="12" spans="1:5" s="1" customFormat="1" ht="15.75">
      <c r="A12" s="356"/>
      <c r="B12" s="5"/>
      <c r="C12" s="61"/>
      <c r="E12" s="109"/>
    </row>
    <row r="13" spans="1:6" s="1" customFormat="1" ht="15.75">
      <c r="A13" s="356" t="s">
        <v>416</v>
      </c>
      <c r="B13" s="5" t="s">
        <v>101</v>
      </c>
      <c r="C13" s="61"/>
      <c r="E13" s="109">
        <f>'2.mell - bevétel'!H70</f>
        <v>100085210</v>
      </c>
      <c r="F13" s="1" t="s">
        <v>389</v>
      </c>
    </row>
    <row r="14" spans="1:5" s="1" customFormat="1" ht="15.75">
      <c r="A14" s="356"/>
      <c r="B14" s="22" t="s">
        <v>406</v>
      </c>
      <c r="C14" s="413">
        <v>78740410</v>
      </c>
      <c r="D14" s="415" t="s">
        <v>1</v>
      </c>
      <c r="E14" s="109"/>
    </row>
    <row r="15" spans="1:5" s="1" customFormat="1" ht="15.75">
      <c r="A15" s="356"/>
      <c r="B15" s="22" t="s">
        <v>407</v>
      </c>
      <c r="C15" s="413">
        <v>8748935</v>
      </c>
      <c r="D15" s="415" t="s">
        <v>1</v>
      </c>
      <c r="E15" s="109"/>
    </row>
    <row r="16" spans="1:5" s="1" customFormat="1" ht="30.75" customHeight="1">
      <c r="A16" s="356"/>
      <c r="B16" s="96" t="s">
        <v>467</v>
      </c>
      <c r="C16" s="414">
        <v>12595865</v>
      </c>
      <c r="D16" s="415" t="s">
        <v>1</v>
      </c>
      <c r="E16" s="404"/>
    </row>
    <row r="17" spans="1:6" s="1" customFormat="1" ht="15.75">
      <c r="A17" s="356" t="s">
        <v>417</v>
      </c>
      <c r="B17" s="5" t="s">
        <v>75</v>
      </c>
      <c r="C17" s="61"/>
      <c r="E17" s="109">
        <f>'2.mell - bevétel'!H82</f>
        <v>1495000</v>
      </c>
      <c r="F17" s="1" t="s">
        <v>389</v>
      </c>
    </row>
    <row r="18" spans="1:8" s="1" customFormat="1" ht="15.75">
      <c r="A18" s="356"/>
      <c r="B18" s="5"/>
      <c r="C18" s="61"/>
      <c r="E18" s="109"/>
      <c r="H18" s="79"/>
    </row>
    <row r="19" spans="1:6" s="1" customFormat="1" ht="15.75">
      <c r="A19" s="356" t="s">
        <v>418</v>
      </c>
      <c r="B19" s="5" t="s">
        <v>37</v>
      </c>
      <c r="C19" s="61"/>
      <c r="E19" s="109">
        <f>'2.mell - bevétel'!H96</f>
        <v>24639971</v>
      </c>
      <c r="F19" s="1" t="s">
        <v>389</v>
      </c>
    </row>
    <row r="20" spans="1:5" s="1" customFormat="1" ht="15.75">
      <c r="A20" s="356"/>
      <c r="B20" s="8"/>
      <c r="C20" s="62"/>
      <c r="E20" s="109"/>
    </row>
    <row r="21" spans="1:5" s="1" customFormat="1" ht="15.75">
      <c r="A21" s="356"/>
      <c r="B21" s="8"/>
      <c r="C21" s="61"/>
      <c r="E21" s="109"/>
    </row>
    <row r="22" spans="1:6" s="1" customFormat="1" ht="15.75">
      <c r="A22" s="356" t="s">
        <v>419</v>
      </c>
      <c r="B22" s="5" t="s">
        <v>102</v>
      </c>
      <c r="E22" s="109">
        <f>C23+C24</f>
        <v>0</v>
      </c>
      <c r="F22" s="1" t="s">
        <v>389</v>
      </c>
    </row>
    <row r="23" spans="1:8" s="4" customFormat="1" ht="32.25">
      <c r="A23" s="357"/>
      <c r="B23" s="110" t="s">
        <v>103</v>
      </c>
      <c r="C23" s="62">
        <v>0</v>
      </c>
      <c r="D23" s="1" t="s">
        <v>389</v>
      </c>
      <c r="E23" s="109"/>
      <c r="F23" s="1"/>
      <c r="G23" s="1"/>
      <c r="H23" s="80"/>
    </row>
    <row r="24" spans="2:8" ht="18.75">
      <c r="B24" s="56" t="s">
        <v>104</v>
      </c>
      <c r="C24" s="61">
        <v>0</v>
      </c>
      <c r="D24" s="1" t="s">
        <v>389</v>
      </c>
      <c r="E24" s="109"/>
      <c r="F24" s="1"/>
      <c r="G24" s="4"/>
      <c r="H24" s="81"/>
    </row>
    <row r="25" spans="1:8" s="1" customFormat="1" ht="18.75">
      <c r="A25" s="356"/>
      <c r="B25" s="68"/>
      <c r="C25" s="60"/>
      <c r="D25" s="2"/>
      <c r="E25" s="111"/>
      <c r="F25" s="4"/>
      <c r="H25" s="82"/>
    </row>
    <row r="26" spans="1:6" s="1" customFormat="1" ht="15.75">
      <c r="A26" s="356" t="s">
        <v>420</v>
      </c>
      <c r="B26" s="5" t="s">
        <v>86</v>
      </c>
      <c r="C26" s="61"/>
      <c r="E26" s="109">
        <f>C27+C28</f>
        <v>0</v>
      </c>
      <c r="F26" s="1" t="s">
        <v>389</v>
      </c>
    </row>
    <row r="27" spans="1:5" s="1" customFormat="1" ht="31.5">
      <c r="A27" s="356"/>
      <c r="B27" s="110" t="s">
        <v>105</v>
      </c>
      <c r="C27" s="61">
        <v>0</v>
      </c>
      <c r="D27" s="1" t="s">
        <v>389</v>
      </c>
      <c r="E27" s="109"/>
    </row>
    <row r="28" spans="1:5" s="1" customFormat="1" ht="15.75">
      <c r="A28" s="356"/>
      <c r="B28" s="56" t="s">
        <v>106</v>
      </c>
      <c r="C28" s="61">
        <v>0</v>
      </c>
      <c r="D28" s="1" t="s">
        <v>389</v>
      </c>
      <c r="E28" s="109"/>
    </row>
    <row r="29" spans="1:5" s="1" customFormat="1" ht="15.75">
      <c r="A29" s="356"/>
      <c r="B29" s="68"/>
      <c r="E29" s="108"/>
    </row>
    <row r="30" spans="1:6" s="1" customFormat="1" ht="15.75">
      <c r="A30" s="356" t="s">
        <v>421</v>
      </c>
      <c r="B30" s="5" t="s">
        <v>29</v>
      </c>
      <c r="E30" s="112">
        <f>SUM(E9:E29)</f>
        <v>146653406</v>
      </c>
      <c r="F30" s="1" t="s">
        <v>389</v>
      </c>
    </row>
    <row r="31" spans="1:5" s="1" customFormat="1" ht="15.75">
      <c r="A31" s="356"/>
      <c r="B31" s="56"/>
      <c r="E31" s="108"/>
    </row>
    <row r="32" spans="1:5" s="1" customFormat="1" ht="18.75">
      <c r="A32" s="356" t="s">
        <v>21</v>
      </c>
      <c r="B32" s="107" t="s">
        <v>107</v>
      </c>
      <c r="E32" s="108"/>
    </row>
    <row r="33" spans="1:6" s="1" customFormat="1" ht="15.75">
      <c r="A33" s="356" t="s">
        <v>422</v>
      </c>
      <c r="B33" s="9" t="s">
        <v>14</v>
      </c>
      <c r="C33" s="61"/>
      <c r="E33" s="109">
        <f>C35+C36+C37+C38+C39</f>
        <v>45293280</v>
      </c>
      <c r="F33" s="1" t="s">
        <v>389</v>
      </c>
    </row>
    <row r="34" spans="1:5" s="1" customFormat="1" ht="15.75">
      <c r="A34" s="356"/>
      <c r="B34" s="8" t="s">
        <v>13</v>
      </c>
      <c r="C34" s="61"/>
      <c r="E34" s="109"/>
    </row>
    <row r="35" spans="1:5" s="1" customFormat="1" ht="15.75">
      <c r="A35" s="356" t="s">
        <v>424</v>
      </c>
      <c r="B35" s="56" t="s">
        <v>429</v>
      </c>
      <c r="C35" s="61">
        <f>'4.mell. - kiadás'!E32</f>
        <v>7634808</v>
      </c>
      <c r="D35" s="1" t="s">
        <v>389</v>
      </c>
      <c r="E35" s="109"/>
    </row>
    <row r="36" spans="1:5" s="1" customFormat="1" ht="15.75">
      <c r="A36" s="356" t="s">
        <v>425</v>
      </c>
      <c r="B36" s="56" t="s">
        <v>430</v>
      </c>
      <c r="C36" s="61">
        <f>'4.mell. - kiadás'!F32</f>
        <v>1799482</v>
      </c>
      <c r="D36" s="1" t="s">
        <v>389</v>
      </c>
      <c r="E36" s="109"/>
    </row>
    <row r="37" spans="1:5" s="1" customFormat="1" ht="15.75">
      <c r="A37" s="356" t="s">
        <v>426</v>
      </c>
      <c r="B37" s="56" t="s">
        <v>431</v>
      </c>
      <c r="C37" s="61">
        <f>'4.mell. - kiadás'!G32</f>
        <v>34153050</v>
      </c>
      <c r="D37" s="1" t="s">
        <v>389</v>
      </c>
      <c r="E37" s="109"/>
    </row>
    <row r="38" spans="1:5" s="1" customFormat="1" ht="15.75">
      <c r="A38" s="356" t="s">
        <v>427</v>
      </c>
      <c r="B38" s="113" t="s">
        <v>432</v>
      </c>
      <c r="C38" s="61">
        <f>'4.mell. - kiadás'!H32</f>
        <v>1421400</v>
      </c>
      <c r="D38" s="1" t="s">
        <v>389</v>
      </c>
      <c r="E38" s="109"/>
    </row>
    <row r="39" spans="1:5" s="1" customFormat="1" ht="15.75">
      <c r="A39" s="356" t="s">
        <v>428</v>
      </c>
      <c r="B39" s="305" t="s">
        <v>433</v>
      </c>
      <c r="C39" s="61">
        <f>'4.mell. - kiadás'!I32</f>
        <v>284540</v>
      </c>
      <c r="D39" s="1" t="s">
        <v>389</v>
      </c>
      <c r="E39" s="109"/>
    </row>
    <row r="40" spans="1:6" s="1" customFormat="1" ht="15.75">
      <c r="A40" s="356" t="s">
        <v>423</v>
      </c>
      <c r="B40" s="9" t="s">
        <v>15</v>
      </c>
      <c r="C40" s="61"/>
      <c r="E40" s="114">
        <f>C42+C43+C44</f>
        <v>103200243</v>
      </c>
      <c r="F40" s="1" t="s">
        <v>389</v>
      </c>
    </row>
    <row r="41" spans="1:5" s="1" customFormat="1" ht="15.75">
      <c r="A41" s="356"/>
      <c r="B41" s="8" t="s">
        <v>13</v>
      </c>
      <c r="C41" s="61"/>
      <c r="E41" s="109"/>
    </row>
    <row r="42" spans="1:5" s="1" customFormat="1" ht="15.75">
      <c r="A42" s="356" t="s">
        <v>437</v>
      </c>
      <c r="B42" s="56" t="s">
        <v>434</v>
      </c>
      <c r="C42" s="62">
        <f>'4.mell. - kiadás'!L32</f>
        <v>87381578</v>
      </c>
      <c r="D42" s="1" t="s">
        <v>389</v>
      </c>
      <c r="E42" s="109"/>
    </row>
    <row r="43" spans="1:5" s="1" customFormat="1" ht="15.75">
      <c r="A43" s="356" t="s">
        <v>438</v>
      </c>
      <c r="B43" s="56" t="s">
        <v>435</v>
      </c>
      <c r="C43" s="62">
        <f>'4.mell. - kiadás'!M32</f>
        <v>15818665</v>
      </c>
      <c r="D43" s="1" t="s">
        <v>389</v>
      </c>
      <c r="E43" s="109"/>
    </row>
    <row r="44" spans="1:7" ht="15.75">
      <c r="A44" s="354" t="s">
        <v>439</v>
      </c>
      <c r="B44" s="56" t="s">
        <v>436</v>
      </c>
      <c r="C44" s="62">
        <f>'4.mell. - kiadás'!N32</f>
        <v>0</v>
      </c>
      <c r="D44" s="1" t="s">
        <v>389</v>
      </c>
      <c r="E44" s="109"/>
      <c r="F44" s="1"/>
      <c r="G44" s="1"/>
    </row>
    <row r="45" spans="1:5" s="1" customFormat="1" ht="15.75">
      <c r="A45" s="356"/>
      <c r="B45" s="56"/>
      <c r="C45" s="62"/>
      <c r="E45" s="109"/>
    </row>
    <row r="46" spans="1:6" s="1" customFormat="1" ht="15.75">
      <c r="A46" s="356" t="s">
        <v>440</v>
      </c>
      <c r="B46" s="19" t="s">
        <v>108</v>
      </c>
      <c r="C46" s="62"/>
      <c r="E46" s="109">
        <f>C47</f>
        <v>815473</v>
      </c>
      <c r="F46" s="1" t="s">
        <v>389</v>
      </c>
    </row>
    <row r="47" spans="1:5" s="1" customFormat="1" ht="15.75">
      <c r="A47" s="356"/>
      <c r="B47" s="56" t="s">
        <v>371</v>
      </c>
      <c r="C47" s="61">
        <f>'4.mell. - kiadás'!S32</f>
        <v>815473</v>
      </c>
      <c r="D47" s="1" t="s">
        <v>389</v>
      </c>
      <c r="E47" s="109"/>
    </row>
    <row r="48" spans="1:7" s="4" customFormat="1" ht="18.75">
      <c r="A48" s="357"/>
      <c r="B48" s="56" t="s">
        <v>109</v>
      </c>
      <c r="C48" s="61">
        <v>0</v>
      </c>
      <c r="D48" s="1" t="s">
        <v>389</v>
      </c>
      <c r="E48" s="109"/>
      <c r="F48" s="1"/>
      <c r="G48" s="2"/>
    </row>
    <row r="49" spans="2:7" ht="15.75">
      <c r="B49" s="56"/>
      <c r="C49" s="62"/>
      <c r="D49" s="1"/>
      <c r="E49" s="109"/>
      <c r="F49" s="1"/>
      <c r="G49" s="1"/>
    </row>
    <row r="50" spans="1:7" ht="15.75">
      <c r="A50" s="354" t="s">
        <v>441</v>
      </c>
      <c r="B50" s="5" t="s">
        <v>30</v>
      </c>
      <c r="C50" s="62"/>
      <c r="D50" s="1"/>
      <c r="E50" s="53">
        <f>SUM(E33:E49)</f>
        <v>149308996</v>
      </c>
      <c r="F50" s="2" t="s">
        <v>389</v>
      </c>
      <c r="G50" s="1"/>
    </row>
    <row r="51" spans="2:7" ht="15.75">
      <c r="B51" s="56"/>
      <c r="C51" s="61"/>
      <c r="D51" s="1"/>
      <c r="E51" s="114"/>
      <c r="F51" s="1"/>
      <c r="G51" s="1"/>
    </row>
    <row r="52" spans="1:7" ht="18.75">
      <c r="A52" s="354" t="s">
        <v>28</v>
      </c>
      <c r="B52" s="5" t="s">
        <v>31</v>
      </c>
      <c r="C52" s="61"/>
      <c r="D52" s="1"/>
      <c r="E52" s="53">
        <f>E30-E50</f>
        <v>-2655590</v>
      </c>
      <c r="F52" s="2" t="s">
        <v>389</v>
      </c>
      <c r="G52" s="4"/>
    </row>
    <row r="53" spans="2:5" ht="15.75">
      <c r="B53" s="56"/>
      <c r="C53" s="61"/>
      <c r="D53" s="1"/>
      <c r="E53" s="53"/>
    </row>
    <row r="54" spans="1:6" ht="32.25">
      <c r="A54" s="358" t="s">
        <v>66</v>
      </c>
      <c r="B54" s="115" t="s">
        <v>372</v>
      </c>
      <c r="C54" s="63"/>
      <c r="D54" s="4"/>
      <c r="E54" s="53">
        <f>'2.mell - bevétel'!H107</f>
        <v>2655590</v>
      </c>
      <c r="F54" s="2" t="s">
        <v>389</v>
      </c>
    </row>
    <row r="55" spans="1:7" s="1" customFormat="1" ht="15.75">
      <c r="A55" s="356"/>
      <c r="B55" s="56"/>
      <c r="C55" s="60"/>
      <c r="D55" s="2"/>
      <c r="E55" s="53"/>
      <c r="F55" s="2"/>
      <c r="G55" s="2"/>
    </row>
    <row r="56" spans="1:6" ht="15.75">
      <c r="A56" s="354" t="s">
        <v>67</v>
      </c>
      <c r="B56" s="5" t="s">
        <v>46</v>
      </c>
      <c r="E56" s="53">
        <f>E52+E54</f>
        <v>0</v>
      </c>
      <c r="F56" s="2" t="s">
        <v>389</v>
      </c>
    </row>
    <row r="57" spans="1:5" s="1" customFormat="1" ht="10.5" customHeight="1">
      <c r="A57" s="356"/>
      <c r="B57" s="3"/>
      <c r="C57" s="61"/>
      <c r="E57" s="25"/>
    </row>
    <row r="58" spans="2:6" ht="15.75">
      <c r="B58" s="3"/>
      <c r="C58" s="61"/>
      <c r="D58" s="1"/>
      <c r="E58" s="25"/>
      <c r="F58" s="5"/>
    </row>
    <row r="59" spans="2:6" ht="15.75">
      <c r="B59" s="5"/>
      <c r="E59" s="26"/>
      <c r="F59" s="5"/>
    </row>
  </sheetData>
  <sheetProtection password="AF00" sheet="1" objects="1" scenarios="1" selectLockedCells="1" selectUnlockedCells="1"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67" customWidth="1"/>
    <col min="2" max="2" width="3.125" style="64" customWidth="1"/>
    <col min="3" max="3" width="4.25390625" style="64" customWidth="1"/>
    <col min="4" max="5" width="3.125" style="64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419" t="s">
        <v>478</v>
      </c>
      <c r="B1" s="419"/>
      <c r="C1" s="419"/>
      <c r="D1" s="419"/>
      <c r="E1" s="419"/>
      <c r="F1" s="419"/>
      <c r="G1" s="419"/>
      <c r="H1" s="419"/>
      <c r="I1" s="419"/>
    </row>
    <row r="2" spans="5:9" ht="15.75">
      <c r="E2" s="84"/>
      <c r="F2" s="84"/>
      <c r="G2" s="84"/>
      <c r="H2" s="84"/>
      <c r="I2" s="84"/>
    </row>
    <row r="3" spans="1:9" ht="15.75">
      <c r="A3" s="431"/>
      <c r="B3" s="431"/>
      <c r="C3" s="431"/>
      <c r="D3" s="431"/>
      <c r="E3" s="431"/>
      <c r="F3" s="431"/>
      <c r="G3" s="431"/>
      <c r="H3" s="431"/>
      <c r="I3" s="431"/>
    </row>
    <row r="4" spans="1:9" s="9" customFormat="1" ht="15.75">
      <c r="A4" s="431" t="s">
        <v>324</v>
      </c>
      <c r="B4" s="431"/>
      <c r="C4" s="431"/>
      <c r="D4" s="431"/>
      <c r="E4" s="431"/>
      <c r="F4" s="431"/>
      <c r="G4" s="431"/>
      <c r="H4" s="431"/>
      <c r="I4" s="431"/>
    </row>
    <row r="5" spans="1:9" s="9" customFormat="1" ht="15.75">
      <c r="A5" s="431" t="s">
        <v>326</v>
      </c>
      <c r="B5" s="431"/>
      <c r="C5" s="431"/>
      <c r="D5" s="431"/>
      <c r="E5" s="431"/>
      <c r="F5" s="431"/>
      <c r="G5" s="431"/>
      <c r="H5" s="431"/>
      <c r="I5" s="431"/>
    </row>
    <row r="6" spans="1:9" ht="15.75">
      <c r="A6" s="431" t="s">
        <v>449</v>
      </c>
      <c r="B6" s="431"/>
      <c r="C6" s="431"/>
      <c r="D6" s="431"/>
      <c r="E6" s="431"/>
      <c r="F6" s="431"/>
      <c r="G6" s="431"/>
      <c r="H6" s="431"/>
      <c r="I6" s="431"/>
    </row>
    <row r="7" ht="15.75" hidden="1"/>
    <row r="8" spans="8:9" ht="16.5" thickBot="1">
      <c r="H8" s="69"/>
      <c r="I8" s="70" t="s">
        <v>385</v>
      </c>
    </row>
    <row r="9" spans="1:9" ht="15.75">
      <c r="A9" s="433" t="s">
        <v>18</v>
      </c>
      <c r="B9" s="434"/>
      <c r="C9" s="434"/>
      <c r="D9" s="434"/>
      <c r="E9" s="434"/>
      <c r="F9" s="435"/>
      <c r="G9" s="71" t="s">
        <v>16</v>
      </c>
      <c r="H9" s="71" t="s">
        <v>16</v>
      </c>
      <c r="I9" s="71" t="s">
        <v>17</v>
      </c>
    </row>
    <row r="10" spans="1:9" ht="15.75">
      <c r="A10" s="436"/>
      <c r="B10" s="437"/>
      <c r="C10" s="437"/>
      <c r="D10" s="437"/>
      <c r="E10" s="437"/>
      <c r="F10" s="438"/>
      <c r="G10" s="72" t="s">
        <v>7</v>
      </c>
      <c r="H10" s="72" t="s">
        <v>7</v>
      </c>
      <c r="I10" s="72"/>
    </row>
    <row r="11" spans="1:9" ht="16.5" thickBot="1">
      <c r="A11" s="439"/>
      <c r="B11" s="440"/>
      <c r="C11" s="440"/>
      <c r="D11" s="440"/>
      <c r="E11" s="440"/>
      <c r="F11" s="441"/>
      <c r="G11" s="73" t="s">
        <v>384</v>
      </c>
      <c r="H11" s="73" t="s">
        <v>450</v>
      </c>
      <c r="I11" s="73" t="s">
        <v>19</v>
      </c>
    </row>
    <row r="12" spans="1:9" ht="15.75">
      <c r="A12" s="6"/>
      <c r="B12" s="6"/>
      <c r="C12" s="6"/>
      <c r="D12" s="6"/>
      <c r="E12" s="6"/>
      <c r="F12" s="6"/>
      <c r="G12" s="6"/>
      <c r="H12" s="6"/>
      <c r="I12" s="6"/>
    </row>
    <row r="13" spans="1:9" ht="32.25" customHeight="1">
      <c r="A13" s="19" t="s">
        <v>32</v>
      </c>
      <c r="B13" s="424" t="s">
        <v>48</v>
      </c>
      <c r="C13" s="424"/>
      <c r="D13" s="424"/>
      <c r="E13" s="424"/>
      <c r="F13" s="424"/>
      <c r="G13" s="86"/>
      <c r="H13" s="87"/>
      <c r="I13" s="86"/>
    </row>
    <row r="14" spans="1:9" ht="10.5" customHeight="1">
      <c r="A14" s="19"/>
      <c r="B14" s="85"/>
      <c r="C14" s="85"/>
      <c r="D14" s="85"/>
      <c r="E14" s="85"/>
      <c r="F14" s="85"/>
      <c r="G14" s="86"/>
      <c r="H14" s="87"/>
      <c r="I14" s="86"/>
    </row>
    <row r="15" spans="1:9" ht="15.75">
      <c r="A15" s="19"/>
      <c r="B15" s="19" t="s">
        <v>32</v>
      </c>
      <c r="C15" s="19" t="s">
        <v>49</v>
      </c>
      <c r="D15" s="19"/>
      <c r="E15" s="19"/>
      <c r="F15" s="19"/>
      <c r="G15" s="51"/>
      <c r="H15" s="51"/>
      <c r="I15" s="19"/>
    </row>
    <row r="16" spans="1:9" ht="6.75" customHeight="1">
      <c r="A16" s="19"/>
      <c r="B16" s="19"/>
      <c r="C16" s="19"/>
      <c r="D16" s="19"/>
      <c r="E16" s="19"/>
      <c r="F16" s="19"/>
      <c r="G16" s="51"/>
      <c r="H16" s="51"/>
      <c r="I16" s="19"/>
    </row>
    <row r="17" spans="1:9" ht="15.75">
      <c r="A17" s="19"/>
      <c r="B17" s="19"/>
      <c r="C17" s="19" t="s">
        <v>27</v>
      </c>
      <c r="D17" s="424" t="s">
        <v>50</v>
      </c>
      <c r="E17" s="424"/>
      <c r="F17" s="424"/>
      <c r="G17" s="87"/>
      <c r="H17" s="87"/>
      <c r="I17" s="86"/>
    </row>
    <row r="18" spans="1:9" ht="15.75">
      <c r="A18" s="19"/>
      <c r="B18" s="19"/>
      <c r="C18" s="19"/>
      <c r="D18" s="85"/>
      <c r="E18" s="85"/>
      <c r="F18" s="85"/>
      <c r="G18" s="87"/>
      <c r="H18" s="87"/>
      <c r="I18" s="86"/>
    </row>
    <row r="19" spans="1:9" ht="15.75">
      <c r="A19" s="19"/>
      <c r="B19" s="19"/>
      <c r="C19" s="19"/>
      <c r="D19" s="19" t="s">
        <v>27</v>
      </c>
      <c r="E19" s="424" t="s">
        <v>51</v>
      </c>
      <c r="F19" s="424"/>
      <c r="G19" s="87"/>
      <c r="H19" s="87"/>
      <c r="I19" s="86"/>
    </row>
    <row r="20" spans="1:9" ht="15.75">
      <c r="A20" s="22"/>
      <c r="B20" s="22"/>
      <c r="C20" s="22"/>
      <c r="D20" s="22"/>
      <c r="E20" s="22" t="s">
        <v>38</v>
      </c>
      <c r="F20" s="22" t="s">
        <v>33</v>
      </c>
      <c r="G20" s="50"/>
      <c r="H20" s="50"/>
      <c r="I20" s="88"/>
    </row>
    <row r="21" spans="1:9" ht="15.75">
      <c r="A21" s="22"/>
      <c r="B21" s="22"/>
      <c r="C21" s="22"/>
      <c r="D21" s="22"/>
      <c r="E21" s="22"/>
      <c r="F21" s="22" t="s">
        <v>52</v>
      </c>
      <c r="G21" s="50"/>
      <c r="I21" s="88"/>
    </row>
    <row r="22" spans="1:9" ht="31.5">
      <c r="A22" s="22"/>
      <c r="B22" s="22"/>
      <c r="C22" s="22"/>
      <c r="D22" s="22"/>
      <c r="E22" s="22" t="s">
        <v>39</v>
      </c>
      <c r="F22" s="89" t="s">
        <v>34</v>
      </c>
      <c r="G22" s="90"/>
      <c r="I22" s="88"/>
    </row>
    <row r="23" spans="1:9" ht="31.5">
      <c r="A23" s="22"/>
      <c r="B23" s="22"/>
      <c r="C23" s="22"/>
      <c r="D23" s="22"/>
      <c r="E23" s="22" t="s">
        <v>53</v>
      </c>
      <c r="F23" s="89" t="s">
        <v>54</v>
      </c>
      <c r="G23" s="50">
        <v>1074860</v>
      </c>
      <c r="H23" s="313">
        <v>1074860</v>
      </c>
      <c r="I23" s="88">
        <f>H23/G23*100</f>
        <v>100</v>
      </c>
    </row>
    <row r="24" spans="1:9" ht="15.75">
      <c r="A24" s="22"/>
      <c r="B24" s="22"/>
      <c r="C24" s="22"/>
      <c r="D24" s="22"/>
      <c r="E24" s="22"/>
      <c r="F24" s="22" t="s">
        <v>52</v>
      </c>
      <c r="G24" s="50"/>
      <c r="H24" s="313"/>
      <c r="I24" s="88"/>
    </row>
    <row r="25" spans="1:9" ht="15.75">
      <c r="A25" s="22"/>
      <c r="B25" s="22"/>
      <c r="C25" s="22"/>
      <c r="D25" s="22"/>
      <c r="E25" s="22" t="s">
        <v>55</v>
      </c>
      <c r="F25" s="89" t="s">
        <v>56</v>
      </c>
      <c r="G25" s="50">
        <v>1024000</v>
      </c>
      <c r="H25" s="313">
        <v>1024000</v>
      </c>
      <c r="I25" s="88">
        <f aca="true" t="shared" si="0" ref="I25:I34">H25/G25*100</f>
        <v>100</v>
      </c>
    </row>
    <row r="26" spans="1:9" ht="15.75">
      <c r="A26" s="22"/>
      <c r="B26" s="22"/>
      <c r="C26" s="22"/>
      <c r="D26" s="22"/>
      <c r="E26" s="22"/>
      <c r="F26" s="22" t="s">
        <v>52</v>
      </c>
      <c r="G26" s="50"/>
      <c r="H26" s="313"/>
      <c r="I26" s="88"/>
    </row>
    <row r="27" spans="1:9" ht="21" customHeight="1">
      <c r="A27" s="22"/>
      <c r="B27" s="22"/>
      <c r="C27" s="22"/>
      <c r="D27" s="22"/>
      <c r="E27" s="22" t="s">
        <v>57</v>
      </c>
      <c r="F27" s="89" t="s">
        <v>58</v>
      </c>
      <c r="G27" s="50">
        <v>357006</v>
      </c>
      <c r="H27" s="313">
        <v>100000</v>
      </c>
      <c r="I27" s="88">
        <f t="shared" si="0"/>
        <v>28.01073371315888</v>
      </c>
    </row>
    <row r="28" spans="1:9" ht="15.75">
      <c r="A28" s="22"/>
      <c r="B28" s="22"/>
      <c r="C28" s="22"/>
      <c r="D28" s="22"/>
      <c r="E28" s="22"/>
      <c r="F28" s="22" t="s">
        <v>52</v>
      </c>
      <c r="G28" s="50"/>
      <c r="H28" s="313"/>
      <c r="I28" s="88"/>
    </row>
    <row r="29" spans="1:9" ht="15.75">
      <c r="A29" s="22"/>
      <c r="B29" s="22"/>
      <c r="C29" s="22"/>
      <c r="D29" s="22"/>
      <c r="E29" s="22" t="s">
        <v>59</v>
      </c>
      <c r="F29" s="89" t="s">
        <v>60</v>
      </c>
      <c r="G29" s="50">
        <v>692350</v>
      </c>
      <c r="H29" s="313">
        <v>692350</v>
      </c>
      <c r="I29" s="88">
        <f t="shared" si="0"/>
        <v>100</v>
      </c>
    </row>
    <row r="30" spans="1:9" s="57" customFormat="1" ht="15.75">
      <c r="A30" s="22"/>
      <c r="B30" s="22"/>
      <c r="C30" s="22"/>
      <c r="D30" s="22"/>
      <c r="E30" s="22"/>
      <c r="F30" s="22" t="s">
        <v>52</v>
      </c>
      <c r="G30" s="50"/>
      <c r="H30" s="314"/>
      <c r="I30" s="88"/>
    </row>
    <row r="31" spans="1:9" ht="15.75">
      <c r="A31" s="22"/>
      <c r="B31" s="22"/>
      <c r="C31" s="22"/>
      <c r="D31" s="22" t="s">
        <v>40</v>
      </c>
      <c r="E31" s="22" t="s">
        <v>61</v>
      </c>
      <c r="F31" s="22"/>
      <c r="G31" s="50">
        <v>5000000</v>
      </c>
      <c r="H31" s="313">
        <v>5000000</v>
      </c>
      <c r="I31" s="88">
        <f t="shared" si="0"/>
        <v>100</v>
      </c>
    </row>
    <row r="32" spans="1:9" ht="15.75">
      <c r="A32" s="22"/>
      <c r="B32" s="22"/>
      <c r="C32" s="22"/>
      <c r="D32" s="22"/>
      <c r="E32" s="22"/>
      <c r="F32" s="22" t="s">
        <v>52</v>
      </c>
      <c r="G32" s="50"/>
      <c r="H32" s="313"/>
      <c r="I32" s="88"/>
    </row>
    <row r="33" spans="1:9" ht="15.75">
      <c r="A33" s="22"/>
      <c r="B33" s="22"/>
      <c r="C33" s="22"/>
      <c r="D33" s="22" t="s">
        <v>41</v>
      </c>
      <c r="E33" s="22" t="s">
        <v>92</v>
      </c>
      <c r="F33" s="22"/>
      <c r="G33" s="50">
        <v>56100</v>
      </c>
      <c r="H33" s="313">
        <v>51000</v>
      </c>
      <c r="I33" s="88">
        <f t="shared" si="0"/>
        <v>90.9090909090909</v>
      </c>
    </row>
    <row r="34" spans="1:9" ht="15.75">
      <c r="A34" s="22"/>
      <c r="B34" s="22"/>
      <c r="C34" s="22"/>
      <c r="D34" s="22" t="s">
        <v>93</v>
      </c>
      <c r="E34" s="22" t="s">
        <v>318</v>
      </c>
      <c r="F34" s="22"/>
      <c r="G34" s="50">
        <v>2953554</v>
      </c>
      <c r="H34" s="313">
        <v>3573995</v>
      </c>
      <c r="I34" s="88">
        <f t="shared" si="0"/>
        <v>121.00659070394515</v>
      </c>
    </row>
    <row r="35" spans="1:9" s="57" customFormat="1" ht="15.75">
      <c r="A35" s="22"/>
      <c r="B35" s="22"/>
      <c r="C35" s="22"/>
      <c r="D35" s="22" t="s">
        <v>21</v>
      </c>
      <c r="E35" s="22" t="s">
        <v>62</v>
      </c>
      <c r="F35" s="22"/>
      <c r="G35" s="50"/>
      <c r="I35" s="88"/>
    </row>
    <row r="36" spans="1:9" ht="15.75">
      <c r="A36" s="22"/>
      <c r="B36" s="22"/>
      <c r="C36" s="22"/>
      <c r="D36" s="22"/>
      <c r="E36" s="22"/>
      <c r="F36" s="22" t="s">
        <v>52</v>
      </c>
      <c r="G36" s="50"/>
      <c r="I36" s="88"/>
    </row>
    <row r="37" spans="1:9" ht="15.75">
      <c r="A37" s="22"/>
      <c r="B37" s="22"/>
      <c r="D37" s="22" t="s">
        <v>72</v>
      </c>
      <c r="E37" s="22" t="s">
        <v>451</v>
      </c>
      <c r="F37" s="22"/>
      <c r="G37" s="19"/>
      <c r="H37" s="313">
        <v>1009100</v>
      </c>
      <c r="I37" s="88"/>
    </row>
    <row r="38" spans="1:9" ht="31.5" customHeight="1">
      <c r="A38" s="92"/>
      <c r="B38" s="92"/>
      <c r="C38" s="93"/>
      <c r="D38" s="425" t="s">
        <v>63</v>
      </c>
      <c r="E38" s="425"/>
      <c r="F38" s="425"/>
      <c r="G38" s="359">
        <f>SUM(G20:G37)</f>
        <v>11157870</v>
      </c>
      <c r="H38" s="389">
        <f>SUM(H20:H37)</f>
        <v>12525305</v>
      </c>
      <c r="I38" s="360">
        <f>H38/G38*100</f>
        <v>112.25534084910471</v>
      </c>
    </row>
    <row r="39" spans="1:9" s="57" customFormat="1" ht="15.75">
      <c r="A39" s="19"/>
      <c r="B39" s="19"/>
      <c r="C39" s="19"/>
      <c r="D39" s="85"/>
      <c r="E39" s="85"/>
      <c r="F39" s="85"/>
      <c r="G39" s="87"/>
      <c r="H39" s="388"/>
      <c r="I39" s="88"/>
    </row>
    <row r="40" spans="1:9" ht="33" customHeight="1">
      <c r="A40" s="22"/>
      <c r="B40" s="22"/>
      <c r="C40" s="361" t="s">
        <v>35</v>
      </c>
      <c r="D40" s="424" t="s">
        <v>64</v>
      </c>
      <c r="E40" s="424"/>
      <c r="F40" s="424"/>
      <c r="G40" s="87"/>
      <c r="H40" s="387"/>
      <c r="I40" s="88"/>
    </row>
    <row r="41" spans="1:9" ht="15.75">
      <c r="A41" s="22"/>
      <c r="B41" s="22"/>
      <c r="C41" s="22"/>
      <c r="D41" s="22" t="s">
        <v>27</v>
      </c>
      <c r="E41" s="22" t="s">
        <v>94</v>
      </c>
      <c r="F41" s="22"/>
      <c r="G41" s="50"/>
      <c r="H41" s="390"/>
      <c r="I41" s="88"/>
    </row>
    <row r="42" spans="1:9" ht="30.75" customHeight="1">
      <c r="A42" s="22"/>
      <c r="B42" s="22"/>
      <c r="C42" s="22"/>
      <c r="D42" s="22" t="s">
        <v>21</v>
      </c>
      <c r="E42" s="428" t="s">
        <v>95</v>
      </c>
      <c r="F42" s="428"/>
      <c r="G42" s="50">
        <v>2444000</v>
      </c>
      <c r="H42" s="390">
        <v>2574000</v>
      </c>
      <c r="I42" s="106">
        <f>H42/G42*100</f>
        <v>105.31914893617021</v>
      </c>
    </row>
    <row r="43" spans="1:9" ht="15.75">
      <c r="A43" s="22"/>
      <c r="B43" s="22"/>
      <c r="C43" s="22"/>
      <c r="D43" s="22" t="s">
        <v>28</v>
      </c>
      <c r="E43" s="22" t="s">
        <v>65</v>
      </c>
      <c r="F43" s="22"/>
      <c r="G43" s="50"/>
      <c r="H43" s="390"/>
      <c r="I43" s="88"/>
    </row>
    <row r="44" spans="1:9" ht="15.75">
      <c r="A44" s="22"/>
      <c r="B44" s="22"/>
      <c r="C44" s="22"/>
      <c r="D44" s="22"/>
      <c r="E44" s="22" t="s">
        <v>355</v>
      </c>
      <c r="F44" s="22" t="s">
        <v>356</v>
      </c>
      <c r="G44" s="50">
        <v>221440</v>
      </c>
      <c r="H44" s="390">
        <v>387520</v>
      </c>
      <c r="I44" s="106">
        <f>H44/G44*100</f>
        <v>175</v>
      </c>
    </row>
    <row r="45" spans="1:9" ht="15.75">
      <c r="A45" s="22"/>
      <c r="B45" s="22"/>
      <c r="C45" s="22"/>
      <c r="D45" s="22"/>
      <c r="E45" s="22" t="s">
        <v>357</v>
      </c>
      <c r="F45" s="22" t="s">
        <v>358</v>
      </c>
      <c r="G45" s="50">
        <v>2500000</v>
      </c>
      <c r="H45" s="390">
        <v>3100000</v>
      </c>
      <c r="I45" s="106">
        <f>H45/G45*100</f>
        <v>124</v>
      </c>
    </row>
    <row r="46" spans="1:9" ht="33.75" customHeight="1">
      <c r="A46" s="92"/>
      <c r="B46" s="92"/>
      <c r="C46" s="425" t="s">
        <v>68</v>
      </c>
      <c r="D46" s="425"/>
      <c r="E46" s="425"/>
      <c r="F46" s="425"/>
      <c r="G46" s="362">
        <f>SUM(G41:G45)</f>
        <v>5165440</v>
      </c>
      <c r="H46" s="391">
        <f>SUM(H41:H45)</f>
        <v>6061520</v>
      </c>
      <c r="I46" s="360">
        <f>H46/G46*100</f>
        <v>117.34760252756784</v>
      </c>
    </row>
    <row r="47" spans="1:9" ht="12" customHeight="1">
      <c r="A47" s="22"/>
      <c r="B47" s="22"/>
      <c r="C47" s="22"/>
      <c r="D47" s="22"/>
      <c r="E47" s="22"/>
      <c r="F47" s="22"/>
      <c r="G47" s="50"/>
      <c r="H47" s="390"/>
      <c r="I47" s="88"/>
    </row>
    <row r="48" spans="1:9" ht="31.5" customHeight="1">
      <c r="A48" s="22"/>
      <c r="B48" s="22"/>
      <c r="C48" s="361" t="s">
        <v>442</v>
      </c>
      <c r="D48" s="424" t="s">
        <v>69</v>
      </c>
      <c r="E48" s="424"/>
      <c r="F48" s="424"/>
      <c r="G48" s="87"/>
      <c r="H48" s="392"/>
      <c r="I48" s="86"/>
    </row>
    <row r="49" spans="1:9" ht="15.75">
      <c r="A49" s="22"/>
      <c r="B49" s="22"/>
      <c r="C49" s="22"/>
      <c r="D49" s="22" t="s">
        <v>27</v>
      </c>
      <c r="E49" s="428" t="s">
        <v>36</v>
      </c>
      <c r="F49" s="428"/>
      <c r="G49" s="90"/>
      <c r="H49" s="393"/>
      <c r="I49" s="89"/>
    </row>
    <row r="50" spans="1:9" ht="31.5">
      <c r="A50" s="22"/>
      <c r="B50" s="22"/>
      <c r="C50" s="22"/>
      <c r="D50" s="22"/>
      <c r="E50" s="22" t="s">
        <v>41</v>
      </c>
      <c r="F50" s="89" t="s">
        <v>70</v>
      </c>
      <c r="G50" s="50">
        <v>1200000</v>
      </c>
      <c r="H50" s="393">
        <v>1800000</v>
      </c>
      <c r="I50" s="88">
        <f>H50/G50*100</f>
        <v>150</v>
      </c>
    </row>
    <row r="51" spans="1:9" ht="12" customHeight="1">
      <c r="A51" s="22"/>
      <c r="B51" s="22"/>
      <c r="C51" s="22"/>
      <c r="D51" s="22"/>
      <c r="E51" s="22"/>
      <c r="F51" s="22"/>
      <c r="G51" s="50"/>
      <c r="H51" s="390"/>
      <c r="I51" s="88"/>
    </row>
    <row r="52" spans="1:9" ht="31.5" customHeight="1">
      <c r="A52" s="92"/>
      <c r="B52" s="92"/>
      <c r="C52" s="425" t="s">
        <v>71</v>
      </c>
      <c r="D52" s="425"/>
      <c r="E52" s="425"/>
      <c r="F52" s="425"/>
      <c r="G52" s="362">
        <f>SUM(G50:G51)</f>
        <v>1200000</v>
      </c>
      <c r="H52" s="391">
        <f>SUM(H50:H51)</f>
        <v>1800000</v>
      </c>
      <c r="I52" s="360">
        <f>H52/G52*100</f>
        <v>150</v>
      </c>
    </row>
    <row r="53" spans="1:9" ht="10.5" customHeight="1">
      <c r="A53" s="22"/>
      <c r="B53" s="22"/>
      <c r="C53" s="22"/>
      <c r="D53" s="22"/>
      <c r="E53" s="22"/>
      <c r="F53" s="22"/>
      <c r="G53" s="50"/>
      <c r="H53" s="390"/>
      <c r="I53" s="88"/>
    </row>
    <row r="54" spans="1:9" ht="29.25" customHeight="1">
      <c r="A54" s="94"/>
      <c r="B54" s="424" t="s">
        <v>73</v>
      </c>
      <c r="C54" s="424"/>
      <c r="D54" s="424"/>
      <c r="E54" s="424"/>
      <c r="F54" s="424"/>
      <c r="G54" s="99">
        <f>G38+G46+G52</f>
        <v>17523310</v>
      </c>
      <c r="H54" s="394">
        <f>H38+H46+H52</f>
        <v>20386825</v>
      </c>
      <c r="I54" s="100">
        <f>H54/G54*100</f>
        <v>116.34117641016452</v>
      </c>
    </row>
    <row r="55" spans="1:9" ht="15.75">
      <c r="A55" s="94"/>
      <c r="B55" s="85"/>
      <c r="C55" s="85"/>
      <c r="D55" s="85"/>
      <c r="E55" s="85"/>
      <c r="F55" s="85"/>
      <c r="G55" s="99"/>
      <c r="H55" s="394"/>
      <c r="I55" s="100"/>
    </row>
    <row r="56" spans="1:9" ht="19.5" customHeight="1">
      <c r="A56" s="94"/>
      <c r="B56" s="85" t="s">
        <v>320</v>
      </c>
      <c r="C56" s="424" t="s">
        <v>321</v>
      </c>
      <c r="D56" s="424"/>
      <c r="E56" s="424"/>
      <c r="F56" s="424"/>
      <c r="G56" s="99"/>
      <c r="H56" s="394"/>
      <c r="I56" s="100"/>
    </row>
    <row r="57" spans="1:9" ht="15.75">
      <c r="A57" s="94"/>
      <c r="B57" s="85"/>
      <c r="C57" s="96" t="s">
        <v>27</v>
      </c>
      <c r="D57" s="428" t="s">
        <v>456</v>
      </c>
      <c r="E57" s="428"/>
      <c r="F57" s="428"/>
      <c r="G57" s="99"/>
      <c r="H57" s="393"/>
      <c r="I57" s="100"/>
    </row>
    <row r="58" spans="1:9" ht="15.75">
      <c r="A58" s="94"/>
      <c r="B58" s="85"/>
      <c r="C58" s="96" t="s">
        <v>21</v>
      </c>
      <c r="D58" s="428" t="s">
        <v>322</v>
      </c>
      <c r="E58" s="428"/>
      <c r="F58" s="428"/>
      <c r="G58" s="99"/>
      <c r="H58" s="393"/>
      <c r="I58" s="100"/>
    </row>
    <row r="59" spans="1:9" ht="15.75" customHeight="1">
      <c r="A59" s="94"/>
      <c r="B59" s="85"/>
      <c r="C59" s="96" t="s">
        <v>28</v>
      </c>
      <c r="D59" s="423" t="s">
        <v>255</v>
      </c>
      <c r="E59" s="423"/>
      <c r="F59" s="423"/>
      <c r="G59" s="315">
        <v>46400</v>
      </c>
      <c r="H59" s="393">
        <v>46400</v>
      </c>
      <c r="I59" s="100"/>
    </row>
    <row r="60" spans="1:9" ht="15.75">
      <c r="A60" s="94"/>
      <c r="B60" s="85"/>
      <c r="C60" s="96" t="s">
        <v>66</v>
      </c>
      <c r="D60" s="429" t="s">
        <v>359</v>
      </c>
      <c r="E60" s="430"/>
      <c r="F60" s="430"/>
      <c r="G60" s="315"/>
      <c r="H60" s="393"/>
      <c r="I60" s="100"/>
    </row>
    <row r="61" spans="1:9" ht="15.75">
      <c r="A61" s="94"/>
      <c r="B61" s="85"/>
      <c r="C61" s="96" t="s">
        <v>67</v>
      </c>
      <c r="D61" s="423" t="s">
        <v>360</v>
      </c>
      <c r="E61" s="423"/>
      <c r="F61" s="423"/>
      <c r="G61" s="315"/>
      <c r="H61" s="393"/>
      <c r="I61" s="100"/>
    </row>
    <row r="62" spans="1:9" ht="31.5" customHeight="1">
      <c r="A62" s="94"/>
      <c r="B62" s="424" t="s">
        <v>323</v>
      </c>
      <c r="C62" s="424"/>
      <c r="D62" s="424"/>
      <c r="E62" s="424"/>
      <c r="F62" s="424"/>
      <c r="G62" s="99">
        <f>SUM(G57:G61)</f>
        <v>46400</v>
      </c>
      <c r="H62" s="394">
        <f>SUM(H57:H61)</f>
        <v>46400</v>
      </c>
      <c r="I62" s="100"/>
    </row>
    <row r="63" spans="1:9" ht="12" customHeight="1">
      <c r="A63" s="22"/>
      <c r="B63" s="22"/>
      <c r="C63" s="22"/>
      <c r="D63" s="22"/>
      <c r="E63" s="22"/>
      <c r="F63" s="22"/>
      <c r="G63" s="50"/>
      <c r="H63" s="390"/>
      <c r="I63" s="88"/>
    </row>
    <row r="64" spans="1:9" ht="36" customHeight="1">
      <c r="A64" s="424" t="s">
        <v>74</v>
      </c>
      <c r="B64" s="424"/>
      <c r="C64" s="424"/>
      <c r="D64" s="424"/>
      <c r="E64" s="424"/>
      <c r="F64" s="424"/>
      <c r="G64" s="101">
        <f>G54+G62</f>
        <v>17569710</v>
      </c>
      <c r="H64" s="395">
        <f>H54+H62</f>
        <v>20433225</v>
      </c>
      <c r="I64" s="298">
        <f>I54</f>
        <v>116.34117641016452</v>
      </c>
    </row>
    <row r="65" spans="1:9" ht="10.5" customHeight="1">
      <c r="A65" s="85"/>
      <c r="B65" s="85"/>
      <c r="C65" s="85"/>
      <c r="D65" s="85"/>
      <c r="E65" s="85"/>
      <c r="F65" s="85"/>
      <c r="G65" s="101"/>
      <c r="H65" s="395"/>
      <c r="I65" s="298"/>
    </row>
    <row r="66" spans="1:9" ht="33" customHeight="1">
      <c r="A66" s="321" t="s">
        <v>320</v>
      </c>
      <c r="B66" s="424" t="s">
        <v>395</v>
      </c>
      <c r="C66" s="424"/>
      <c r="D66" s="424"/>
      <c r="E66" s="424"/>
      <c r="F66" s="424"/>
      <c r="G66" s="101"/>
      <c r="H66" s="395"/>
      <c r="I66" s="298"/>
    </row>
    <row r="67" spans="1:9" ht="15" customHeight="1">
      <c r="A67" s="85"/>
      <c r="B67" s="85" t="s">
        <v>27</v>
      </c>
      <c r="C67" s="429" t="s">
        <v>396</v>
      </c>
      <c r="D67" s="429"/>
      <c r="E67" s="429"/>
      <c r="F67" s="429"/>
      <c r="G67" s="313">
        <v>78740410</v>
      </c>
      <c r="H67" s="396">
        <v>78740410</v>
      </c>
      <c r="I67" s="298"/>
    </row>
    <row r="68" spans="1:9" ht="15" customHeight="1">
      <c r="A68" s="85"/>
      <c r="B68" s="85"/>
      <c r="C68" s="429" t="s">
        <v>397</v>
      </c>
      <c r="D68" s="429"/>
      <c r="E68" s="429"/>
      <c r="F68" s="429"/>
      <c r="G68" s="313">
        <v>8748935</v>
      </c>
      <c r="H68" s="396">
        <v>8748935</v>
      </c>
      <c r="I68" s="298"/>
    </row>
    <row r="69" spans="1:9" ht="34.5" customHeight="1">
      <c r="A69" s="85"/>
      <c r="B69" s="405" t="s">
        <v>21</v>
      </c>
      <c r="C69" s="428" t="s">
        <v>467</v>
      </c>
      <c r="D69" s="442"/>
      <c r="E69" s="442"/>
      <c r="F69" s="442"/>
      <c r="G69" s="313"/>
      <c r="H69" s="396">
        <v>12595865</v>
      </c>
      <c r="I69" s="298"/>
    </row>
    <row r="70" spans="1:9" ht="40.5" customHeight="1">
      <c r="A70" s="424" t="s">
        <v>398</v>
      </c>
      <c r="B70" s="424"/>
      <c r="C70" s="424"/>
      <c r="D70" s="424"/>
      <c r="E70" s="424"/>
      <c r="F70" s="424"/>
      <c r="G70" s="101">
        <f>G67+G68</f>
        <v>87489345</v>
      </c>
      <c r="H70" s="395">
        <f>H67+H68+H69</f>
        <v>100085210</v>
      </c>
      <c r="I70" s="298"/>
    </row>
    <row r="71" spans="1:9" ht="15" customHeight="1">
      <c r="A71" s="85"/>
      <c r="B71" s="85"/>
      <c r="C71" s="85"/>
      <c r="D71" s="85"/>
      <c r="E71" s="85"/>
      <c r="F71" s="85"/>
      <c r="G71" s="101"/>
      <c r="H71" s="395"/>
      <c r="I71" s="298"/>
    </row>
    <row r="72" spans="1:9" ht="15.75">
      <c r="A72" s="19" t="s">
        <v>35</v>
      </c>
      <c r="B72" s="19" t="s">
        <v>75</v>
      </c>
      <c r="C72" s="19"/>
      <c r="D72" s="19"/>
      <c r="E72" s="19"/>
      <c r="F72" s="19"/>
      <c r="G72" s="19"/>
      <c r="H72" s="397"/>
      <c r="I72" s="88"/>
    </row>
    <row r="73" spans="1:9" ht="12" customHeight="1">
      <c r="A73" s="22"/>
      <c r="B73" s="22"/>
      <c r="C73" s="22"/>
      <c r="D73" s="22"/>
      <c r="E73" s="22"/>
      <c r="F73" s="22"/>
      <c r="G73" s="50"/>
      <c r="H73" s="390"/>
      <c r="I73" s="88"/>
    </row>
    <row r="74" spans="1:9" ht="15.75">
      <c r="A74" s="19"/>
      <c r="B74" s="19" t="s">
        <v>27</v>
      </c>
      <c r="C74" s="19" t="s">
        <v>76</v>
      </c>
      <c r="D74" s="19"/>
      <c r="E74" s="19"/>
      <c r="F74" s="19"/>
      <c r="G74" s="19"/>
      <c r="H74" s="397"/>
      <c r="I74" s="88"/>
    </row>
    <row r="75" spans="1:9" s="9" customFormat="1" ht="15.75">
      <c r="A75" s="22"/>
      <c r="B75" s="22"/>
      <c r="C75" s="22" t="s">
        <v>27</v>
      </c>
      <c r="D75" s="22" t="s">
        <v>77</v>
      </c>
      <c r="E75" s="22"/>
      <c r="F75" s="22"/>
      <c r="G75" s="97">
        <v>800000</v>
      </c>
      <c r="H75" s="390">
        <v>800000</v>
      </c>
      <c r="I75" s="88">
        <f>H75/G75*100</f>
        <v>100</v>
      </c>
    </row>
    <row r="76" spans="1:9" ht="15.75">
      <c r="A76" s="19"/>
      <c r="B76" s="19" t="s">
        <v>21</v>
      </c>
      <c r="C76" s="19" t="s">
        <v>78</v>
      </c>
      <c r="D76" s="19"/>
      <c r="E76" s="19"/>
      <c r="F76" s="19"/>
      <c r="G76" s="97"/>
      <c r="H76" s="397"/>
      <c r="I76" s="88"/>
    </row>
    <row r="77" spans="1:9" ht="15.75">
      <c r="A77" s="22"/>
      <c r="B77" s="22"/>
      <c r="C77" s="22" t="s">
        <v>27</v>
      </c>
      <c r="D77" s="22" t="s">
        <v>79</v>
      </c>
      <c r="E77" s="22"/>
      <c r="F77" s="22"/>
      <c r="G77" s="97">
        <v>650000</v>
      </c>
      <c r="H77" s="390">
        <v>650000</v>
      </c>
      <c r="I77" s="88">
        <f>H77/G77*100</f>
        <v>100</v>
      </c>
    </row>
    <row r="78" spans="1:9" ht="15.75">
      <c r="A78" s="19"/>
      <c r="B78" s="19" t="s">
        <v>66</v>
      </c>
      <c r="C78" s="19" t="s">
        <v>80</v>
      </c>
      <c r="D78" s="19"/>
      <c r="E78" s="19"/>
      <c r="F78" s="19"/>
      <c r="G78" s="97"/>
      <c r="H78" s="397"/>
      <c r="I78" s="88"/>
    </row>
    <row r="79" spans="1:9" ht="15.75">
      <c r="A79" s="22"/>
      <c r="B79" s="22"/>
      <c r="C79" s="19" t="s">
        <v>27</v>
      </c>
      <c r="D79" s="22" t="s">
        <v>81</v>
      </c>
      <c r="E79" s="22"/>
      <c r="F79" s="22"/>
      <c r="G79" s="97">
        <v>5000</v>
      </c>
      <c r="H79" s="390">
        <v>5000</v>
      </c>
      <c r="I79" s="88">
        <f>H79/G79*100</f>
        <v>100</v>
      </c>
    </row>
    <row r="80" spans="1:9" ht="15.75">
      <c r="A80" s="22"/>
      <c r="B80" s="22"/>
      <c r="C80" s="19" t="s">
        <v>28</v>
      </c>
      <c r="D80" s="22" t="s">
        <v>82</v>
      </c>
      <c r="E80" s="22"/>
      <c r="F80" s="22"/>
      <c r="G80" s="97">
        <v>40000</v>
      </c>
      <c r="H80" s="390">
        <v>40000</v>
      </c>
      <c r="I80" s="88">
        <f>H80/G80*100</f>
        <v>100</v>
      </c>
    </row>
    <row r="81" spans="1:9" ht="9" customHeight="1">
      <c r="A81" s="94"/>
      <c r="B81" s="94"/>
      <c r="C81" s="94"/>
      <c r="D81" s="94"/>
      <c r="E81" s="94"/>
      <c r="F81" s="94"/>
      <c r="G81" s="97"/>
      <c r="H81" s="398"/>
      <c r="I81" s="88"/>
    </row>
    <row r="82" spans="1:9" s="9" customFormat="1" ht="15.75">
      <c r="A82" s="19" t="s">
        <v>42</v>
      </c>
      <c r="B82" s="94"/>
      <c r="C82" s="94"/>
      <c r="D82" s="94"/>
      <c r="E82" s="94"/>
      <c r="F82" s="94"/>
      <c r="G82" s="99">
        <f>G75+G77+G79+G80</f>
        <v>1495000</v>
      </c>
      <c r="H82" s="394">
        <f>H75+H77+H79+H80</f>
        <v>1495000</v>
      </c>
      <c r="I82" s="100">
        <f>H82/G82*100</f>
        <v>100</v>
      </c>
    </row>
    <row r="83" spans="1:9" ht="9" customHeight="1">
      <c r="A83" s="94"/>
      <c r="B83" s="94"/>
      <c r="C83" s="94"/>
      <c r="D83" s="94"/>
      <c r="E83" s="94"/>
      <c r="F83" s="94"/>
      <c r="G83" s="97"/>
      <c r="H83" s="398"/>
      <c r="I83" s="88"/>
    </row>
    <row r="84" spans="1:9" ht="15.75">
      <c r="A84" s="19" t="s">
        <v>83</v>
      </c>
      <c r="B84" s="19" t="s">
        <v>37</v>
      </c>
      <c r="C84" s="19"/>
      <c r="D84" s="19"/>
      <c r="E84" s="19"/>
      <c r="F84" s="19"/>
      <c r="G84" s="19"/>
      <c r="H84" s="397"/>
      <c r="I84" s="88"/>
    </row>
    <row r="85" spans="1:9" ht="9" customHeight="1">
      <c r="A85" s="94"/>
      <c r="B85" s="94"/>
      <c r="C85" s="94"/>
      <c r="D85" s="94"/>
      <c r="E85" s="94"/>
      <c r="F85" s="94"/>
      <c r="G85" s="97"/>
      <c r="H85" s="398"/>
      <c r="I85" s="88"/>
    </row>
    <row r="86" spans="1:9" ht="15.75">
      <c r="A86" s="94"/>
      <c r="B86" s="94" t="s">
        <v>27</v>
      </c>
      <c r="C86" s="98" t="s">
        <v>319</v>
      </c>
      <c r="D86" s="98"/>
      <c r="E86" s="98"/>
      <c r="F86" s="98"/>
      <c r="G86" s="97"/>
      <c r="H86" s="398"/>
      <c r="I86" s="88"/>
    </row>
    <row r="87" spans="1:9" ht="30.75" customHeight="1">
      <c r="A87" s="94"/>
      <c r="B87" s="94"/>
      <c r="C87" s="94" t="s">
        <v>27</v>
      </c>
      <c r="D87" s="432" t="s">
        <v>347</v>
      </c>
      <c r="E87" s="432"/>
      <c r="F87" s="432"/>
      <c r="G87" s="97">
        <v>54000</v>
      </c>
      <c r="H87" s="398">
        <v>54000</v>
      </c>
      <c r="I87" s="88">
        <f>H87/G87*100</f>
        <v>100</v>
      </c>
    </row>
    <row r="88" spans="1:9" ht="15.75" customHeight="1">
      <c r="A88" s="94"/>
      <c r="B88" s="94"/>
      <c r="C88" s="94">
        <v>2</v>
      </c>
      <c r="D88" s="447" t="s">
        <v>361</v>
      </c>
      <c r="E88" s="448"/>
      <c r="F88" s="448"/>
      <c r="G88" s="97">
        <v>5000</v>
      </c>
      <c r="H88" s="398">
        <v>5000</v>
      </c>
      <c r="I88" s="88">
        <f>H88/G88*100</f>
        <v>100</v>
      </c>
    </row>
    <row r="89" spans="1:9" ht="15.75">
      <c r="A89" s="94"/>
      <c r="B89" s="94" t="s">
        <v>21</v>
      </c>
      <c r="C89" s="98" t="s">
        <v>84</v>
      </c>
      <c r="D89" s="98"/>
      <c r="E89" s="98"/>
      <c r="F89" s="98"/>
      <c r="G89" s="97"/>
      <c r="H89" s="398"/>
      <c r="I89" s="88"/>
    </row>
    <row r="90" spans="1:9" ht="15.75">
      <c r="A90" s="94"/>
      <c r="B90" s="94"/>
      <c r="C90" s="94" t="s">
        <v>27</v>
      </c>
      <c r="D90" s="98" t="s">
        <v>47</v>
      </c>
      <c r="E90" s="98"/>
      <c r="F90" s="98"/>
      <c r="G90" s="97">
        <v>489450</v>
      </c>
      <c r="H90" s="398">
        <v>578690</v>
      </c>
      <c r="I90" s="88">
        <f>H90/G90*100</f>
        <v>118.23271018490142</v>
      </c>
    </row>
    <row r="91" spans="1:9" ht="15.75">
      <c r="A91" s="94"/>
      <c r="B91" s="94"/>
      <c r="C91" s="94" t="s">
        <v>21</v>
      </c>
      <c r="D91" s="98" t="s">
        <v>386</v>
      </c>
      <c r="E91" s="98"/>
      <c r="F91" s="98"/>
      <c r="G91" s="97">
        <v>23754275</v>
      </c>
      <c r="H91" s="398">
        <f>156246+23622123</f>
        <v>23778369</v>
      </c>
      <c r="I91" s="88">
        <f>H91/G91*100</f>
        <v>100.10143016362318</v>
      </c>
    </row>
    <row r="92" spans="1:9" ht="15.75">
      <c r="A92" s="94"/>
      <c r="B92" s="94"/>
      <c r="C92" s="94" t="s">
        <v>28</v>
      </c>
      <c r="D92" s="98" t="s">
        <v>387</v>
      </c>
      <c r="E92" s="98"/>
      <c r="F92" s="98"/>
      <c r="G92" s="97">
        <v>190434</v>
      </c>
      <c r="H92" s="398">
        <v>223912</v>
      </c>
      <c r="I92" s="88">
        <f>H92/G92*100</f>
        <v>117.57984393543171</v>
      </c>
    </row>
    <row r="93" spans="1:9" ht="15.75">
      <c r="A93" s="94"/>
      <c r="B93" s="94"/>
      <c r="C93" s="94"/>
      <c r="D93" s="98"/>
      <c r="E93" s="98"/>
      <c r="F93" s="98"/>
      <c r="G93" s="97"/>
      <c r="H93" s="398"/>
      <c r="I93" s="88"/>
    </row>
    <row r="94" spans="1:9" ht="15.75">
      <c r="A94" s="94"/>
      <c r="B94" s="94" t="s">
        <v>28</v>
      </c>
      <c r="C94" s="98" t="s">
        <v>85</v>
      </c>
      <c r="D94" s="94"/>
      <c r="E94" s="94"/>
      <c r="F94" s="94"/>
      <c r="G94" s="97">
        <v>2000</v>
      </c>
      <c r="H94" s="398"/>
      <c r="I94" s="88">
        <f>H94/G94*100</f>
        <v>0</v>
      </c>
    </row>
    <row r="95" spans="1:9" ht="11.25" customHeight="1">
      <c r="A95" s="94"/>
      <c r="B95" s="94"/>
      <c r="C95" s="94"/>
      <c r="D95" s="94"/>
      <c r="E95" s="94"/>
      <c r="F95" s="94"/>
      <c r="G95" s="97"/>
      <c r="H95" s="398"/>
      <c r="I95" s="88"/>
    </row>
    <row r="96" spans="1:9" ht="15.75">
      <c r="A96" s="19" t="s">
        <v>20</v>
      </c>
      <c r="B96" s="94"/>
      <c r="C96" s="94"/>
      <c r="D96" s="94"/>
      <c r="E96" s="94"/>
      <c r="F96" s="94"/>
      <c r="G96" s="99">
        <f>SUM(G87:G95)</f>
        <v>24495159</v>
      </c>
      <c r="H96" s="394">
        <f>H87+H90+H94+H88+H91+H92</f>
        <v>24639971</v>
      </c>
      <c r="I96" s="100">
        <f>H96/G96*100</f>
        <v>100.59118620132249</v>
      </c>
    </row>
    <row r="97" spans="1:9" ht="12.75" customHeight="1">
      <c r="A97" s="94"/>
      <c r="B97" s="94"/>
      <c r="C97" s="94"/>
      <c r="D97" s="94"/>
      <c r="E97" s="94"/>
      <c r="F97" s="94"/>
      <c r="G97" s="97"/>
      <c r="H97" s="398"/>
      <c r="I97" s="88"/>
    </row>
    <row r="98" spans="1:9" ht="17.25" customHeight="1">
      <c r="A98" s="103" t="s">
        <v>87</v>
      </c>
      <c r="B98" s="103"/>
      <c r="C98" s="103"/>
      <c r="D98" s="103"/>
      <c r="E98" s="103"/>
      <c r="F98" s="103"/>
      <c r="G98" s="102">
        <f>G96+G82+G70+G64</f>
        <v>131049214</v>
      </c>
      <c r="H98" s="399">
        <f>H96+H82+H64+H70</f>
        <v>146653406</v>
      </c>
      <c r="I98" s="100">
        <f>H98/G98*100</f>
        <v>111.9071236856102</v>
      </c>
    </row>
    <row r="99" spans="1:9" ht="16.5">
      <c r="A99" s="103"/>
      <c r="B99" s="103"/>
      <c r="C99" s="103"/>
      <c r="D99" s="103"/>
      <c r="E99" s="103"/>
      <c r="F99" s="103"/>
      <c r="G99" s="102"/>
      <c r="H99" s="399"/>
      <c r="I99" s="100"/>
    </row>
    <row r="100" spans="1:9" ht="15.75">
      <c r="A100" s="104" t="s">
        <v>88</v>
      </c>
      <c r="B100" s="424" t="s">
        <v>89</v>
      </c>
      <c r="C100" s="424"/>
      <c r="D100" s="424"/>
      <c r="E100" s="424"/>
      <c r="F100" s="424"/>
      <c r="G100" s="19"/>
      <c r="H100" s="393"/>
      <c r="I100" s="88"/>
    </row>
    <row r="101" spans="1:9" ht="15.75">
      <c r="A101" s="19"/>
      <c r="B101" s="85" t="s">
        <v>27</v>
      </c>
      <c r="C101" s="424" t="s">
        <v>90</v>
      </c>
      <c r="D101" s="424"/>
      <c r="E101" s="424"/>
      <c r="F101" s="424"/>
      <c r="G101" s="97"/>
      <c r="H101" s="393"/>
      <c r="I101" s="88"/>
    </row>
    <row r="102" spans="1:9" ht="15.75">
      <c r="A102" s="19"/>
      <c r="B102" s="85"/>
      <c r="C102" s="96" t="s">
        <v>27</v>
      </c>
      <c r="D102" s="428" t="s">
        <v>457</v>
      </c>
      <c r="E102" s="428"/>
      <c r="F102" s="428"/>
      <c r="G102" s="97">
        <v>700933</v>
      </c>
      <c r="H102" s="398">
        <v>815473</v>
      </c>
      <c r="I102" s="88">
        <f>H102/G102*100</f>
        <v>116.3410768218931</v>
      </c>
    </row>
    <row r="103" spans="1:9" ht="34.5" customHeight="1">
      <c r="A103" s="22"/>
      <c r="B103" s="22"/>
      <c r="C103" s="316" t="s">
        <v>21</v>
      </c>
      <c r="D103" s="445" t="s">
        <v>388</v>
      </c>
      <c r="E103" s="446"/>
      <c r="F103" s="446"/>
      <c r="G103" s="318">
        <v>6500000</v>
      </c>
      <c r="H103" s="390"/>
      <c r="I103" s="88"/>
    </row>
    <row r="104" spans="1:9" ht="21.75" customHeight="1">
      <c r="A104" s="22"/>
      <c r="B104" s="22"/>
      <c r="C104" s="316" t="s">
        <v>28</v>
      </c>
      <c r="D104" s="426" t="s">
        <v>452</v>
      </c>
      <c r="E104" s="427"/>
      <c r="F104" s="427"/>
      <c r="G104" s="318"/>
      <c r="H104" s="390">
        <v>1000000</v>
      </c>
      <c r="I104" s="88"/>
    </row>
    <row r="105" spans="1:9" ht="34.5" customHeight="1">
      <c r="A105" s="22"/>
      <c r="B105" s="22"/>
      <c r="C105" s="316" t="s">
        <v>66</v>
      </c>
      <c r="D105" s="443" t="s">
        <v>458</v>
      </c>
      <c r="E105" s="444"/>
      <c r="F105" s="444"/>
      <c r="G105" s="318"/>
      <c r="H105" s="390">
        <v>659121</v>
      </c>
      <c r="I105" s="88"/>
    </row>
    <row r="106" spans="1:9" ht="18" customHeight="1">
      <c r="A106" s="22"/>
      <c r="B106" s="22"/>
      <c r="C106" s="316" t="s">
        <v>67</v>
      </c>
      <c r="D106" s="443" t="s">
        <v>468</v>
      </c>
      <c r="E106" s="444"/>
      <c r="F106" s="444"/>
      <c r="G106" s="318"/>
      <c r="H106" s="390">
        <v>180996</v>
      </c>
      <c r="I106" s="88"/>
    </row>
    <row r="107" spans="1:9" ht="16.5">
      <c r="A107" s="103" t="s">
        <v>89</v>
      </c>
      <c r="B107" s="103"/>
      <c r="C107" s="103"/>
      <c r="D107" s="103"/>
      <c r="E107" s="103"/>
      <c r="F107" s="103"/>
      <c r="G107" s="317">
        <f>G102+G103</f>
        <v>7200933</v>
      </c>
      <c r="H107" s="400">
        <f>H102+H103+H104+H105+H106</f>
        <v>2655590</v>
      </c>
      <c r="I107" s="88">
        <f>H107/G107*100</f>
        <v>36.87841561642082</v>
      </c>
    </row>
    <row r="108" spans="1:9" ht="15.75">
      <c r="A108" s="22"/>
      <c r="B108" s="22"/>
      <c r="C108" s="22"/>
      <c r="D108" s="22"/>
      <c r="E108" s="22"/>
      <c r="F108" s="22"/>
      <c r="G108" s="56"/>
      <c r="H108" s="401"/>
      <c r="I108" s="88"/>
    </row>
    <row r="109" spans="1:9" ht="18.75">
      <c r="A109" s="21" t="s">
        <v>91</v>
      </c>
      <c r="B109" s="21"/>
      <c r="C109" s="21"/>
      <c r="D109" s="21"/>
      <c r="E109" s="21"/>
      <c r="F109" s="21"/>
      <c r="G109" s="105">
        <f>G98+G107</f>
        <v>138250147</v>
      </c>
      <c r="H109" s="399">
        <f>H98+H107</f>
        <v>149308996</v>
      </c>
      <c r="I109" s="100">
        <f>H109/G109*100</f>
        <v>107.99915894483642</v>
      </c>
    </row>
    <row r="110" spans="7:9" ht="15.75">
      <c r="G110" s="6"/>
      <c r="H110" s="6"/>
      <c r="I110" s="7"/>
    </row>
    <row r="111" spans="7:9" ht="15.75">
      <c r="G111" s="74"/>
      <c r="H111" s="91"/>
      <c r="I111" s="11"/>
    </row>
    <row r="112" ht="9" customHeight="1">
      <c r="I112" s="11"/>
    </row>
    <row r="113" spans="1:9" s="9" customFormat="1" ht="15.75">
      <c r="A113" s="66"/>
      <c r="B113" s="65"/>
      <c r="C113" s="65"/>
      <c r="D113" s="65"/>
      <c r="E113" s="65"/>
      <c r="H113" s="91"/>
      <c r="I113" s="10"/>
    </row>
    <row r="114" ht="9" customHeight="1">
      <c r="I114" s="11"/>
    </row>
    <row r="115" ht="9" customHeight="1">
      <c r="I115" s="11"/>
    </row>
    <row r="121" ht="15.75">
      <c r="I121" s="11"/>
    </row>
    <row r="126" ht="15.75">
      <c r="I126" s="11"/>
    </row>
  </sheetData>
  <sheetProtection password="AF00" sheet="1" objects="1" scenarios="1" selectLockedCells="1" selectUnlockedCells="1"/>
  <mergeCells count="39">
    <mergeCell ref="C69:F69"/>
    <mergeCell ref="D106:F106"/>
    <mergeCell ref="D105:F105"/>
    <mergeCell ref="C67:F67"/>
    <mergeCell ref="C68:F68"/>
    <mergeCell ref="A70:F70"/>
    <mergeCell ref="D103:F103"/>
    <mergeCell ref="D88:F88"/>
    <mergeCell ref="D102:F102"/>
    <mergeCell ref="B100:F100"/>
    <mergeCell ref="D87:F87"/>
    <mergeCell ref="C101:F101"/>
    <mergeCell ref="A9:F11"/>
    <mergeCell ref="D17:F17"/>
    <mergeCell ref="C46:F46"/>
    <mergeCell ref="E19:F19"/>
    <mergeCell ref="D40:F40"/>
    <mergeCell ref="E42:F42"/>
    <mergeCell ref="B66:F66"/>
    <mergeCell ref="B54:F54"/>
    <mergeCell ref="D58:F58"/>
    <mergeCell ref="D59:F59"/>
    <mergeCell ref="D60:F60"/>
    <mergeCell ref="A3:I3"/>
    <mergeCell ref="A4:I4"/>
    <mergeCell ref="A5:I5"/>
    <mergeCell ref="A6:I6"/>
    <mergeCell ref="B13:F13"/>
    <mergeCell ref="E49:F49"/>
    <mergeCell ref="A1:I1"/>
    <mergeCell ref="D61:F61"/>
    <mergeCell ref="B62:F62"/>
    <mergeCell ref="C52:F52"/>
    <mergeCell ref="D38:F38"/>
    <mergeCell ref="D104:F104"/>
    <mergeCell ref="D48:F48"/>
    <mergeCell ref="A64:F64"/>
    <mergeCell ref="C56:F56"/>
    <mergeCell ref="D57:F57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83" customWidth="1"/>
    <col min="2" max="2" width="9.125" style="183" customWidth="1"/>
    <col min="3" max="3" width="61.125" style="183" customWidth="1"/>
    <col min="4" max="7" width="26.25390625" style="183" customWidth="1"/>
    <col min="8" max="16384" width="9.125" style="183" customWidth="1"/>
  </cols>
  <sheetData>
    <row r="2" spans="1:7" s="172" customFormat="1" ht="12.75" customHeight="1">
      <c r="A2" s="449" t="s">
        <v>479</v>
      </c>
      <c r="B2" s="449"/>
      <c r="C2" s="449"/>
      <c r="D2" s="449"/>
      <c r="E2" s="449"/>
      <c r="F2" s="449"/>
      <c r="G2" s="449"/>
    </row>
    <row r="3" spans="3:7" s="76" customFormat="1" ht="15" customHeight="1">
      <c r="C3" s="450"/>
      <c r="D3" s="450"/>
      <c r="E3" s="450"/>
      <c r="F3" s="450"/>
      <c r="G3" s="450"/>
    </row>
    <row r="4" spans="4:7" s="174" customFormat="1" ht="15" customHeight="1">
      <c r="D4" s="175"/>
      <c r="E4" s="176"/>
      <c r="F4" s="176"/>
      <c r="G4" s="176"/>
    </row>
    <row r="5" spans="3:7" s="126" customFormat="1" ht="15" customHeight="1">
      <c r="C5" s="451" t="s">
        <v>324</v>
      </c>
      <c r="D5" s="451"/>
      <c r="E5" s="451"/>
      <c r="F5" s="451"/>
      <c r="G5" s="451"/>
    </row>
    <row r="6" spans="3:7" s="126" customFormat="1" ht="15.75">
      <c r="C6" s="452" t="s">
        <v>200</v>
      </c>
      <c r="D6" s="452"/>
      <c r="E6" s="452"/>
      <c r="F6" s="452"/>
      <c r="G6" s="452"/>
    </row>
    <row r="7" spans="3:7" s="126" customFormat="1" ht="15" customHeight="1">
      <c r="C7" s="451" t="s">
        <v>449</v>
      </c>
      <c r="D7" s="451"/>
      <c r="E7" s="451"/>
      <c r="F7" s="451"/>
      <c r="G7" s="451"/>
    </row>
    <row r="8" spans="3:7" s="172" customFormat="1" ht="12" customHeight="1" thickBot="1">
      <c r="C8" s="173"/>
      <c r="D8" s="177"/>
      <c r="E8" s="178"/>
      <c r="F8" s="178"/>
      <c r="G8" s="408" t="s">
        <v>454</v>
      </c>
    </row>
    <row r="9" spans="1:7" s="172" customFormat="1" ht="16.5" customHeight="1" thickBot="1">
      <c r="A9" s="453" t="s">
        <v>443</v>
      </c>
      <c r="B9" s="455" t="s">
        <v>111</v>
      </c>
      <c r="C9" s="458" t="s">
        <v>112</v>
      </c>
      <c r="D9" s="461" t="s">
        <v>201</v>
      </c>
      <c r="E9" s="464" t="s">
        <v>202</v>
      </c>
      <c r="F9" s="464"/>
      <c r="G9" s="465"/>
    </row>
    <row r="10" spans="1:7" s="172" customFormat="1" ht="33" customHeight="1" thickBot="1">
      <c r="A10" s="454"/>
      <c r="B10" s="456"/>
      <c r="C10" s="459"/>
      <c r="D10" s="462"/>
      <c r="E10" s="180" t="s">
        <v>203</v>
      </c>
      <c r="F10" s="181" t="s">
        <v>204</v>
      </c>
      <c r="G10" s="182" t="s">
        <v>205</v>
      </c>
    </row>
    <row r="11" spans="1:7" s="172" customFormat="1" ht="22.5" customHeight="1">
      <c r="A11" s="454"/>
      <c r="B11" s="456"/>
      <c r="C11" s="459"/>
      <c r="D11" s="462"/>
      <c r="E11" s="466" t="s">
        <v>206</v>
      </c>
      <c r="F11" s="467"/>
      <c r="G11" s="468"/>
    </row>
    <row r="12" spans="1:7" ht="12.75">
      <c r="A12" s="454"/>
      <c r="B12" s="456"/>
      <c r="C12" s="459"/>
      <c r="D12" s="462"/>
      <c r="E12" s="469"/>
      <c r="F12" s="470"/>
      <c r="G12" s="471"/>
    </row>
    <row r="13" spans="1:7" ht="3" customHeight="1" thickBot="1">
      <c r="A13" s="363"/>
      <c r="B13" s="457"/>
      <c r="C13" s="460"/>
      <c r="D13" s="463"/>
      <c r="E13" s="472"/>
      <c r="F13" s="473"/>
      <c r="G13" s="474"/>
    </row>
    <row r="14" spans="1:7" ht="30.75" thickBot="1">
      <c r="A14" s="364" t="s">
        <v>27</v>
      </c>
      <c r="B14" s="300" t="s">
        <v>128</v>
      </c>
      <c r="C14" s="407" t="s">
        <v>129</v>
      </c>
      <c r="D14" s="406">
        <f aca="true" t="shared" si="0" ref="D14:D22">SUM(E14:G14)</f>
        <v>5000</v>
      </c>
      <c r="E14" s="184">
        <v>5000</v>
      </c>
      <c r="F14" s="184"/>
      <c r="G14" s="185"/>
    </row>
    <row r="15" spans="1:7" ht="15">
      <c r="A15" s="365" t="s">
        <v>21</v>
      </c>
      <c r="B15" s="300" t="s">
        <v>130</v>
      </c>
      <c r="C15" s="299" t="s">
        <v>354</v>
      </c>
      <c r="D15" s="184">
        <f t="shared" si="0"/>
        <v>5000</v>
      </c>
      <c r="E15" s="184">
        <v>5000</v>
      </c>
      <c r="F15" s="184"/>
      <c r="G15" s="185"/>
    </row>
    <row r="16" spans="1:7" ht="15">
      <c r="A16" s="365" t="s">
        <v>28</v>
      </c>
      <c r="B16" s="121" t="s">
        <v>131</v>
      </c>
      <c r="C16" s="120" t="s">
        <v>132</v>
      </c>
      <c r="D16" s="186">
        <f t="shared" si="0"/>
        <v>54000</v>
      </c>
      <c r="E16" s="186"/>
      <c r="F16" s="186">
        <v>54000</v>
      </c>
      <c r="G16" s="187"/>
    </row>
    <row r="17" spans="1:7" ht="15">
      <c r="A17" s="365" t="s">
        <v>66</v>
      </c>
      <c r="B17" s="121" t="s">
        <v>207</v>
      </c>
      <c r="C17" s="120" t="s">
        <v>208</v>
      </c>
      <c r="D17" s="186">
        <f t="shared" si="0"/>
        <v>32982690</v>
      </c>
      <c r="E17" s="186">
        <v>32982690</v>
      </c>
      <c r="F17" s="186"/>
      <c r="G17" s="187"/>
    </row>
    <row r="18" spans="1:7" ht="15">
      <c r="A18" s="365" t="s">
        <v>67</v>
      </c>
      <c r="B18" s="191" t="s">
        <v>390</v>
      </c>
      <c r="C18" s="120" t="s">
        <v>391</v>
      </c>
      <c r="D18" s="186">
        <f t="shared" si="0"/>
        <v>2655590</v>
      </c>
      <c r="E18" s="186">
        <v>2655590</v>
      </c>
      <c r="F18" s="186"/>
      <c r="G18" s="187"/>
    </row>
    <row r="19" spans="1:7" ht="15">
      <c r="A19" s="365" t="s">
        <v>72</v>
      </c>
      <c r="B19" s="121">
        <v>63020</v>
      </c>
      <c r="C19" s="120" t="s">
        <v>399</v>
      </c>
      <c r="D19" s="186">
        <f t="shared" si="0"/>
        <v>111111468</v>
      </c>
      <c r="E19" s="186">
        <v>111111468</v>
      </c>
      <c r="F19" s="186"/>
      <c r="G19" s="187"/>
    </row>
    <row r="20" spans="1:7" ht="15">
      <c r="A20" s="365" t="s">
        <v>160</v>
      </c>
      <c r="B20" s="191">
        <v>104051</v>
      </c>
      <c r="C20" s="120" t="s">
        <v>353</v>
      </c>
      <c r="D20" s="186">
        <f t="shared" si="0"/>
        <v>46400</v>
      </c>
      <c r="E20" s="186"/>
      <c r="F20" s="186"/>
      <c r="G20" s="187">
        <v>46400</v>
      </c>
    </row>
    <row r="21" spans="1:7" ht="15">
      <c r="A21" s="365" t="s">
        <v>162</v>
      </c>
      <c r="B21" s="191">
        <v>107051</v>
      </c>
      <c r="C21" s="122" t="s">
        <v>327</v>
      </c>
      <c r="D21" s="186">
        <f t="shared" si="0"/>
        <v>958848</v>
      </c>
      <c r="E21" s="186">
        <v>958848</v>
      </c>
      <c r="F21" s="186"/>
      <c r="G21" s="187"/>
    </row>
    <row r="22" spans="1:7" ht="30.75" thickBot="1">
      <c r="A22" s="366" t="s">
        <v>164</v>
      </c>
      <c r="B22" s="191">
        <v>900020</v>
      </c>
      <c r="C22" s="120" t="s">
        <v>209</v>
      </c>
      <c r="D22" s="186">
        <f t="shared" si="0"/>
        <v>1490000</v>
      </c>
      <c r="E22" s="186">
        <v>1490000</v>
      </c>
      <c r="F22" s="186"/>
      <c r="G22" s="187"/>
    </row>
    <row r="23" spans="1:7" ht="30" customHeight="1" thickBot="1">
      <c r="A23" s="367" t="s">
        <v>170</v>
      </c>
      <c r="B23" s="192"/>
      <c r="C23" s="192" t="s">
        <v>2</v>
      </c>
      <c r="D23" s="190">
        <f>SUM(D14:D22)</f>
        <v>149308996</v>
      </c>
      <c r="E23" s="190">
        <f>SUM(E14:E22)</f>
        <v>149208596</v>
      </c>
      <c r="F23" s="190">
        <f>SUM(F14:F22)</f>
        <v>54000</v>
      </c>
      <c r="G23" s="190">
        <f>SUM(G14:G22)</f>
        <v>46400</v>
      </c>
    </row>
  </sheetData>
  <sheetProtection password="AF00" sheet="1" objects="1" scenarios="1" selectLockedCells="1" selectUnlockedCells="1"/>
  <mergeCells count="11">
    <mergeCell ref="E11:G13"/>
    <mergeCell ref="A2:G2"/>
    <mergeCell ref="C3:G3"/>
    <mergeCell ref="C5:G5"/>
    <mergeCell ref="C6:G6"/>
    <mergeCell ref="C7:G7"/>
    <mergeCell ref="A9:A12"/>
    <mergeCell ref="B9:B13"/>
    <mergeCell ref="C9:C13"/>
    <mergeCell ref="D9:D13"/>
    <mergeCell ref="E9:G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449" t="s">
        <v>480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18" ht="15.75" customHeight="1"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2:21" s="117" customFormat="1" ht="15.7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</row>
    <row r="4" spans="2:18" s="117" customFormat="1" ht="15.75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2:21" s="117" customFormat="1" ht="15.75" customHeight="1">
      <c r="B5" s="475" t="s">
        <v>324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</row>
    <row r="6" spans="2:21" s="117" customFormat="1" ht="15.75" customHeight="1">
      <c r="B6" s="475" t="s">
        <v>110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</row>
    <row r="7" spans="2:21" s="117" customFormat="1" ht="15.75" customHeight="1">
      <c r="B7" s="475" t="s">
        <v>453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</row>
    <row r="8" spans="20:21" s="117" customFormat="1" ht="15.75" thickBot="1">
      <c r="T8" s="514" t="s">
        <v>454</v>
      </c>
      <c r="U8" s="514"/>
    </row>
    <row r="9" spans="1:21" s="118" customFormat="1" ht="20.25" customHeight="1" thickBot="1">
      <c r="A9" s="511" t="s">
        <v>443</v>
      </c>
      <c r="B9" s="482" t="s">
        <v>111</v>
      </c>
      <c r="C9" s="496" t="s">
        <v>112</v>
      </c>
      <c r="D9" s="476" t="s">
        <v>113</v>
      </c>
      <c r="E9" s="491" t="s">
        <v>114</v>
      </c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3"/>
      <c r="T9" s="505" t="s">
        <v>3</v>
      </c>
      <c r="U9" s="506"/>
    </row>
    <row r="10" spans="1:21" s="118" customFormat="1" ht="38.25" customHeight="1" thickBot="1">
      <c r="A10" s="512"/>
      <c r="B10" s="483"/>
      <c r="C10" s="497"/>
      <c r="D10" s="477"/>
      <c r="E10" s="502" t="s">
        <v>43</v>
      </c>
      <c r="F10" s="503"/>
      <c r="G10" s="503"/>
      <c r="H10" s="503"/>
      <c r="I10" s="503"/>
      <c r="J10" s="503"/>
      <c r="K10" s="504"/>
      <c r="L10" s="491" t="s">
        <v>44</v>
      </c>
      <c r="M10" s="492"/>
      <c r="N10" s="492"/>
      <c r="O10" s="493"/>
      <c r="P10" s="499" t="s">
        <v>115</v>
      </c>
      <c r="Q10" s="500"/>
      <c r="R10" s="500"/>
      <c r="S10" s="501"/>
      <c r="T10" s="509" t="s">
        <v>6</v>
      </c>
      <c r="U10" s="510"/>
    </row>
    <row r="11" spans="1:21" s="118" customFormat="1" ht="21" customHeight="1" thickBot="1">
      <c r="A11" s="512"/>
      <c r="B11" s="483"/>
      <c r="C11" s="497"/>
      <c r="D11" s="477"/>
      <c r="E11" s="476" t="s">
        <v>116</v>
      </c>
      <c r="F11" s="476" t="s">
        <v>117</v>
      </c>
      <c r="G11" s="476" t="s">
        <v>118</v>
      </c>
      <c r="H11" s="476" t="s">
        <v>119</v>
      </c>
      <c r="I11" s="476" t="s">
        <v>120</v>
      </c>
      <c r="J11" s="485" t="s">
        <v>364</v>
      </c>
      <c r="K11" s="479" t="s">
        <v>121</v>
      </c>
      <c r="L11" s="485" t="s">
        <v>122</v>
      </c>
      <c r="M11" s="485" t="s">
        <v>45</v>
      </c>
      <c r="N11" s="476" t="s">
        <v>210</v>
      </c>
      <c r="O11" s="488" t="s">
        <v>211</v>
      </c>
      <c r="P11" s="476" t="s">
        <v>366</v>
      </c>
      <c r="Q11" s="476" t="s">
        <v>123</v>
      </c>
      <c r="R11" s="476" t="s">
        <v>124</v>
      </c>
      <c r="S11" s="488" t="s">
        <v>212</v>
      </c>
      <c r="T11" s="170" t="s">
        <v>125</v>
      </c>
      <c r="U11" s="171" t="s">
        <v>126</v>
      </c>
    </row>
    <row r="12" spans="1:21" s="118" customFormat="1" ht="18.75" customHeight="1">
      <c r="A12" s="512"/>
      <c r="B12" s="483"/>
      <c r="C12" s="497"/>
      <c r="D12" s="477"/>
      <c r="E12" s="477"/>
      <c r="F12" s="477"/>
      <c r="G12" s="477"/>
      <c r="H12" s="477"/>
      <c r="I12" s="477"/>
      <c r="J12" s="486"/>
      <c r="K12" s="480"/>
      <c r="L12" s="494"/>
      <c r="M12" s="494"/>
      <c r="N12" s="477"/>
      <c r="O12" s="489"/>
      <c r="P12" s="477"/>
      <c r="Q12" s="477"/>
      <c r="R12" s="477"/>
      <c r="S12" s="489"/>
      <c r="T12" s="507" t="s">
        <v>127</v>
      </c>
      <c r="U12" s="508"/>
    </row>
    <row r="13" spans="1:21" s="118" customFormat="1" ht="20.25" customHeight="1" thickBot="1">
      <c r="A13" s="513"/>
      <c r="B13" s="484"/>
      <c r="C13" s="498"/>
      <c r="D13" s="478"/>
      <c r="E13" s="478"/>
      <c r="F13" s="478"/>
      <c r="G13" s="478"/>
      <c r="H13" s="478"/>
      <c r="I13" s="478"/>
      <c r="J13" s="487"/>
      <c r="K13" s="481"/>
      <c r="L13" s="495"/>
      <c r="M13" s="495"/>
      <c r="N13" s="478"/>
      <c r="O13" s="490"/>
      <c r="P13" s="478"/>
      <c r="Q13" s="478"/>
      <c r="R13" s="478"/>
      <c r="S13" s="490"/>
      <c r="T13" s="509"/>
      <c r="U13" s="510"/>
    </row>
    <row r="14" spans="1:21" s="117" customFormat="1" ht="30.75" thickBot="1">
      <c r="A14" s="368" t="s">
        <v>27</v>
      </c>
      <c r="B14" s="119" t="s">
        <v>128</v>
      </c>
      <c r="C14" s="120" t="s">
        <v>129</v>
      </c>
      <c r="D14" s="323">
        <f>K14+O14+S14</f>
        <v>8254897</v>
      </c>
      <c r="E14" s="324">
        <v>3890040</v>
      </c>
      <c r="F14" s="325">
        <v>904840</v>
      </c>
      <c r="G14" s="325">
        <v>3200477</v>
      </c>
      <c r="H14" s="325"/>
      <c r="I14" s="325">
        <v>259540</v>
      </c>
      <c r="J14" s="325"/>
      <c r="K14" s="326">
        <f aca="true" t="shared" si="0" ref="K14:K20">SUM(E14:J14)</f>
        <v>8254897</v>
      </c>
      <c r="L14" s="327"/>
      <c r="M14" s="327"/>
      <c r="N14" s="327"/>
      <c r="O14" s="328">
        <f>SUM(L14:N14)</f>
        <v>0</v>
      </c>
      <c r="P14" s="329"/>
      <c r="Q14" s="330"/>
      <c r="R14" s="331"/>
      <c r="S14" s="331">
        <f>SUM(P14:R14)</f>
        <v>0</v>
      </c>
      <c r="T14" s="332"/>
      <c r="U14" s="333"/>
    </row>
    <row r="15" spans="1:21" s="117" customFormat="1" ht="15">
      <c r="A15" s="369" t="s">
        <v>21</v>
      </c>
      <c r="B15" s="121" t="s">
        <v>130</v>
      </c>
      <c r="C15" s="120" t="s">
        <v>23</v>
      </c>
      <c r="D15" s="323">
        <f>K15+O15+S15</f>
        <v>181534</v>
      </c>
      <c r="E15" s="324"/>
      <c r="F15" s="325"/>
      <c r="G15" s="325">
        <v>181534</v>
      </c>
      <c r="H15" s="325"/>
      <c r="I15" s="325"/>
      <c r="J15" s="325"/>
      <c r="K15" s="326">
        <f t="shared" si="0"/>
        <v>181534</v>
      </c>
      <c r="L15" s="327"/>
      <c r="M15" s="327"/>
      <c r="N15" s="327"/>
      <c r="O15" s="328">
        <f>SUM(L15:N15)</f>
        <v>0</v>
      </c>
      <c r="P15" s="328"/>
      <c r="Q15" s="330"/>
      <c r="R15" s="331"/>
      <c r="S15" s="331">
        <f aca="true" t="shared" si="1" ref="S15:S31">SUM(P15:R15)</f>
        <v>0</v>
      </c>
      <c r="T15" s="334"/>
      <c r="U15" s="335"/>
    </row>
    <row r="16" spans="1:21" s="117" customFormat="1" ht="30">
      <c r="A16" s="369" t="s">
        <v>28</v>
      </c>
      <c r="B16" s="121" t="s">
        <v>131</v>
      </c>
      <c r="C16" s="120" t="s">
        <v>401</v>
      </c>
      <c r="D16" s="323">
        <f>K16+O16+S16</f>
        <v>11480</v>
      </c>
      <c r="E16" s="324"/>
      <c r="F16" s="325"/>
      <c r="G16" s="325">
        <v>11480</v>
      </c>
      <c r="H16" s="325"/>
      <c r="I16" s="325"/>
      <c r="J16" s="325"/>
      <c r="K16" s="326">
        <f t="shared" si="0"/>
        <v>11480</v>
      </c>
      <c r="L16" s="327"/>
      <c r="M16" s="327"/>
      <c r="N16" s="327"/>
      <c r="O16" s="328"/>
      <c r="P16" s="328"/>
      <c r="Q16" s="330"/>
      <c r="R16" s="331"/>
      <c r="S16" s="331"/>
      <c r="T16" s="334"/>
      <c r="U16" s="335"/>
    </row>
    <row r="17" spans="1:21" s="117" customFormat="1" ht="30">
      <c r="A17" s="369" t="s">
        <v>66</v>
      </c>
      <c r="B17" s="121" t="s">
        <v>207</v>
      </c>
      <c r="C17" s="120" t="s">
        <v>365</v>
      </c>
      <c r="D17" s="323">
        <f aca="true" t="shared" si="2" ref="D17:D31">K17+O17+S17</f>
        <v>815473</v>
      </c>
      <c r="E17" s="324"/>
      <c r="F17" s="325"/>
      <c r="G17" s="325"/>
      <c r="H17" s="325"/>
      <c r="I17" s="325"/>
      <c r="J17" s="325"/>
      <c r="K17" s="326">
        <f t="shared" si="0"/>
        <v>0</v>
      </c>
      <c r="L17" s="327"/>
      <c r="M17" s="327"/>
      <c r="N17" s="327"/>
      <c r="O17" s="328">
        <f>SUM(L17:N17)</f>
        <v>0</v>
      </c>
      <c r="P17" s="328">
        <v>815473</v>
      </c>
      <c r="Q17" s="330"/>
      <c r="R17" s="331"/>
      <c r="S17" s="331">
        <f t="shared" si="1"/>
        <v>815473</v>
      </c>
      <c r="T17" s="334"/>
      <c r="U17" s="335"/>
    </row>
    <row r="18" spans="1:21" s="117" customFormat="1" ht="15">
      <c r="A18" s="369" t="s">
        <v>67</v>
      </c>
      <c r="B18" s="121" t="s">
        <v>469</v>
      </c>
      <c r="C18" s="120" t="s">
        <v>470</v>
      </c>
      <c r="D18" s="323">
        <f t="shared" si="2"/>
        <v>180996</v>
      </c>
      <c r="E18" s="324">
        <v>163059</v>
      </c>
      <c r="F18" s="325">
        <v>17937</v>
      </c>
      <c r="G18" s="325"/>
      <c r="H18" s="325"/>
      <c r="I18" s="325"/>
      <c r="J18" s="325"/>
      <c r="K18" s="326">
        <f t="shared" si="0"/>
        <v>180996</v>
      </c>
      <c r="L18" s="327"/>
      <c r="M18" s="327"/>
      <c r="N18" s="327"/>
      <c r="O18" s="328"/>
      <c r="P18" s="328"/>
      <c r="Q18" s="330"/>
      <c r="R18" s="331"/>
      <c r="S18" s="331"/>
      <c r="T18" s="334"/>
      <c r="U18" s="335"/>
    </row>
    <row r="19" spans="1:21" s="117" customFormat="1" ht="30">
      <c r="A19" s="369" t="s">
        <v>72</v>
      </c>
      <c r="B19" s="121" t="s">
        <v>367</v>
      </c>
      <c r="C19" s="120" t="s">
        <v>368</v>
      </c>
      <c r="D19" s="323">
        <f t="shared" si="2"/>
        <v>16059965</v>
      </c>
      <c r="E19" s="324"/>
      <c r="F19" s="325"/>
      <c r="G19" s="325">
        <v>241300</v>
      </c>
      <c r="H19" s="325"/>
      <c r="I19" s="325"/>
      <c r="J19" s="325"/>
      <c r="K19" s="326">
        <f t="shared" si="0"/>
        <v>241300</v>
      </c>
      <c r="L19" s="327"/>
      <c r="M19" s="327">
        <v>15818665</v>
      </c>
      <c r="N19" s="327"/>
      <c r="O19" s="328">
        <f>SUM(L19:N19)</f>
        <v>15818665</v>
      </c>
      <c r="P19" s="328"/>
      <c r="Q19" s="330"/>
      <c r="R19" s="331"/>
      <c r="S19" s="331"/>
      <c r="T19" s="334"/>
      <c r="U19" s="335"/>
    </row>
    <row r="20" spans="1:21" s="117" customFormat="1" ht="18.75" customHeight="1">
      <c r="A20" s="369" t="s">
        <v>160</v>
      </c>
      <c r="B20" s="121" t="s">
        <v>400</v>
      </c>
      <c r="C20" s="120" t="s">
        <v>399</v>
      </c>
      <c r="D20" s="323">
        <f t="shared" si="2"/>
        <v>111111468</v>
      </c>
      <c r="E20" s="336"/>
      <c r="F20" s="337"/>
      <c r="G20" s="337">
        <v>24110890</v>
      </c>
      <c r="H20" s="337"/>
      <c r="I20" s="337"/>
      <c r="J20" s="337"/>
      <c r="K20" s="338">
        <f t="shared" si="0"/>
        <v>24110890</v>
      </c>
      <c r="L20" s="338">
        <v>87000578</v>
      </c>
      <c r="M20" s="338"/>
      <c r="N20" s="338"/>
      <c r="O20" s="328">
        <f>SUM(L20:N20)</f>
        <v>87000578</v>
      </c>
      <c r="P20" s="339"/>
      <c r="Q20" s="339"/>
      <c r="R20" s="340"/>
      <c r="S20" s="340"/>
      <c r="T20" s="341"/>
      <c r="U20" s="342"/>
    </row>
    <row r="21" spans="1:21" s="117" customFormat="1" ht="29.25" customHeight="1">
      <c r="A21" s="369" t="s">
        <v>162</v>
      </c>
      <c r="B21" s="121" t="s">
        <v>133</v>
      </c>
      <c r="C21" s="322" t="s">
        <v>134</v>
      </c>
      <c r="D21" s="323">
        <f t="shared" si="2"/>
        <v>1372870</v>
      </c>
      <c r="E21" s="324"/>
      <c r="F21" s="325"/>
      <c r="G21" s="325">
        <v>1372870</v>
      </c>
      <c r="H21" s="327"/>
      <c r="I21" s="325"/>
      <c r="J21" s="325"/>
      <c r="K21" s="326">
        <f aca="true" t="shared" si="3" ref="K21:K31">SUM(E21:I21)</f>
        <v>1372870</v>
      </c>
      <c r="L21" s="327"/>
      <c r="M21" s="327"/>
      <c r="N21" s="327"/>
      <c r="O21" s="328">
        <f aca="true" t="shared" si="4" ref="O21:O31">SUM(L21:N21)</f>
        <v>0</v>
      </c>
      <c r="P21" s="328"/>
      <c r="Q21" s="330"/>
      <c r="R21" s="331"/>
      <c r="S21" s="331">
        <f t="shared" si="1"/>
        <v>0</v>
      </c>
      <c r="T21" s="343"/>
      <c r="U21" s="335"/>
    </row>
    <row r="22" spans="1:21" s="117" customFormat="1" ht="15">
      <c r="A22" s="369" t="s">
        <v>164</v>
      </c>
      <c r="B22" s="121" t="s">
        <v>135</v>
      </c>
      <c r="C22" s="120" t="s">
        <v>136</v>
      </c>
      <c r="D22" s="323">
        <f t="shared" si="2"/>
        <v>938279</v>
      </c>
      <c r="E22" s="324">
        <v>258000</v>
      </c>
      <c r="F22" s="325">
        <v>45279</v>
      </c>
      <c r="G22" s="325">
        <v>635000</v>
      </c>
      <c r="H22" s="327"/>
      <c r="I22" s="325"/>
      <c r="J22" s="325"/>
      <c r="K22" s="326">
        <f t="shared" si="3"/>
        <v>938279</v>
      </c>
      <c r="L22" s="327"/>
      <c r="M22" s="327"/>
      <c r="N22" s="327"/>
      <c r="O22" s="328">
        <f t="shared" si="4"/>
        <v>0</v>
      </c>
      <c r="P22" s="328"/>
      <c r="Q22" s="330"/>
      <c r="R22" s="331"/>
      <c r="S22" s="331">
        <f t="shared" si="1"/>
        <v>0</v>
      </c>
      <c r="T22" s="343"/>
      <c r="U22" s="335"/>
    </row>
    <row r="23" spans="1:21" s="117" customFormat="1" ht="30">
      <c r="A23" s="369" t="s">
        <v>170</v>
      </c>
      <c r="B23" s="121" t="s">
        <v>137</v>
      </c>
      <c r="C23" s="120" t="s">
        <v>138</v>
      </c>
      <c r="D23" s="323">
        <f t="shared" si="2"/>
        <v>246795</v>
      </c>
      <c r="E23" s="324"/>
      <c r="F23" s="325"/>
      <c r="G23" s="325">
        <v>246795</v>
      </c>
      <c r="H23" s="327"/>
      <c r="I23" s="325"/>
      <c r="J23" s="325"/>
      <c r="K23" s="326">
        <f t="shared" si="3"/>
        <v>246795</v>
      </c>
      <c r="L23" s="327"/>
      <c r="M23" s="327"/>
      <c r="N23" s="327"/>
      <c r="O23" s="328">
        <f t="shared" si="4"/>
        <v>0</v>
      </c>
      <c r="P23" s="328"/>
      <c r="Q23" s="330"/>
      <c r="R23" s="331"/>
      <c r="S23" s="331">
        <f t="shared" si="1"/>
        <v>0</v>
      </c>
      <c r="T23" s="332"/>
      <c r="U23" s="335"/>
    </row>
    <row r="24" spans="1:21" s="117" customFormat="1" ht="15">
      <c r="A24" s="369" t="s">
        <v>172</v>
      </c>
      <c r="B24" s="121" t="s">
        <v>139</v>
      </c>
      <c r="C24" s="120" t="s">
        <v>22</v>
      </c>
      <c r="D24" s="323">
        <f t="shared" si="2"/>
        <v>74450</v>
      </c>
      <c r="E24" s="324"/>
      <c r="F24" s="325"/>
      <c r="G24" s="325">
        <v>74450</v>
      </c>
      <c r="H24" s="327"/>
      <c r="I24" s="325"/>
      <c r="J24" s="325"/>
      <c r="K24" s="326">
        <f t="shared" si="3"/>
        <v>74450</v>
      </c>
      <c r="L24" s="327"/>
      <c r="M24" s="327"/>
      <c r="N24" s="327"/>
      <c r="O24" s="328">
        <f t="shared" si="4"/>
        <v>0</v>
      </c>
      <c r="P24" s="328"/>
      <c r="Q24" s="330"/>
      <c r="R24" s="331"/>
      <c r="S24" s="331">
        <f t="shared" si="1"/>
        <v>0</v>
      </c>
      <c r="T24" s="343"/>
      <c r="U24" s="335"/>
    </row>
    <row r="25" spans="1:21" s="117" customFormat="1" ht="15">
      <c r="A25" s="369" t="s">
        <v>174</v>
      </c>
      <c r="B25" s="121" t="s">
        <v>140</v>
      </c>
      <c r="C25" s="120" t="s">
        <v>24</v>
      </c>
      <c r="D25" s="323">
        <f t="shared" si="2"/>
        <v>1626677</v>
      </c>
      <c r="E25" s="324">
        <v>193200</v>
      </c>
      <c r="F25" s="325">
        <v>34385</v>
      </c>
      <c r="G25" s="325">
        <v>1018092</v>
      </c>
      <c r="H25" s="325"/>
      <c r="I25" s="325"/>
      <c r="J25" s="325"/>
      <c r="K25" s="326">
        <f t="shared" si="3"/>
        <v>1245677</v>
      </c>
      <c r="L25" s="327">
        <v>381000</v>
      </c>
      <c r="M25" s="327"/>
      <c r="N25" s="327"/>
      <c r="O25" s="328">
        <f t="shared" si="4"/>
        <v>381000</v>
      </c>
      <c r="P25" s="328"/>
      <c r="Q25" s="330"/>
      <c r="R25" s="331"/>
      <c r="S25" s="331">
        <f t="shared" si="1"/>
        <v>0</v>
      </c>
      <c r="T25" s="343"/>
      <c r="U25" s="335"/>
    </row>
    <row r="26" spans="1:21" s="117" customFormat="1" ht="30">
      <c r="A26" s="369" t="s">
        <v>179</v>
      </c>
      <c r="B26" s="121" t="s">
        <v>328</v>
      </c>
      <c r="C26" s="120" t="s">
        <v>329</v>
      </c>
      <c r="D26" s="323">
        <f t="shared" si="2"/>
        <v>1773760</v>
      </c>
      <c r="E26" s="324">
        <v>496000</v>
      </c>
      <c r="F26" s="325">
        <v>256440</v>
      </c>
      <c r="G26" s="325">
        <v>1021320</v>
      </c>
      <c r="H26" s="325"/>
      <c r="I26" s="325"/>
      <c r="J26" s="325"/>
      <c r="K26" s="326">
        <f t="shared" si="3"/>
        <v>1773760</v>
      </c>
      <c r="L26" s="327"/>
      <c r="M26" s="327"/>
      <c r="N26" s="327"/>
      <c r="O26" s="328">
        <f t="shared" si="4"/>
        <v>0</v>
      </c>
      <c r="P26" s="328"/>
      <c r="Q26" s="330"/>
      <c r="R26" s="331"/>
      <c r="S26" s="331">
        <f t="shared" si="1"/>
        <v>0</v>
      </c>
      <c r="T26" s="343"/>
      <c r="U26" s="335"/>
    </row>
    <row r="27" spans="1:21" s="117" customFormat="1" ht="15">
      <c r="A27" s="369" t="s">
        <v>181</v>
      </c>
      <c r="B27" s="121" t="s">
        <v>471</v>
      </c>
      <c r="C27" s="120" t="s">
        <v>472</v>
      </c>
      <c r="D27" s="323">
        <f t="shared" si="2"/>
        <v>25000</v>
      </c>
      <c r="E27" s="324"/>
      <c r="F27" s="325"/>
      <c r="G27" s="325"/>
      <c r="H27" s="325"/>
      <c r="I27" s="325">
        <v>25000</v>
      </c>
      <c r="J27" s="325"/>
      <c r="K27" s="326">
        <f t="shared" si="3"/>
        <v>25000</v>
      </c>
      <c r="L27" s="327"/>
      <c r="M27" s="327"/>
      <c r="N27" s="327"/>
      <c r="O27" s="328"/>
      <c r="P27" s="328"/>
      <c r="Q27" s="330"/>
      <c r="R27" s="331"/>
      <c r="S27" s="331"/>
      <c r="T27" s="343"/>
      <c r="U27" s="335"/>
    </row>
    <row r="28" spans="1:21" s="117" customFormat="1" ht="29.25" customHeight="1">
      <c r="A28" s="369" t="s">
        <v>183</v>
      </c>
      <c r="B28" s="121">
        <v>104051</v>
      </c>
      <c r="C28" s="409" t="s">
        <v>255</v>
      </c>
      <c r="D28" s="323">
        <f t="shared" si="2"/>
        <v>46400</v>
      </c>
      <c r="E28" s="324"/>
      <c r="F28" s="325"/>
      <c r="G28" s="325"/>
      <c r="H28" s="325">
        <v>46400</v>
      </c>
      <c r="I28" s="325"/>
      <c r="J28" s="325"/>
      <c r="K28" s="326">
        <f t="shared" si="3"/>
        <v>46400</v>
      </c>
      <c r="L28" s="327"/>
      <c r="M28" s="327"/>
      <c r="N28" s="327"/>
      <c r="O28" s="328">
        <f t="shared" si="4"/>
        <v>0</v>
      </c>
      <c r="P28" s="328"/>
      <c r="Q28" s="330"/>
      <c r="R28" s="331"/>
      <c r="S28" s="331">
        <f t="shared" si="1"/>
        <v>0</v>
      </c>
      <c r="T28" s="343"/>
      <c r="U28" s="335"/>
    </row>
    <row r="29" spans="1:21" s="117" customFormat="1" ht="15">
      <c r="A29" s="369" t="s">
        <v>191</v>
      </c>
      <c r="B29" s="121" t="s">
        <v>141</v>
      </c>
      <c r="C29" s="122" t="s">
        <v>330</v>
      </c>
      <c r="D29" s="323">
        <f t="shared" si="2"/>
        <v>1209462</v>
      </c>
      <c r="E29" s="324"/>
      <c r="F29" s="325"/>
      <c r="G29" s="325">
        <v>1209462</v>
      </c>
      <c r="H29" s="325"/>
      <c r="I29" s="325"/>
      <c r="J29" s="325"/>
      <c r="K29" s="326">
        <f t="shared" si="3"/>
        <v>1209462</v>
      </c>
      <c r="L29" s="327"/>
      <c r="M29" s="327"/>
      <c r="N29" s="327"/>
      <c r="O29" s="328">
        <f t="shared" si="4"/>
        <v>0</v>
      </c>
      <c r="P29" s="328"/>
      <c r="Q29" s="330"/>
      <c r="R29" s="331"/>
      <c r="S29" s="331">
        <f t="shared" si="1"/>
        <v>0</v>
      </c>
      <c r="T29" s="343"/>
      <c r="U29" s="335"/>
    </row>
    <row r="30" spans="1:21" s="117" customFormat="1" ht="15">
      <c r="A30" s="369" t="s">
        <v>194</v>
      </c>
      <c r="B30" s="121">
        <v>107055</v>
      </c>
      <c r="C30" s="123" t="s">
        <v>331</v>
      </c>
      <c r="D30" s="323">
        <f t="shared" si="2"/>
        <v>4004490</v>
      </c>
      <c r="E30" s="324">
        <v>2634509</v>
      </c>
      <c r="F30" s="325">
        <v>540601</v>
      </c>
      <c r="G30" s="325">
        <v>829380</v>
      </c>
      <c r="H30" s="325"/>
      <c r="I30" s="325"/>
      <c r="J30" s="325"/>
      <c r="K30" s="326">
        <f t="shared" si="3"/>
        <v>4004490</v>
      </c>
      <c r="L30" s="327"/>
      <c r="M30" s="327"/>
      <c r="N30" s="327"/>
      <c r="O30" s="328">
        <f t="shared" si="4"/>
        <v>0</v>
      </c>
      <c r="P30" s="328"/>
      <c r="Q30" s="330"/>
      <c r="R30" s="331"/>
      <c r="S30" s="331">
        <f t="shared" si="1"/>
        <v>0</v>
      </c>
      <c r="T30" s="343">
        <v>1</v>
      </c>
      <c r="U30" s="335">
        <v>1</v>
      </c>
    </row>
    <row r="31" spans="1:21" s="117" customFormat="1" ht="30.75" thickBot="1">
      <c r="A31" s="370" t="s">
        <v>195</v>
      </c>
      <c r="B31" s="121">
        <v>107060</v>
      </c>
      <c r="C31" s="120" t="s">
        <v>142</v>
      </c>
      <c r="D31" s="323">
        <f t="shared" si="2"/>
        <v>1375000</v>
      </c>
      <c r="E31" s="324"/>
      <c r="F31" s="325"/>
      <c r="G31" s="325"/>
      <c r="H31" s="325">
        <v>1375000</v>
      </c>
      <c r="I31" s="325"/>
      <c r="J31" s="325"/>
      <c r="K31" s="326">
        <f t="shared" si="3"/>
        <v>1375000</v>
      </c>
      <c r="L31" s="327"/>
      <c r="M31" s="327"/>
      <c r="N31" s="327"/>
      <c r="O31" s="328">
        <f t="shared" si="4"/>
        <v>0</v>
      </c>
      <c r="P31" s="328"/>
      <c r="Q31" s="330"/>
      <c r="R31" s="331"/>
      <c r="S31" s="331">
        <f t="shared" si="1"/>
        <v>0</v>
      </c>
      <c r="T31" s="343"/>
      <c r="U31" s="335"/>
    </row>
    <row r="32" spans="1:21" s="117" customFormat="1" ht="33.75" customHeight="1" thickBot="1">
      <c r="A32" s="371" t="s">
        <v>251</v>
      </c>
      <c r="B32" s="193"/>
      <c r="C32" s="194" t="s">
        <v>213</v>
      </c>
      <c r="D32" s="329">
        <f aca="true" t="shared" si="5" ref="D32:P32">SUM(D14:D31)</f>
        <v>149308996</v>
      </c>
      <c r="E32" s="329">
        <f t="shared" si="5"/>
        <v>7634808</v>
      </c>
      <c r="F32" s="329">
        <f t="shared" si="5"/>
        <v>1799482</v>
      </c>
      <c r="G32" s="329">
        <f t="shared" si="5"/>
        <v>34153050</v>
      </c>
      <c r="H32" s="329">
        <f t="shared" si="5"/>
        <v>1421400</v>
      </c>
      <c r="I32" s="329">
        <f t="shared" si="5"/>
        <v>284540</v>
      </c>
      <c r="J32" s="329">
        <f t="shared" si="5"/>
        <v>0</v>
      </c>
      <c r="K32" s="329">
        <f t="shared" si="5"/>
        <v>45293280</v>
      </c>
      <c r="L32" s="329">
        <f t="shared" si="5"/>
        <v>87381578</v>
      </c>
      <c r="M32" s="329">
        <f t="shared" si="5"/>
        <v>15818665</v>
      </c>
      <c r="N32" s="329">
        <f t="shared" si="5"/>
        <v>0</v>
      </c>
      <c r="O32" s="329">
        <f t="shared" si="5"/>
        <v>103200243</v>
      </c>
      <c r="P32" s="329">
        <f t="shared" si="5"/>
        <v>815473</v>
      </c>
      <c r="Q32" s="329"/>
      <c r="R32" s="329"/>
      <c r="S32" s="329">
        <f>SUM(S14:S31)</f>
        <v>815473</v>
      </c>
      <c r="T32" s="329">
        <f>SUM(T14:T31)</f>
        <v>1</v>
      </c>
      <c r="U32" s="344">
        <f>SUM(U14:U31)</f>
        <v>1</v>
      </c>
    </row>
  </sheetData>
  <sheetProtection password="AF00" sheet="1" objects="1" scenarios="1" selectLockedCells="1" selectUnlockedCells="1"/>
  <mergeCells count="33">
    <mergeCell ref="B6:U6"/>
    <mergeCell ref="M11:M13"/>
    <mergeCell ref="N11:N13"/>
    <mergeCell ref="D9:D13"/>
    <mergeCell ref="B2:R2"/>
    <mergeCell ref="E9:S9"/>
    <mergeCell ref="T10:U10"/>
    <mergeCell ref="E10:K10"/>
    <mergeCell ref="T9:U9"/>
    <mergeCell ref="T12:U13"/>
    <mergeCell ref="R11:R13"/>
    <mergeCell ref="A9:A13"/>
    <mergeCell ref="T8:U8"/>
    <mergeCell ref="J11:J13"/>
    <mergeCell ref="S11:S13"/>
    <mergeCell ref="G11:G13"/>
    <mergeCell ref="L10:O10"/>
    <mergeCell ref="B7:U7"/>
    <mergeCell ref="L11:L13"/>
    <mergeCell ref="H11:H13"/>
    <mergeCell ref="O11:O13"/>
    <mergeCell ref="C9:C13"/>
    <mergeCell ref="P10:S10"/>
    <mergeCell ref="A1:U1"/>
    <mergeCell ref="B3:U3"/>
    <mergeCell ref="I11:I13"/>
    <mergeCell ref="B5:U5"/>
    <mergeCell ref="K11:K13"/>
    <mergeCell ref="Q11:Q13"/>
    <mergeCell ref="B9:B13"/>
    <mergeCell ref="E11:E13"/>
    <mergeCell ref="F11:F13"/>
    <mergeCell ref="P11:P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83" customWidth="1"/>
    <col min="3" max="3" width="63.125" style="183" customWidth="1"/>
    <col min="4" max="7" width="26.25390625" style="183" customWidth="1"/>
    <col min="8" max="16384" width="9.125" style="183" customWidth="1"/>
  </cols>
  <sheetData>
    <row r="2" spans="1:7" s="172" customFormat="1" ht="12.75" customHeight="1">
      <c r="A2" s="449" t="s">
        <v>481</v>
      </c>
      <c r="B2" s="449"/>
      <c r="C2" s="449"/>
      <c r="D2" s="449"/>
      <c r="E2" s="449"/>
      <c r="F2" s="449"/>
      <c r="G2" s="449"/>
    </row>
    <row r="3" spans="3:7" s="76" customFormat="1" ht="15" customHeight="1">
      <c r="C3" s="450"/>
      <c r="D3" s="450"/>
      <c r="E3" s="450"/>
      <c r="F3" s="450"/>
      <c r="G3" s="450"/>
    </row>
    <row r="4" spans="4:7" s="174" customFormat="1" ht="15" customHeight="1">
      <c r="D4" s="175"/>
      <c r="E4" s="176"/>
      <c r="F4" s="176"/>
      <c r="G4" s="176"/>
    </row>
    <row r="5" spans="3:7" s="126" customFormat="1" ht="15" customHeight="1">
      <c r="C5" s="451" t="s">
        <v>324</v>
      </c>
      <c r="D5" s="451"/>
      <c r="E5" s="451"/>
      <c r="F5" s="451"/>
      <c r="G5" s="451"/>
    </row>
    <row r="6" spans="3:7" s="126" customFormat="1" ht="15.75">
      <c r="C6" s="452" t="s">
        <v>214</v>
      </c>
      <c r="D6" s="452"/>
      <c r="E6" s="452"/>
      <c r="F6" s="452"/>
      <c r="G6" s="452"/>
    </row>
    <row r="7" spans="3:7" s="126" customFormat="1" ht="15" customHeight="1">
      <c r="C7" s="451" t="s">
        <v>449</v>
      </c>
      <c r="D7" s="451"/>
      <c r="E7" s="451"/>
      <c r="F7" s="451"/>
      <c r="G7" s="451"/>
    </row>
    <row r="8" spans="3:7" s="172" customFormat="1" ht="12" customHeight="1" thickBot="1">
      <c r="C8" s="173"/>
      <c r="D8" s="177"/>
      <c r="E8" s="178"/>
      <c r="F8" s="178"/>
      <c r="G8" s="179"/>
    </row>
    <row r="9" spans="1:7" s="172" customFormat="1" ht="16.5" customHeight="1" thickBot="1">
      <c r="A9" s="453" t="s">
        <v>443</v>
      </c>
      <c r="B9" s="455" t="s">
        <v>111</v>
      </c>
      <c r="C9" s="458" t="s">
        <v>112</v>
      </c>
      <c r="D9" s="461" t="s">
        <v>215</v>
      </c>
      <c r="E9" s="464" t="s">
        <v>202</v>
      </c>
      <c r="F9" s="464"/>
      <c r="G9" s="465"/>
    </row>
    <row r="10" spans="1:7" s="172" customFormat="1" ht="33" customHeight="1" thickBot="1">
      <c r="A10" s="454"/>
      <c r="B10" s="456"/>
      <c r="C10" s="459"/>
      <c r="D10" s="462"/>
      <c r="E10" s="180" t="s">
        <v>203</v>
      </c>
      <c r="F10" s="181" t="s">
        <v>204</v>
      </c>
      <c r="G10" s="182" t="s">
        <v>205</v>
      </c>
    </row>
    <row r="11" spans="1:7" s="172" customFormat="1" ht="22.5" customHeight="1">
      <c r="A11" s="454"/>
      <c r="B11" s="456"/>
      <c r="C11" s="459"/>
      <c r="D11" s="462"/>
      <c r="E11" s="466" t="s">
        <v>206</v>
      </c>
      <c r="F11" s="467"/>
      <c r="G11" s="468"/>
    </row>
    <row r="12" spans="1:7" ht="12.75">
      <c r="A12" s="454"/>
      <c r="B12" s="456"/>
      <c r="C12" s="459"/>
      <c r="D12" s="462"/>
      <c r="E12" s="469"/>
      <c r="F12" s="470"/>
      <c r="G12" s="471"/>
    </row>
    <row r="13" spans="1:7" ht="3" customHeight="1" thickBot="1">
      <c r="A13" s="516"/>
      <c r="B13" s="457"/>
      <c r="C13" s="460"/>
      <c r="D13" s="463"/>
      <c r="E13" s="472"/>
      <c r="F13" s="473"/>
      <c r="G13" s="474"/>
    </row>
    <row r="14" spans="1:7" ht="30">
      <c r="A14" s="364" t="s">
        <v>27</v>
      </c>
      <c r="B14" s="119" t="s">
        <v>128</v>
      </c>
      <c r="C14" s="120" t="s">
        <v>129</v>
      </c>
      <c r="D14" s="184">
        <f>SUM(E14:G14)</f>
        <v>8254897</v>
      </c>
      <c r="E14" s="184">
        <v>7502994</v>
      </c>
      <c r="F14" s="184">
        <v>751903</v>
      </c>
      <c r="G14" s="184"/>
    </row>
    <row r="15" spans="1:7" ht="15">
      <c r="A15" s="365" t="s">
        <v>21</v>
      </c>
      <c r="B15" s="121" t="s">
        <v>130</v>
      </c>
      <c r="C15" s="120" t="s">
        <v>23</v>
      </c>
      <c r="D15" s="186">
        <f aca="true" t="shared" si="0" ref="D15:D31">SUM(E15:G15)</f>
        <v>181534</v>
      </c>
      <c r="E15" s="186">
        <v>181534</v>
      </c>
      <c r="F15" s="186"/>
      <c r="G15" s="186"/>
    </row>
    <row r="16" spans="1:7" ht="15">
      <c r="A16" s="365" t="s">
        <v>28</v>
      </c>
      <c r="B16" s="121" t="s">
        <v>131</v>
      </c>
      <c r="C16" s="120" t="s">
        <v>401</v>
      </c>
      <c r="D16" s="186">
        <f t="shared" si="0"/>
        <v>11480</v>
      </c>
      <c r="E16" s="186">
        <v>11480</v>
      </c>
      <c r="F16" s="186"/>
      <c r="G16" s="186"/>
    </row>
    <row r="17" spans="1:7" ht="15">
      <c r="A17" s="365" t="s">
        <v>66</v>
      </c>
      <c r="B17" s="121" t="s">
        <v>207</v>
      </c>
      <c r="C17" s="120" t="s">
        <v>373</v>
      </c>
      <c r="D17" s="186">
        <f>SUM(E17:G17)</f>
        <v>815473</v>
      </c>
      <c r="E17" s="186">
        <v>815473</v>
      </c>
      <c r="F17" s="186"/>
      <c r="G17" s="186"/>
    </row>
    <row r="18" spans="1:7" ht="15">
      <c r="A18" s="365" t="s">
        <v>67</v>
      </c>
      <c r="B18" s="121" t="s">
        <v>469</v>
      </c>
      <c r="C18" s="120" t="s">
        <v>470</v>
      </c>
      <c r="D18" s="186">
        <f>SUM(E18:G18)</f>
        <v>180996</v>
      </c>
      <c r="E18" s="186">
        <v>180996</v>
      </c>
      <c r="F18" s="186"/>
      <c r="G18" s="186"/>
    </row>
    <row r="19" spans="1:7" ht="15">
      <c r="A19" s="365" t="s">
        <v>72</v>
      </c>
      <c r="B19" s="121" t="s">
        <v>367</v>
      </c>
      <c r="C19" s="120" t="s">
        <v>374</v>
      </c>
      <c r="D19" s="186">
        <f>SUM(E19:G19)</f>
        <v>16059965</v>
      </c>
      <c r="E19" s="186">
        <v>16059965</v>
      </c>
      <c r="F19" s="186"/>
      <c r="G19" s="186"/>
    </row>
    <row r="20" spans="1:7" ht="15">
      <c r="A20" s="365" t="s">
        <v>160</v>
      </c>
      <c r="B20" s="121" t="s">
        <v>400</v>
      </c>
      <c r="C20" s="120" t="s">
        <v>399</v>
      </c>
      <c r="D20" s="186">
        <f>SUM(E20:G20)</f>
        <v>111111468</v>
      </c>
      <c r="E20" s="186">
        <v>111111468</v>
      </c>
      <c r="F20" s="186"/>
      <c r="G20" s="186"/>
    </row>
    <row r="21" spans="1:7" ht="15">
      <c r="A21" s="365" t="s">
        <v>162</v>
      </c>
      <c r="B21" s="121" t="s">
        <v>133</v>
      </c>
      <c r="C21" s="120" t="s">
        <v>134</v>
      </c>
      <c r="D21" s="186">
        <f t="shared" si="0"/>
        <v>1372870</v>
      </c>
      <c r="E21" s="186">
        <v>1372870</v>
      </c>
      <c r="F21" s="186"/>
      <c r="G21" s="186"/>
    </row>
    <row r="22" spans="1:7" ht="15">
      <c r="A22" s="365" t="s">
        <v>164</v>
      </c>
      <c r="B22" s="121" t="s">
        <v>135</v>
      </c>
      <c r="C22" s="120" t="s">
        <v>136</v>
      </c>
      <c r="D22" s="186">
        <f t="shared" si="0"/>
        <v>938279</v>
      </c>
      <c r="E22" s="186">
        <v>938279</v>
      </c>
      <c r="F22" s="186"/>
      <c r="G22" s="186"/>
    </row>
    <row r="23" spans="1:7" ht="15">
      <c r="A23" s="365" t="s">
        <v>170</v>
      </c>
      <c r="B23" s="121" t="s">
        <v>137</v>
      </c>
      <c r="C23" s="120" t="s">
        <v>138</v>
      </c>
      <c r="D23" s="186">
        <f t="shared" si="0"/>
        <v>246795</v>
      </c>
      <c r="E23" s="186">
        <v>246795</v>
      </c>
      <c r="F23" s="186"/>
      <c r="G23" s="186"/>
    </row>
    <row r="24" spans="1:7" ht="15">
      <c r="A24" s="365" t="s">
        <v>172</v>
      </c>
      <c r="B24" s="121" t="s">
        <v>139</v>
      </c>
      <c r="C24" s="120" t="s">
        <v>22</v>
      </c>
      <c r="D24" s="186">
        <f t="shared" si="0"/>
        <v>74450</v>
      </c>
      <c r="E24" s="186">
        <v>74450</v>
      </c>
      <c r="F24" s="186"/>
      <c r="G24" s="186"/>
    </row>
    <row r="25" spans="1:7" ht="15">
      <c r="A25" s="365" t="s">
        <v>174</v>
      </c>
      <c r="B25" s="121" t="s">
        <v>140</v>
      </c>
      <c r="C25" s="120" t="s">
        <v>24</v>
      </c>
      <c r="D25" s="186">
        <f t="shared" si="0"/>
        <v>1626677</v>
      </c>
      <c r="E25" s="186">
        <v>1626677</v>
      </c>
      <c r="F25" s="186"/>
      <c r="G25" s="186"/>
    </row>
    <row r="26" spans="1:7" ht="15">
      <c r="A26" s="365" t="s">
        <v>179</v>
      </c>
      <c r="B26" s="121" t="s">
        <v>328</v>
      </c>
      <c r="C26" s="120" t="s">
        <v>329</v>
      </c>
      <c r="D26" s="186">
        <f t="shared" si="0"/>
        <v>1773760</v>
      </c>
      <c r="E26" s="186">
        <v>1021320</v>
      </c>
      <c r="F26" s="186">
        <v>752440</v>
      </c>
      <c r="G26" s="186"/>
    </row>
    <row r="27" spans="1:7" ht="15">
      <c r="A27" s="365" t="s">
        <v>181</v>
      </c>
      <c r="B27" s="121" t="s">
        <v>471</v>
      </c>
      <c r="C27" s="120" t="s">
        <v>472</v>
      </c>
      <c r="D27" s="186">
        <f t="shared" si="0"/>
        <v>25000</v>
      </c>
      <c r="E27" s="186">
        <v>25000</v>
      </c>
      <c r="F27" s="186"/>
      <c r="G27" s="186"/>
    </row>
    <row r="28" spans="1:7" ht="15">
      <c r="A28" s="365" t="s">
        <v>183</v>
      </c>
      <c r="B28" s="121">
        <v>104051</v>
      </c>
      <c r="C28" s="123" t="s">
        <v>255</v>
      </c>
      <c r="D28" s="186">
        <f t="shared" si="0"/>
        <v>46400</v>
      </c>
      <c r="E28" s="186"/>
      <c r="F28" s="186"/>
      <c r="G28" s="186">
        <v>46400</v>
      </c>
    </row>
    <row r="29" spans="1:7" ht="15">
      <c r="A29" s="365" t="s">
        <v>191</v>
      </c>
      <c r="B29" s="121" t="s">
        <v>141</v>
      </c>
      <c r="C29" s="122" t="s">
        <v>327</v>
      </c>
      <c r="D29" s="186">
        <f t="shared" si="0"/>
        <v>1209462</v>
      </c>
      <c r="E29" s="186">
        <v>1209462</v>
      </c>
      <c r="F29" s="186"/>
      <c r="G29" s="186"/>
    </row>
    <row r="30" spans="1:7" ht="15">
      <c r="A30" s="365" t="s">
        <v>194</v>
      </c>
      <c r="B30" s="121">
        <v>107055</v>
      </c>
      <c r="C30" s="123" t="s">
        <v>331</v>
      </c>
      <c r="D30" s="186">
        <f t="shared" si="0"/>
        <v>4004490</v>
      </c>
      <c r="E30" s="186">
        <v>3804490</v>
      </c>
      <c r="F30" s="186">
        <v>200000</v>
      </c>
      <c r="G30" s="186"/>
    </row>
    <row r="31" spans="1:7" ht="15.75" thickBot="1">
      <c r="A31" s="366" t="s">
        <v>195</v>
      </c>
      <c r="B31" s="121">
        <v>107060</v>
      </c>
      <c r="C31" s="122" t="s">
        <v>142</v>
      </c>
      <c r="D31" s="186">
        <f t="shared" si="0"/>
        <v>1375000</v>
      </c>
      <c r="E31" s="186">
        <v>1375000</v>
      </c>
      <c r="F31" s="186"/>
      <c r="G31" s="186"/>
    </row>
    <row r="32" spans="1:7" ht="33" customHeight="1" thickBot="1">
      <c r="A32" s="367" t="s">
        <v>251</v>
      </c>
      <c r="B32" s="188"/>
      <c r="C32" s="189" t="s">
        <v>2</v>
      </c>
      <c r="D32" s="190">
        <f>SUM(D14:D31)</f>
        <v>149308996</v>
      </c>
      <c r="E32" s="190">
        <f>SUM(E14:E31)</f>
        <v>147558253</v>
      </c>
      <c r="F32" s="190">
        <f>SUM(F14:F31)</f>
        <v>1704343</v>
      </c>
      <c r="G32" s="190">
        <f>SUM(G14:G31)</f>
        <v>46400</v>
      </c>
    </row>
  </sheetData>
  <sheetProtection password="AF00" sheet="1" objects="1" scenarios="1" selectLockedCells="1" selectUnlockedCells="1"/>
  <mergeCells count="11">
    <mergeCell ref="E11:G13"/>
    <mergeCell ref="A2:G2"/>
    <mergeCell ref="C3:G3"/>
    <mergeCell ref="C5:G5"/>
    <mergeCell ref="C6:G6"/>
    <mergeCell ref="C7:G7"/>
    <mergeCell ref="A9:A13"/>
    <mergeCell ref="B9:B13"/>
    <mergeCell ref="C9:C13"/>
    <mergeCell ref="D9:D13"/>
    <mergeCell ref="E9:G9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U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449" t="s">
        <v>482</v>
      </c>
      <c r="B1" s="449"/>
      <c r="C1" s="449"/>
      <c r="D1" s="449"/>
      <c r="E1" s="449"/>
      <c r="F1" s="449"/>
      <c r="G1" s="83"/>
      <c r="H1" s="83"/>
      <c r="I1" s="83"/>
      <c r="J1" s="83"/>
    </row>
    <row r="2" spans="1:6" ht="15">
      <c r="A2" s="529"/>
      <c r="B2" s="529"/>
      <c r="C2" s="529"/>
      <c r="D2" s="529"/>
      <c r="E2" s="529"/>
      <c r="F2" s="529"/>
    </row>
    <row r="3" spans="1:6" ht="15">
      <c r="A3" s="529"/>
      <c r="B3" s="529"/>
      <c r="C3" s="529"/>
      <c r="D3" s="529"/>
      <c r="E3" s="529"/>
      <c r="F3" s="529"/>
    </row>
    <row r="4" ht="12.75" customHeight="1"/>
    <row r="5" spans="1:6" s="22" customFormat="1" ht="15.75">
      <c r="A5" s="530" t="s">
        <v>324</v>
      </c>
      <c r="B5" s="530"/>
      <c r="C5" s="530"/>
      <c r="D5" s="530"/>
      <c r="E5" s="530"/>
      <c r="F5" s="530"/>
    </row>
    <row r="6" spans="1:6" s="22" customFormat="1" ht="15.75">
      <c r="A6" s="530" t="s">
        <v>473</v>
      </c>
      <c r="B6" s="530"/>
      <c r="C6" s="530"/>
      <c r="D6" s="530"/>
      <c r="E6" s="530"/>
      <c r="F6" s="530"/>
    </row>
    <row r="7" spans="1:6" ht="18.75">
      <c r="A7" s="531" t="s">
        <v>459</v>
      </c>
      <c r="B7" s="531"/>
      <c r="C7" s="531"/>
      <c r="D7" s="531"/>
      <c r="E7" s="531"/>
      <c r="F7" s="531"/>
    </row>
    <row r="8" ht="15">
      <c r="F8" s="124" t="s">
        <v>385</v>
      </c>
    </row>
    <row r="9" spans="1:6" ht="15">
      <c r="A9" s="517" t="s">
        <v>0</v>
      </c>
      <c r="B9" s="518"/>
      <c r="C9" s="518"/>
      <c r="D9" s="518"/>
      <c r="E9" s="519"/>
      <c r="F9" s="533" t="s">
        <v>8</v>
      </c>
    </row>
    <row r="10" spans="1:6" ht="15">
      <c r="A10" s="520"/>
      <c r="B10" s="521"/>
      <c r="C10" s="521"/>
      <c r="D10" s="521"/>
      <c r="E10" s="522"/>
      <c r="F10" s="534"/>
    </row>
    <row r="11" spans="1:6" ht="15">
      <c r="A11" s="523"/>
      <c r="B11" s="524"/>
      <c r="C11" s="524"/>
      <c r="D11" s="524"/>
      <c r="E11" s="525"/>
      <c r="F11" s="535"/>
    </row>
    <row r="12" spans="1:6" ht="15">
      <c r="A12" s="15" t="s">
        <v>143</v>
      </c>
      <c r="E12" s="23"/>
      <c r="F12" s="24"/>
    </row>
    <row r="13" spans="1:2" s="15" customFormat="1" ht="15">
      <c r="A13" s="124"/>
      <c r="B13" s="13"/>
    </row>
    <row r="14" spans="1:6" ht="33" customHeight="1">
      <c r="A14" s="15"/>
      <c r="B14" s="528" t="s">
        <v>144</v>
      </c>
      <c r="C14" s="528"/>
      <c r="D14" s="528"/>
      <c r="E14" s="528"/>
      <c r="F14" s="52"/>
    </row>
    <row r="15" ht="13.5" customHeight="1">
      <c r="F15" s="52"/>
    </row>
    <row r="16" spans="1:255" ht="15.75">
      <c r="A16" s="14" t="s">
        <v>27</v>
      </c>
      <c r="B16" s="532" t="s">
        <v>334</v>
      </c>
      <c r="C16" s="532"/>
      <c r="D16" s="532"/>
      <c r="E16" s="532"/>
      <c r="F16" s="52">
        <v>85620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.75">
      <c r="A17" s="14" t="s">
        <v>21</v>
      </c>
      <c r="B17" s="532" t="s">
        <v>335</v>
      </c>
      <c r="C17" s="532"/>
      <c r="D17" s="532"/>
      <c r="E17" s="532"/>
      <c r="F17" s="52">
        <v>10000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28</v>
      </c>
      <c r="B18" s="527" t="s">
        <v>336</v>
      </c>
      <c r="C18" s="527"/>
      <c r="D18" s="527"/>
      <c r="E18" s="527"/>
      <c r="F18" s="52">
        <v>38800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25" t="s">
        <v>66</v>
      </c>
      <c r="B19" s="526" t="s">
        <v>332</v>
      </c>
      <c r="C19" s="526"/>
      <c r="D19" s="526"/>
      <c r="E19" s="526"/>
      <c r="F19" s="52">
        <v>7820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4" t="s">
        <v>67</v>
      </c>
      <c r="B20" s="526" t="s">
        <v>333</v>
      </c>
      <c r="C20" s="526"/>
      <c r="D20" s="526"/>
      <c r="E20" s="526"/>
      <c r="F20" s="52">
        <v>117300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6" ht="13.5" customHeight="1">
      <c r="A21" s="410" t="s">
        <v>72</v>
      </c>
      <c r="B21" s="13" t="s">
        <v>474</v>
      </c>
      <c r="F21" s="52">
        <v>25000</v>
      </c>
    </row>
    <row r="22" spans="1:8" ht="32.25" customHeight="1">
      <c r="A22" s="15"/>
      <c r="B22" s="528" t="s">
        <v>145</v>
      </c>
      <c r="C22" s="528"/>
      <c r="D22" s="528"/>
      <c r="E22" s="528"/>
      <c r="F22" s="53">
        <f>SUM(F16:F21)</f>
        <v>284540</v>
      </c>
      <c r="G22" s="17"/>
      <c r="H22" s="17"/>
    </row>
    <row r="23" spans="1:8" ht="12.75" customHeight="1">
      <c r="A23" s="15"/>
      <c r="F23" s="52"/>
      <c r="G23" s="17"/>
      <c r="H23" s="17"/>
    </row>
    <row r="24" spans="1:7" s="19" customFormat="1" ht="15.75">
      <c r="A24" s="15" t="s">
        <v>146</v>
      </c>
      <c r="F24" s="53">
        <f>F22</f>
        <v>284540</v>
      </c>
      <c r="G24" s="20"/>
    </row>
    <row r="25" spans="1:7" s="19" customFormat="1" ht="15.75">
      <c r="A25" s="15"/>
      <c r="F25" s="53"/>
      <c r="G25" s="20"/>
    </row>
    <row r="26" spans="1:6" s="21" customFormat="1" ht="18.75">
      <c r="A26" s="21" t="s">
        <v>5</v>
      </c>
      <c r="F26" s="51">
        <f>F22</f>
        <v>284540</v>
      </c>
    </row>
  </sheetData>
  <sheetProtection password="AF00" sheet="1" objects="1" scenarios="1" selectLockedCells="1" selectUnlockedCells="1"/>
  <mergeCells count="15">
    <mergeCell ref="A6:F6"/>
    <mergeCell ref="B20:E20"/>
    <mergeCell ref="B16:E16"/>
    <mergeCell ref="B17:E17"/>
    <mergeCell ref="F9:F11"/>
    <mergeCell ref="A9:E11"/>
    <mergeCell ref="B19:E19"/>
    <mergeCell ref="B18:E18"/>
    <mergeCell ref="B14:E14"/>
    <mergeCell ref="A1:F1"/>
    <mergeCell ref="B22:E22"/>
    <mergeCell ref="A2:F2"/>
    <mergeCell ref="A3:F3"/>
    <mergeCell ref="A5:F5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1" customWidth="1"/>
    <col min="2" max="2" width="67.875" style="41" customWidth="1"/>
    <col min="3" max="3" width="17.00390625" style="41" customWidth="1"/>
    <col min="4" max="16384" width="9.125" style="41" customWidth="1"/>
  </cols>
  <sheetData>
    <row r="1" spans="1:4" ht="15.75">
      <c r="A1" s="449" t="s">
        <v>483</v>
      </c>
      <c r="B1" s="449"/>
      <c r="C1" s="449"/>
      <c r="D1" s="83"/>
    </row>
    <row r="2" spans="2:4" ht="15">
      <c r="B2" s="84"/>
      <c r="C2" s="84"/>
      <c r="D2" s="83"/>
    </row>
    <row r="3" spans="2:3" ht="15.75" customHeight="1">
      <c r="B3" s="536"/>
      <c r="C3" s="536"/>
    </row>
    <row r="4" spans="2:3" ht="15">
      <c r="B4" s="42"/>
      <c r="C4" s="42"/>
    </row>
    <row r="5" spans="2:3" s="16" customFormat="1" ht="15.75" customHeight="1">
      <c r="B5" s="537" t="s">
        <v>324</v>
      </c>
      <c r="C5" s="537"/>
    </row>
    <row r="6" spans="2:6" s="22" customFormat="1" ht="15.75">
      <c r="B6" s="530" t="s">
        <v>338</v>
      </c>
      <c r="C6" s="530"/>
      <c r="D6" s="55"/>
      <c r="E6" s="55"/>
      <c r="F6" s="55"/>
    </row>
    <row r="7" spans="2:6" s="13" customFormat="1" ht="15">
      <c r="B7" s="529" t="s">
        <v>459</v>
      </c>
      <c r="C7" s="529"/>
      <c r="D7" s="54"/>
      <c r="E7" s="54"/>
      <c r="F7" s="54"/>
    </row>
    <row r="8" ht="15.75" customHeight="1" thickBot="1">
      <c r="C8" s="43" t="s">
        <v>392</v>
      </c>
    </row>
    <row r="9" spans="1:3" ht="15" customHeight="1">
      <c r="A9" s="541" t="s">
        <v>443</v>
      </c>
      <c r="B9" s="44"/>
      <c r="C9" s="538" t="s">
        <v>444</v>
      </c>
    </row>
    <row r="10" spans="1:3" ht="15.75" customHeight="1">
      <c r="A10" s="542"/>
      <c r="B10" s="45" t="s">
        <v>0</v>
      </c>
      <c r="C10" s="539"/>
    </row>
    <row r="11" spans="1:3" ht="15.75" thickBot="1">
      <c r="A11" s="543"/>
      <c r="B11" s="46"/>
      <c r="C11" s="540"/>
    </row>
    <row r="12" ht="11.25" customHeight="1"/>
    <row r="13" ht="15" customHeight="1">
      <c r="C13" s="52"/>
    </row>
    <row r="14" spans="1:3" ht="15">
      <c r="A14" s="372" t="s">
        <v>27</v>
      </c>
      <c r="B14" s="47" t="s">
        <v>402</v>
      </c>
      <c r="C14" s="52"/>
    </row>
    <row r="15" spans="1:3" ht="15">
      <c r="A15" s="372"/>
      <c r="B15" s="47"/>
      <c r="C15" s="52"/>
    </row>
    <row r="16" spans="1:3" ht="30">
      <c r="A16" s="372" t="s">
        <v>445</v>
      </c>
      <c r="B16" s="169" t="s">
        <v>257</v>
      </c>
      <c r="C16" s="52">
        <v>46400</v>
      </c>
    </row>
    <row r="17" spans="1:3" ht="15">
      <c r="A17" s="372"/>
      <c r="B17" s="345"/>
      <c r="C17" s="53"/>
    </row>
    <row r="18" spans="1:3" ht="29.25">
      <c r="A18" s="372" t="s">
        <v>21</v>
      </c>
      <c r="B18" s="345" t="s">
        <v>403</v>
      </c>
      <c r="C18" s="53"/>
    </row>
    <row r="19" spans="1:3" ht="15">
      <c r="A19" s="372"/>
      <c r="C19" s="52"/>
    </row>
    <row r="20" spans="1:3" ht="30">
      <c r="A20" s="372" t="s">
        <v>422</v>
      </c>
      <c r="B20" s="169" t="s">
        <v>256</v>
      </c>
      <c r="C20" s="52">
        <v>252000</v>
      </c>
    </row>
    <row r="21" spans="1:3" ht="15">
      <c r="A21" s="372"/>
      <c r="B21" s="345"/>
      <c r="C21" s="53"/>
    </row>
    <row r="22" spans="1:3" ht="15">
      <c r="A22" s="372" t="s">
        <v>423</v>
      </c>
      <c r="B22" s="345" t="s">
        <v>404</v>
      </c>
      <c r="C22" s="52"/>
    </row>
    <row r="23" spans="1:3" ht="23.25" customHeight="1">
      <c r="A23" s="372" t="s">
        <v>437</v>
      </c>
      <c r="B23" s="374" t="s">
        <v>446</v>
      </c>
      <c r="C23" s="375">
        <v>140000</v>
      </c>
    </row>
    <row r="24" spans="1:3" ht="24" customHeight="1">
      <c r="A24" s="372" t="s">
        <v>438</v>
      </c>
      <c r="B24" s="374" t="s">
        <v>337</v>
      </c>
      <c r="C24" s="375">
        <v>483000</v>
      </c>
    </row>
    <row r="25" spans="1:3" ht="18.75" customHeight="1">
      <c r="A25" s="372" t="s">
        <v>439</v>
      </c>
      <c r="B25" s="374" t="s">
        <v>362</v>
      </c>
      <c r="C25" s="375">
        <v>500000</v>
      </c>
    </row>
    <row r="26" spans="1:3" ht="15">
      <c r="A26" s="372"/>
      <c r="B26" s="47" t="s">
        <v>405</v>
      </c>
      <c r="C26" s="53">
        <f>SUM(C23:C25)</f>
        <v>1123000</v>
      </c>
    </row>
    <row r="27" spans="1:3" ht="15">
      <c r="A27" s="372"/>
      <c r="C27" s="52"/>
    </row>
    <row r="28" spans="1:3" ht="15">
      <c r="A28" s="372"/>
      <c r="C28" s="53"/>
    </row>
    <row r="29" spans="1:3" ht="15">
      <c r="A29" s="372"/>
      <c r="B29" s="47" t="s">
        <v>339</v>
      </c>
      <c r="C29" s="53">
        <f>C26+C20+C16</f>
        <v>1421400</v>
      </c>
    </row>
    <row r="30" ht="15">
      <c r="A30" s="372"/>
    </row>
    <row r="31" spans="1:3" ht="11.25" customHeight="1">
      <c r="A31" s="372"/>
      <c r="C31" s="52"/>
    </row>
    <row r="32" spans="1:3" ht="16.5">
      <c r="A32" s="372"/>
      <c r="B32" s="48" t="s">
        <v>340</v>
      </c>
      <c r="C32" s="59">
        <f>C29</f>
        <v>1421400</v>
      </c>
    </row>
    <row r="33" spans="1:3" s="49" customFormat="1" ht="16.5">
      <c r="A33" s="373"/>
      <c r="B33" s="48"/>
      <c r="C33" s="58"/>
    </row>
    <row r="34" spans="1:2" s="49" customFormat="1" ht="16.5">
      <c r="A34" s="373"/>
      <c r="B34" s="41"/>
    </row>
  </sheetData>
  <sheetProtection password="AF00" sheet="1" objects="1" scenarios="1" selectLockedCells="1" selectUnlockedCells="1"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67.375" style="0" customWidth="1"/>
    <col min="3" max="3" width="11.75390625" style="0" customWidth="1"/>
    <col min="4" max="5" width="9.125" style="0" hidden="1" customWidth="1"/>
    <col min="6" max="6" width="6.75390625" style="0" hidden="1" customWidth="1"/>
    <col min="7" max="7" width="9.125" style="0" hidden="1" customWidth="1"/>
    <col min="8" max="8" width="1.00390625" style="0" hidden="1" customWidth="1"/>
    <col min="9" max="11" width="9.125" style="0" hidden="1" customWidth="1"/>
  </cols>
  <sheetData>
    <row r="2" spans="1:3" ht="12.75">
      <c r="A2" s="547" t="s">
        <v>484</v>
      </c>
      <c r="B2" s="547"/>
      <c r="C2" s="547"/>
    </row>
    <row r="3" ht="12.75">
      <c r="B3" s="307"/>
    </row>
    <row r="5" spans="1:3" ht="12.75">
      <c r="A5" s="546"/>
      <c r="B5" s="546"/>
      <c r="C5" s="546"/>
    </row>
    <row r="6" spans="2:11" ht="12.75">
      <c r="B6" s="307"/>
      <c r="C6" s="307"/>
      <c r="D6" s="307"/>
      <c r="E6" s="307"/>
      <c r="F6" s="307"/>
      <c r="G6" s="307"/>
      <c r="H6" s="307"/>
      <c r="I6" s="307"/>
      <c r="J6" s="307"/>
      <c r="K6" s="307"/>
    </row>
    <row r="7" spans="2:11" ht="12.75">
      <c r="B7" s="544" t="s">
        <v>324</v>
      </c>
      <c r="C7" s="544"/>
      <c r="D7" s="544"/>
      <c r="E7" s="544"/>
      <c r="F7" s="544"/>
      <c r="G7" s="544"/>
      <c r="H7" s="544"/>
      <c r="I7" s="544"/>
      <c r="J7" s="544"/>
      <c r="K7" s="544"/>
    </row>
    <row r="8" spans="2:11" ht="12.75">
      <c r="B8" s="544" t="s">
        <v>375</v>
      </c>
      <c r="C8" s="544"/>
      <c r="D8" s="544"/>
      <c r="E8" s="544"/>
      <c r="F8" s="544"/>
      <c r="G8" s="544"/>
      <c r="H8" s="544"/>
      <c r="I8" s="544"/>
      <c r="J8" s="544"/>
      <c r="K8" s="544"/>
    </row>
    <row r="9" spans="2:11" ht="13.5" thickBot="1">
      <c r="B9" s="545" t="s">
        <v>449</v>
      </c>
      <c r="C9" s="545"/>
      <c r="D9" s="545"/>
      <c r="E9" s="545"/>
      <c r="F9" s="545"/>
      <c r="G9" s="545"/>
      <c r="H9" s="545"/>
      <c r="I9" s="545"/>
      <c r="J9" s="545"/>
      <c r="K9" s="545"/>
    </row>
    <row r="10" spans="1:3" ht="45" customHeight="1" thickBot="1" thickTop="1">
      <c r="A10" s="378" t="s">
        <v>443</v>
      </c>
      <c r="B10" s="376" t="s">
        <v>0</v>
      </c>
      <c r="C10" s="379" t="s">
        <v>413</v>
      </c>
    </row>
    <row r="11" ht="27.75" customHeight="1" thickTop="1"/>
    <row r="12" spans="1:2" ht="23.25" customHeight="1">
      <c r="A12" s="377" t="s">
        <v>27</v>
      </c>
      <c r="B12" s="411" t="s">
        <v>408</v>
      </c>
    </row>
    <row r="13" ht="15.75" customHeight="1">
      <c r="A13" s="377"/>
    </row>
    <row r="14" spans="1:3" ht="15.75" customHeight="1">
      <c r="A14" s="377" t="s">
        <v>415</v>
      </c>
      <c r="B14" t="s">
        <v>409</v>
      </c>
      <c r="C14" s="309">
        <v>87000578</v>
      </c>
    </row>
    <row r="15" spans="1:3" ht="15.75" customHeight="1">
      <c r="A15" s="377"/>
      <c r="B15" s="311" t="s">
        <v>2</v>
      </c>
      <c r="C15" s="312">
        <f>C14</f>
        <v>87000578</v>
      </c>
    </row>
    <row r="16" spans="1:3" ht="15.75" customHeight="1">
      <c r="A16" s="377"/>
      <c r="C16" s="309"/>
    </row>
    <row r="17" spans="1:3" ht="18" customHeight="1">
      <c r="A17" s="377"/>
      <c r="C17" s="309"/>
    </row>
    <row r="18" spans="1:5" ht="30.75" customHeight="1">
      <c r="A18" s="377" t="s">
        <v>21</v>
      </c>
      <c r="B18" s="412" t="s">
        <v>377</v>
      </c>
      <c r="C18" s="309"/>
      <c r="E18" s="308"/>
    </row>
    <row r="19" spans="1:3" ht="20.25" customHeight="1">
      <c r="A19" s="377"/>
      <c r="B19" t="s">
        <v>378</v>
      </c>
      <c r="C19" s="309">
        <v>300000</v>
      </c>
    </row>
    <row r="20" spans="1:3" ht="17.25" customHeight="1">
      <c r="A20" s="377" t="s">
        <v>422</v>
      </c>
      <c r="B20" t="s">
        <v>379</v>
      </c>
      <c r="C20" s="320">
        <v>81000</v>
      </c>
    </row>
    <row r="21" spans="1:3" ht="19.5" customHeight="1">
      <c r="A21" s="377"/>
      <c r="B21" s="311" t="s">
        <v>376</v>
      </c>
      <c r="C21" s="312">
        <f>C19+C20</f>
        <v>381000</v>
      </c>
    </row>
    <row r="22" spans="1:3" ht="12.75">
      <c r="A22" s="377"/>
      <c r="C22" s="309"/>
    </row>
    <row r="23" spans="1:3" ht="12.75">
      <c r="A23" s="377"/>
      <c r="C23" s="309"/>
    </row>
    <row r="24" spans="1:3" ht="21.75" customHeight="1">
      <c r="A24" s="377"/>
      <c r="B24" s="319" t="s">
        <v>380</v>
      </c>
      <c r="C24" s="346">
        <f>C21+C15</f>
        <v>87381578</v>
      </c>
    </row>
    <row r="25" ht="21.75" customHeight="1">
      <c r="A25" s="377"/>
    </row>
    <row r="26" ht="24.75" customHeight="1">
      <c r="A26" s="377"/>
    </row>
    <row r="27" ht="20.25" customHeight="1">
      <c r="A27" s="377"/>
    </row>
    <row r="28" ht="20.25" customHeight="1">
      <c r="A28" s="377"/>
    </row>
    <row r="29" ht="12.75">
      <c r="A29" s="377"/>
    </row>
    <row r="30" ht="12.75">
      <c r="A30" s="377"/>
    </row>
  </sheetData>
  <sheetProtection password="AF00" sheet="1" objects="1" scenarios="1" selectLockedCells="1" selectUnlockedCells="1"/>
  <mergeCells count="5">
    <mergeCell ref="B7:K7"/>
    <mergeCell ref="B8:K8"/>
    <mergeCell ref="B9:K9"/>
    <mergeCell ref="A5:C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2018-02-05T14:30:15Z</cp:lastPrinted>
  <dcterms:created xsi:type="dcterms:W3CDTF">2002-11-26T17:22:50Z</dcterms:created>
  <dcterms:modified xsi:type="dcterms:W3CDTF">2018-03-21T08:46:49Z</dcterms:modified>
  <cp:category/>
  <cp:version/>
  <cp:contentType/>
  <cp:contentStatus/>
</cp:coreProperties>
</file>