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135" windowWidth="16140" windowHeight="9990"/>
  </bookViews>
  <sheets>
    <sheet name="4.melléklet" sheetId="1" r:id="rId1"/>
  </sheets>
  <calcPr calcId="145621" calcMode="manual"/>
  <fileRecoveryPr autoRecover="0"/>
</workbook>
</file>

<file path=xl/calcChain.xml><?xml version="1.0" encoding="utf-8"?>
<calcChain xmlns="http://schemas.openxmlformats.org/spreadsheetml/2006/main">
  <c r="D89" i="1" l="1"/>
  <c r="D86" i="1"/>
  <c r="D90" i="1" s="1"/>
  <c r="D139" i="1" l="1"/>
  <c r="D141" i="1" l="1"/>
  <c r="D78" i="1"/>
  <c r="D359" i="1" l="1"/>
  <c r="D358" i="1"/>
  <c r="D354" i="1"/>
  <c r="D244" i="1"/>
  <c r="D245" i="1" s="1"/>
  <c r="D386" i="1"/>
  <c r="D315" i="1"/>
  <c r="D316" i="1" s="1"/>
  <c r="D343" i="1"/>
  <c r="D342" i="1"/>
  <c r="D287" i="1"/>
  <c r="D283" i="1"/>
  <c r="D282" i="1"/>
  <c r="D219" i="1"/>
  <c r="D215" i="1"/>
  <c r="D214" i="1"/>
  <c r="D344" i="1" l="1"/>
  <c r="D176" i="1"/>
  <c r="D173" i="1"/>
  <c r="D179" i="1" s="1"/>
  <c r="D149" i="1"/>
  <c r="D148" i="1"/>
  <c r="D150" i="1" s="1"/>
  <c r="D138" i="1"/>
  <c r="D123" i="1" l="1"/>
  <c r="D16" i="1"/>
  <c r="D14" i="1"/>
  <c r="D10" i="1"/>
  <c r="D9" i="1"/>
  <c r="D13" i="1"/>
  <c r="D18" i="1"/>
  <c r="D17" i="1"/>
  <c r="D19" i="1" l="1"/>
  <c r="D376" i="1"/>
  <c r="D364" i="1"/>
  <c r="D281" i="1"/>
  <c r="D253" i="1"/>
  <c r="D254" i="1" s="1"/>
  <c r="D340" i="1"/>
  <c r="D341" i="1" s="1"/>
  <c r="D348" i="1"/>
  <c r="D323" i="1"/>
  <c r="D333" i="1"/>
  <c r="D334" i="1" s="1"/>
  <c r="D265" i="1"/>
  <c r="D107" i="1"/>
  <c r="D109" i="1" s="1"/>
  <c r="D30" i="1"/>
  <c r="D34" i="1" s="1"/>
  <c r="D8" i="1"/>
  <c r="D213" i="1"/>
  <c r="D207" i="1"/>
  <c r="D208" i="1" s="1"/>
  <c r="D198" i="1"/>
  <c r="D200" i="1" s="1"/>
  <c r="D195" i="1"/>
  <c r="D171" i="1"/>
  <c r="D172" i="1" s="1"/>
  <c r="D165" i="1"/>
  <c r="D166" i="1" s="1"/>
  <c r="D98" i="1"/>
  <c r="D100" i="1" s="1"/>
  <c r="D64" i="1"/>
  <c r="D52" i="1"/>
  <c r="D53" i="1" s="1"/>
  <c r="D37" i="1"/>
  <c r="D38" i="1" s="1"/>
  <c r="D305" i="1"/>
  <c r="D306" i="1" s="1"/>
  <c r="D272" i="1"/>
  <c r="D273" i="1" s="1"/>
  <c r="D262" i="1"/>
  <c r="D232" i="1"/>
  <c r="D234" i="1" s="1"/>
  <c r="D186" i="1"/>
  <c r="D187" i="1" s="1"/>
  <c r="D159" i="1"/>
  <c r="D147" i="1"/>
  <c r="D119" i="1"/>
  <c r="D132" i="1" s="1"/>
  <c r="D73" i="1"/>
  <c r="D49" i="1"/>
  <c r="D54" i="1" l="1"/>
  <c r="D50" i="1"/>
  <c r="D79" i="1"/>
  <c r="D74" i="1"/>
  <c r="D274" i="1"/>
  <c r="D290" i="1"/>
  <c r="D160" i="1"/>
  <c r="D155" i="1" s="1"/>
  <c r="D156" i="1" s="1"/>
  <c r="D307" i="1"/>
  <c r="D349" i="1"/>
  <c r="D222" i="1"/>
  <c r="D235" i="1" s="1"/>
  <c r="D188" i="1"/>
  <c r="D39" i="1"/>
</calcChain>
</file>

<file path=xl/sharedStrings.xml><?xml version="1.0" encoding="utf-8"?>
<sst xmlns="http://schemas.openxmlformats.org/spreadsheetml/2006/main" count="595" uniqueCount="234">
  <si>
    <t>Főkönyvi szám</t>
  </si>
  <si>
    <t>Főkönyvi szám név</t>
  </si>
  <si>
    <t>Eredeti előirányzat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</si>
  <si>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</si>
  <si>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</si>
  <si>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</si>
  <si>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</si>
  <si>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 xml:space="preserve">Működési célú költségvetési támogatások és kiegészítő támogatások </t>
  </si>
  <si>
    <t>Működési célú visszatérítendő támogatások, kölcsönök visszatérülése államháztartáson belülről-nemzetiségi önkormányzatok és költségvetési szerveik</t>
  </si>
  <si>
    <t>Egyéb felhalmozási célú támogatások bevételei államháztartáson belülről-fejezeti kezelésű előirányzatok EU-s programok és azok hazai társfinanszírozása</t>
  </si>
  <si>
    <t>093432</t>
  </si>
  <si>
    <t>Magánszemélyek kommunális adója</t>
  </si>
  <si>
    <t>Állandó jelleggel végzett iparűzési tevékenység után fizetett helyi adó</t>
  </si>
  <si>
    <t>Késedelmi és önellenőrzési pótlék</t>
  </si>
  <si>
    <t>Készletértékesítés ellenértéke</t>
  </si>
  <si>
    <t>Szolgáltatások ellenértéke</t>
  </si>
  <si>
    <t>Ellátási díjak</t>
  </si>
  <si>
    <t>Kiszámlázott általános forgalmi adó</t>
  </si>
  <si>
    <t>Kamatbevételek</t>
  </si>
  <si>
    <t>Működési célú visszatérítendő támogatások, kölcsönök visszatérülése államháztartáson kívülről-háztartások</t>
  </si>
  <si>
    <t>Előző év költségvetési maradványának igénybevétele</t>
  </si>
  <si>
    <t>Bevétel összesen:</t>
  </si>
  <si>
    <t>05110112</t>
  </si>
  <si>
    <t>Köztisztviselők,közalkalmazottak bére</t>
  </si>
  <si>
    <t>05110432</t>
  </si>
  <si>
    <t>Túlóradíj</t>
  </si>
  <si>
    <t>05110712</t>
  </si>
  <si>
    <t>Erzsébet utalvány</t>
  </si>
  <si>
    <t>Ruházati költségtérítés</t>
  </si>
  <si>
    <t>Foglalkoztatottak egyéb személyi juttatásai</t>
  </si>
  <si>
    <t>Választott tisztségviselők juttatásai</t>
  </si>
  <si>
    <t>0512322</t>
  </si>
  <si>
    <t>Egyszerűsített foglalkoztatottak juttatásai és közterhei</t>
  </si>
  <si>
    <t>05212</t>
  </si>
  <si>
    <t>Szociális hozzájárulási adó</t>
  </si>
  <si>
    <t>05242</t>
  </si>
  <si>
    <t>Egészségügyi hozzájárulás</t>
  </si>
  <si>
    <t>05272</t>
  </si>
  <si>
    <t>Személyi jövedelemadó</t>
  </si>
  <si>
    <t>0531212</t>
  </si>
  <si>
    <t>Élelmiszer</t>
  </si>
  <si>
    <t>0531262</t>
  </si>
  <si>
    <t>Midazok, amelyek nem számolhatóak el szakmai anyagnak</t>
  </si>
  <si>
    <t>0532212</t>
  </si>
  <si>
    <t>Telefon, telefax, telex, mobíl díj</t>
  </si>
  <si>
    <t>0533112</t>
  </si>
  <si>
    <t>Villamos energia</t>
  </si>
  <si>
    <t>0533122</t>
  </si>
  <si>
    <t>Gázdíj</t>
  </si>
  <si>
    <t>0533132</t>
  </si>
  <si>
    <t>Víz- és csatornadíj</t>
  </si>
  <si>
    <t>Vásárolt élelmezés</t>
  </si>
  <si>
    <t>Bérleti és lízing díjak</t>
  </si>
  <si>
    <t>Karbantartási, kisjavítási szolgáltatások</t>
  </si>
  <si>
    <t>0533722</t>
  </si>
  <si>
    <t>Biztosítási díjak</t>
  </si>
  <si>
    <t>0533772</t>
  </si>
  <si>
    <t>Rovarírtás</t>
  </si>
  <si>
    <t>0533792</t>
  </si>
  <si>
    <t>Más egyéb szolgáltatások</t>
  </si>
  <si>
    <t>Reklám- és propagandakiadások</t>
  </si>
  <si>
    <t>Működési célú előzetesen felszámított általános forgalmi adó</t>
  </si>
  <si>
    <t>Egyéb dologi kiadások</t>
  </si>
  <si>
    <t>Beruházási célú előzetesen felszámított általános forgalmi adó</t>
  </si>
  <si>
    <t>Felújítási célú előzetesen felszámított általános forgalmi adó</t>
  </si>
  <si>
    <t>Kiadás összesen:</t>
  </si>
  <si>
    <t>011130 - Önkormányzatok és önkormányzati hivatalok jogalkotó és általános igazgatási tevékenysége</t>
  </si>
  <si>
    <t>0914092</t>
  </si>
  <si>
    <t>0916072</t>
  </si>
  <si>
    <t>Egyéb működési célú támogatások bevételei államháztartáson belülről-helyi önkormányzatok és költségvetési szerveik</t>
  </si>
  <si>
    <t>094022</t>
  </si>
  <si>
    <t>094062</t>
  </si>
  <si>
    <t>094082</t>
  </si>
  <si>
    <t>05110132</t>
  </si>
  <si>
    <t>0511082</t>
  </si>
  <si>
    <t>0511132</t>
  </si>
  <si>
    <t>051212</t>
  </si>
  <si>
    <t>0531122</t>
  </si>
  <si>
    <t>Könyv, folyóirat</t>
  </si>
  <si>
    <t>0531222</t>
  </si>
  <si>
    <t>Irodaszer, nyomtatvány</t>
  </si>
  <si>
    <t>0531232</t>
  </si>
  <si>
    <t>Hajtó és kenőanyag</t>
  </si>
  <si>
    <t>053322</t>
  </si>
  <si>
    <t>053332</t>
  </si>
  <si>
    <t>053342</t>
  </si>
  <si>
    <t>053512</t>
  </si>
  <si>
    <t>053552</t>
  </si>
  <si>
    <t>0535542</t>
  </si>
  <si>
    <t>Adó-, vám-, illeték és más adójellegű befizetések, hozzájárulások</t>
  </si>
  <si>
    <t>05512032</t>
  </si>
  <si>
    <t>05612</t>
  </si>
  <si>
    <t>056412</t>
  </si>
  <si>
    <t>Egyéb tárgyi eszközök besz.,lét.-KISÉRTÉKŰ T.eszk!!</t>
  </si>
  <si>
    <t>05672</t>
  </si>
  <si>
    <t>013320 - Köztemető-fenntartás és -működtetés</t>
  </si>
  <si>
    <t>013350 - Az önkormányzati vagyonnal való gazdálkodással kapcsolatos feladatok</t>
  </si>
  <si>
    <t>0925032</t>
  </si>
  <si>
    <t>05712</t>
  </si>
  <si>
    <t>05742</t>
  </si>
  <si>
    <t>016080 - Kiemelt állami és önkormányzati rendezvények</t>
  </si>
  <si>
    <t>094012</t>
  </si>
  <si>
    <t>0965082</t>
  </si>
  <si>
    <t>Egyéb működési célú átvett pénzeszközök-egyéb vállalkozások</t>
  </si>
  <si>
    <t>053422</t>
  </si>
  <si>
    <t>018010 - Önkormányzatok elszámolásai a központi költségvetéssel</t>
  </si>
  <si>
    <t>091112</t>
  </si>
  <si>
    <t>091122</t>
  </si>
  <si>
    <t>091132</t>
  </si>
  <si>
    <t>091142</t>
  </si>
  <si>
    <t>091152</t>
  </si>
  <si>
    <t>093412</t>
  </si>
  <si>
    <t>Építményadó</t>
  </si>
  <si>
    <t>09351072</t>
  </si>
  <si>
    <t>0936172</t>
  </si>
  <si>
    <t>098142</t>
  </si>
  <si>
    <t>Államháztartáson belüli megelőlegezések</t>
  </si>
  <si>
    <t>018030 - Támogatási célú finanszírozási műveletek</t>
  </si>
  <si>
    <t>0981312</t>
  </si>
  <si>
    <t>05506082</t>
  </si>
  <si>
    <t>059152</t>
  </si>
  <si>
    <t>041233 - Hosszabb időtartamú közfoglalkoztatás</t>
  </si>
  <si>
    <t>0916062</t>
  </si>
  <si>
    <t>Egyéb működési célú támogatások bevételei államháztartáson belülről-elkülönített állami pénzalapok</t>
  </si>
  <si>
    <t>051101142</t>
  </si>
  <si>
    <t>Közfoglalkoztatottak bére</t>
  </si>
  <si>
    <t>0531172</t>
  </si>
  <si>
    <t>Vegyszer</t>
  </si>
  <si>
    <t>051030 - Nem veszélyes (települési) hulladék vegyes (ömlesztett) begyűjtése, szállítása,átrakása</t>
  </si>
  <si>
    <t>052020 - Szennyvíz gyűjtése, tisztítása, elhelyezése</t>
  </si>
  <si>
    <t>063020 - Víztermelés, -kezelés, -ellátás</t>
  </si>
  <si>
    <t>0940422</t>
  </si>
  <si>
    <t>Tulajdonosi bevételek - önkormányzati vagyon üzemeltetéséből, koncesszióból származó bevétel</t>
  </si>
  <si>
    <t>0584072</t>
  </si>
  <si>
    <t>Egyéb felhalmozási célú támogatások államháztartáson belülre-helyi önkormányzatok és költségvetési szerveik</t>
  </si>
  <si>
    <t>064010 - Közvilágítás</t>
  </si>
  <si>
    <t>066020 - Város-, községgazdálkodási egyéb szolgáltatások</t>
  </si>
  <si>
    <t>081030 - Sportlétesítmények, edzőtáborok működtetése és fejlesztése</t>
  </si>
  <si>
    <t>082091 - Közművelődés – közösségi és társadalmi részvétel fejlesztése</t>
  </si>
  <si>
    <t>082092 - Közművelődés – hagyományos közösségi kulturális értékek gondozása</t>
  </si>
  <si>
    <t>0532112</t>
  </si>
  <si>
    <t>Internet díj</t>
  </si>
  <si>
    <t>0532222</t>
  </si>
  <si>
    <t>Kábel tv.</t>
  </si>
  <si>
    <t>0533712</t>
  </si>
  <si>
    <t>Postaköltség</t>
  </si>
  <si>
    <t>0533742</t>
  </si>
  <si>
    <t>Szállítás</t>
  </si>
  <si>
    <t>083030 - Egyéb kiadói tevékenység</t>
  </si>
  <si>
    <t>094052</t>
  </si>
  <si>
    <t>107051 - Szociális étkeztetés</t>
  </si>
  <si>
    <t>107060 - Egyéb szociális pénzbeli és természetbeni ellátások, támogatások</t>
  </si>
  <si>
    <t>0964042</t>
  </si>
  <si>
    <t>0548812</t>
  </si>
  <si>
    <t>Önk. által saját hat.ben adott pügyi ellátás - Egyszeri települési támogatás</t>
  </si>
  <si>
    <t>0548822</t>
  </si>
  <si>
    <t>Önk. által saját hat.ben adott pügyi ellátás - Gyermek nevelését elősegítő települési támogatás</t>
  </si>
  <si>
    <t>0548832</t>
  </si>
  <si>
    <t>0548842</t>
  </si>
  <si>
    <t>Önk. által saját hat.ben adott pügyi ellátás - Temetési költségek csökkentését elősegítő települési támogatás</t>
  </si>
  <si>
    <t>0548852</t>
  </si>
  <si>
    <t>Önk. által saját hat.ben adott pügyi ellátás - Gyógyszer-kiadások viseléséhez nyújtható települési támogatás</t>
  </si>
  <si>
    <t>0548862</t>
  </si>
  <si>
    <t>Önk. által saját hat.körben adott pügyi ellátás - Ápolási célú települési támogatás</t>
  </si>
  <si>
    <t>0548882</t>
  </si>
  <si>
    <t>Önk. által saját hat.ben adott pügyi ellátás - Születési támogatás</t>
  </si>
  <si>
    <t>05488912</t>
  </si>
  <si>
    <t>Önk. által saját hat.ben adott pügyi ellátás - Tanévkezdési támogatás</t>
  </si>
  <si>
    <t>0548892</t>
  </si>
  <si>
    <t>Önk. által saját hat.ben adott pügyi ellátás - Bursa Hungarica Felsőoktatási Önk.-i Ösztöndíjpályázat támogatás</t>
  </si>
  <si>
    <t>054889222</t>
  </si>
  <si>
    <t>Önk. által saját hat.ben adott pügyi ellátás - Karácsonyi támogatás (term.beni)</t>
  </si>
  <si>
    <t>900020 - Önkormányzatok funkcióira nem sorolható bevételei államháztartáson kívülről</t>
  </si>
  <si>
    <t>0935412</t>
  </si>
  <si>
    <t>Belföldi gépjárművek adójának  a helyi önkormányzatot megillető része</t>
  </si>
  <si>
    <t>09355012</t>
  </si>
  <si>
    <t>Tartózkodás után fizetett idegenforgalmi adó</t>
  </si>
  <si>
    <t>ezen belül: Önkormányzati Hivatal működésének támogatása</t>
  </si>
  <si>
    <t>Település-üzemeltetéshez kapcsolódó feladatellátások tám.</t>
  </si>
  <si>
    <t>Gyermekétkeztetés támogatása</t>
  </si>
  <si>
    <t>Kiadás mindösszesen:</t>
  </si>
  <si>
    <t>Művelődési ház</t>
  </si>
  <si>
    <t>Immateriális javak beszerzése, létesítése (kataszteri program)</t>
  </si>
  <si>
    <t>Felújítási kiadások:</t>
  </si>
  <si>
    <t>Dologi kiadások:</t>
  </si>
  <si>
    <t>Ingatlanok felújítása (pályázati önerő)</t>
  </si>
  <si>
    <t>0548872</t>
  </si>
  <si>
    <t>Önk. által saját hat.körben adott pügyi ellátás - Mentesülés a köztemetés költségeinek megtérítése alól</t>
  </si>
  <si>
    <t>Személyi juttatások és járulékok:</t>
  </si>
  <si>
    <t>Dologi és átadott pénzeszközök:</t>
  </si>
  <si>
    <t>Beruházások:</t>
  </si>
  <si>
    <t>Egyéb működési célú támogatások államháztartáson kívülre-egyéb civil szervezetek (Egyesületek, Alapítványok…)</t>
  </si>
  <si>
    <t>Ingatlanok felújítása (Ravatalozó)</t>
  </si>
  <si>
    <t>Szolgáltatások ellenértéke (Lakbérek, Bérleti díjak)</t>
  </si>
  <si>
    <t>Szociális étkeztetés támogatása</t>
  </si>
  <si>
    <t>Szociális és Gyermekjóléti feladatok támogatása</t>
  </si>
  <si>
    <t>ezen belül:                          Szociális feladatok egyéb támogatása</t>
  </si>
  <si>
    <t>Egyéb működési célú támogatások államháztartáson belülre-társulások és költségvetési szerveik (Óvoda, Szoc.Int.,Védőnő,Kistérség)</t>
  </si>
  <si>
    <t>Központi, irányító szervi támogatás folyósítása (Közös Hivatal)</t>
  </si>
  <si>
    <t>MT alapján teljes, részmunkaidős bére (1 fő 6 órás)</t>
  </si>
  <si>
    <t>Egyéb működési célú támogatások bevételei államháztartáson belülről-elkülönített állami pénzalapok (Mezőőri Szolg. támogatása)</t>
  </si>
  <si>
    <t>Köztisztviselők,közalkalmazottak bére (1 fő Mezőőr 8ó, 1 fő 4ó)</t>
  </si>
  <si>
    <t>MT alapján teljes, részmunkaidős bére (2 fő karbantartó 8ó)</t>
  </si>
  <si>
    <t>Faluház</t>
  </si>
  <si>
    <t>Köztisztviselők,közalkalmazottak bére (1fő 8ó)</t>
  </si>
  <si>
    <t>MT alapján teljes, részmunkaidős bére (1fő 8ó)</t>
  </si>
  <si>
    <t>Dologi kiadás:</t>
  </si>
  <si>
    <t>Önk.által saját hat.ben adott pügyi ellátás - Rendkívüli települési támogatás (Kamatmentes kölcsön is)</t>
  </si>
  <si>
    <t>05110711</t>
  </si>
  <si>
    <t>4. melléklet</t>
  </si>
  <si>
    <t>Cofog szerinti feladatellátás</t>
  </si>
  <si>
    <t>MT alapján teljes, részmunkaidős bére (1 fő 8 órás)</t>
  </si>
  <si>
    <t>0 51223</t>
  </si>
  <si>
    <t>Megbízási díj</t>
  </si>
  <si>
    <t>Köztisztviselők,közalkalmazottak bére (3 fő)</t>
  </si>
  <si>
    <t>Béren kívüli juttatások</t>
  </si>
  <si>
    <t>A rászoruló gyermekek szünidei étkeztetésének támogatása</t>
  </si>
  <si>
    <t>2017.02.28.-ig 18 fő</t>
  </si>
  <si>
    <t>041237 - Közfoglalkoztatási mintaprogram</t>
  </si>
  <si>
    <t>2016.-ról áthúzódó bérköltség</t>
  </si>
  <si>
    <t>0 5712</t>
  </si>
  <si>
    <t>Ingatlan felújítása (Közös Hivatal)</t>
  </si>
  <si>
    <t>Megbízási díj (2016.12.hó)</t>
  </si>
  <si>
    <t>Foglalkoztatottak egyéb személyi juttatásai (Kompenzáció)</t>
  </si>
  <si>
    <t>096015 - Gyermekétkeztetés köznevelési intézményben (2016.12.havi béreket tartalmazza)</t>
  </si>
  <si>
    <t>Köztisztviselők,közalkalmazottak bére (1 fő 4 ó)</t>
  </si>
  <si>
    <t>104037 - Intézményen kívüli gyermekétkeztetés (szünidei)</t>
  </si>
  <si>
    <t>102050 - Az időskorúak társadalmi integrációját célzó programok (Idősbarát Önkormányzat díj)</t>
  </si>
  <si>
    <t>0 916062</t>
  </si>
  <si>
    <t>Egyéb működési c.támogatások bev.áh-on belülről</t>
  </si>
  <si>
    <t>045160 - Közutak, hidak alagutak üzemeltetése, fenntartása</t>
  </si>
  <si>
    <t>0 531232</t>
  </si>
  <si>
    <t>Ingatlanok felújítása (út)</t>
  </si>
  <si>
    <t>a 2/2017.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</si>
</sst>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 readingOrder="1"/>
      <protection locked="0"/>
    </xf>
    <xf numFmtId="3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 readingOrder="1"/>
      <protection locked="0"/>
    </xf>
    <xf numFmtId="3" fontId="3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vertical="center" wrapText="1" readingOrder="1"/>
      <protection locked="0"/>
    </xf>
    <xf numFmtId="3" fontId="3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vertical="center" wrapText="1" readingOrder="1"/>
      <protection locked="0"/>
    </xf>
    <xf numFmtId="3" fontId="3" fillId="0" borderId="4" xfId="0" applyNumberFormat="1" applyFont="1" applyBorder="1" applyAlignment="1" applyProtection="1">
      <alignment horizontal="center" vertical="center" wrapText="1" readingOrder="1"/>
      <protection locked="0"/>
    </xf>
    <xf numFmtId="3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top" wrapText="1"/>
      <protection locked="0"/>
    </xf>
    <xf numFmtId="3" fontId="3" fillId="0" borderId="0" xfId="0" applyNumberFormat="1" applyFont="1" applyBorder="1" applyAlignment="1" applyProtection="1">
      <alignment horizontal="center" vertical="center" wrapText="1" readingOrder="1"/>
      <protection locked="0"/>
    </xf>
    <xf numFmtId="3" fontId="4" fillId="0" borderId="2" xfId="0" applyNumberFormat="1" applyFont="1" applyBorder="1" applyAlignment="1" applyProtection="1">
      <alignment horizontal="center" vertical="center" wrapText="1" readingOrder="1"/>
      <protection locked="0"/>
    </xf>
    <xf numFmtId="3" fontId="4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0" xfId="0" applyFont="1" applyBorder="1" applyAlignment="1" applyProtection="1">
      <alignment horizontal="center" vertical="center" wrapText="1" readingOrder="1"/>
      <protection locked="0"/>
    </xf>
    <xf numFmtId="3" fontId="4" fillId="0" borderId="0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right" vertical="center" wrapText="1" readingOrder="1"/>
      <protection locked="0"/>
    </xf>
    <xf numFmtId="3" fontId="3" fillId="0" borderId="1" xfId="0" applyNumberFormat="1" applyFont="1" applyBorder="1" applyAlignment="1" applyProtection="1">
      <alignment horizontal="right" vertical="center" wrapText="1" readingOrder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3" fontId="4" fillId="4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4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 readingOrder="1"/>
      <protection locked="0"/>
    </xf>
    <xf numFmtId="3" fontId="2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2" borderId="3" xfId="0" applyFont="1" applyFill="1" applyBorder="1" applyAlignment="1" applyProtection="1">
      <alignment horizontal="center" vertical="center" wrapText="1" readingOrder="1"/>
      <protection locked="0"/>
    </xf>
    <xf numFmtId="0" fontId="4" fillId="0" borderId="6" xfId="0" applyFont="1" applyFill="1" applyBorder="1" applyAlignment="1" applyProtection="1">
      <alignment horizontal="center" vertical="center" wrapText="1" readingOrder="1"/>
      <protection locked="0"/>
    </xf>
    <xf numFmtId="0" fontId="5" fillId="0" borderId="6" xfId="0" applyFont="1" applyFill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right" vertical="center" wrapText="1" readingOrder="1"/>
      <protection locked="0"/>
    </xf>
    <xf numFmtId="3" fontId="3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3" xfId="0" applyFont="1" applyBorder="1" applyAlignment="1" applyProtection="1">
      <alignment horizontal="right" vertical="center" wrapText="1" readingOrder="1"/>
      <protection locked="0"/>
    </xf>
    <xf numFmtId="3" fontId="3" fillId="0" borderId="3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3" fontId="4" fillId="0" borderId="6" xfId="0" applyNumberFormat="1" applyFont="1" applyBorder="1" applyAlignment="1" applyProtection="1">
      <alignment horizontal="center" vertical="center" wrapText="1" readingOrder="1"/>
      <protection locked="0"/>
    </xf>
    <xf numFmtId="3" fontId="4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5" xfId="0" applyFont="1" applyBorder="1" applyAlignment="1" applyProtection="1">
      <alignment horizontal="left" vertical="center" wrapText="1" readingOrder="1"/>
      <protection locked="0"/>
    </xf>
    <xf numFmtId="0" fontId="3" fillId="0" borderId="8" xfId="0" applyFont="1" applyBorder="1" applyAlignment="1" applyProtection="1">
      <alignment horizontal="left" vertical="center" wrapText="1" readingOrder="1"/>
      <protection locked="0"/>
    </xf>
    <xf numFmtId="0" fontId="3" fillId="0" borderId="3" xfId="0" applyFont="1" applyBorder="1" applyAlignment="1" applyProtection="1">
      <alignment horizontal="left" vertical="center" wrapText="1" readingOrder="1"/>
      <protection locked="0"/>
    </xf>
    <xf numFmtId="0" fontId="3" fillId="0" borderId="7" xfId="0" applyFont="1" applyBorder="1" applyAlignment="1" applyProtection="1">
      <alignment horizontal="left" vertical="center" wrapText="1" readingOrder="1"/>
      <protection locked="0"/>
    </xf>
    <xf numFmtId="3" fontId="4" fillId="4" borderId="4" xfId="0" applyNumberFormat="1" applyFont="1" applyFill="1" applyBorder="1" applyAlignment="1" applyProtection="1">
      <alignment horizontal="center" vertical="center" wrapText="1" readingOrder="1"/>
      <protection locked="0"/>
    </xf>
    <xf numFmtId="3" fontId="1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 readingOrder="1"/>
      <protection locked="0"/>
    </xf>
    <xf numFmtId="3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Fill="1" applyBorder="1"/>
    <xf numFmtId="3" fontId="3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3" fontId="3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3" fontId="3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 readingOrder="1"/>
      <protection locked="0"/>
    </xf>
    <xf numFmtId="0" fontId="2" fillId="0" borderId="0" xfId="0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 readingOrder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center" wrapText="1" readingOrder="1"/>
      <protection locked="0"/>
    </xf>
    <xf numFmtId="0" fontId="4" fillId="4" borderId="3" xfId="0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Font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 wrapText="1" readingOrder="1"/>
      <protection locked="0"/>
    </xf>
    <xf numFmtId="0" fontId="1" fillId="0" borderId="14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 readingOrder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 readingOrder="1"/>
      <protection locked="0"/>
    </xf>
    <xf numFmtId="0" fontId="1" fillId="0" borderId="15" xfId="0" applyFont="1" applyBorder="1" applyAlignment="1">
      <alignment horizontal="center" vertical="center" readingOrder="1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1" fillId="0" borderId="0" xfId="0" applyFont="1" applyAlignment="1">
      <alignment horizontal="center" vertical="center"/>
    </xf>
    <xf numFmtId="0" fontId="4" fillId="4" borderId="5" xfId="0" applyFont="1" applyFill="1" applyBorder="1" applyAlignment="1" applyProtection="1">
      <alignment horizontal="center" vertical="center" wrapText="1" readingOrder="1"/>
      <protection locked="0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15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 readingOrder="1"/>
      <protection locked="0"/>
    </xf>
    <xf numFmtId="0" fontId="5" fillId="0" borderId="18" xfId="0" applyFont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center" wrapText="1" readingOrder="1"/>
      <protection locked="0"/>
    </xf>
    <xf numFmtId="0" fontId="4" fillId="4" borderId="17" xfId="0" applyFont="1" applyFill="1" applyBorder="1" applyAlignment="1" applyProtection="1">
      <alignment horizontal="center" vertical="center" wrapText="1" readingOrder="1"/>
      <protection locked="0"/>
    </xf>
    <xf numFmtId="0" fontId="4" fillId="0" borderId="10" xfId="0" applyFont="1" applyBorder="1" applyAlignment="1" applyProtection="1">
      <alignment horizontal="center" vertical="center" wrapText="1" readingOrder="1"/>
      <protection locked="0"/>
    </xf>
    <xf numFmtId="0" fontId="2" fillId="3" borderId="11" xfId="0" applyFont="1" applyFill="1" applyBorder="1" applyAlignment="1" applyProtection="1">
      <alignment horizontal="center" vertical="center" wrapText="1" readingOrder="1"/>
      <protection locked="0"/>
    </xf>
    <xf numFmtId="0" fontId="2" fillId="3" borderId="12" xfId="0" applyFont="1" applyFill="1" applyBorder="1" applyAlignment="1" applyProtection="1">
      <alignment horizontal="center" vertical="center" wrapText="1" readingOrder="1"/>
      <protection locked="0"/>
    </xf>
    <xf numFmtId="0" fontId="2" fillId="3" borderId="13" xfId="0" applyFont="1" applyFill="1" applyBorder="1" applyAlignment="1" applyProtection="1">
      <alignment horizontal="center" vertical="center" wrapText="1" readingOrder="1"/>
      <protection locked="0"/>
    </xf>
    <xf numFmtId="0" fontId="4" fillId="5" borderId="3" xfId="0" applyFont="1" applyFill="1" applyBorder="1" applyAlignment="1" applyProtection="1">
      <alignment horizontal="center" vertical="center" wrapText="1" readingOrder="1"/>
      <protection locked="0"/>
    </xf>
    <xf numFmtId="0" fontId="5" fillId="4" borderId="3" xfId="0" applyFont="1" applyFill="1" applyBorder="1" applyAlignment="1" applyProtection="1">
      <alignment horizontal="center" vertical="top" wrapText="1"/>
      <protection locked="0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 readingOrder="1"/>
      <protection locked="0"/>
    </xf>
    <xf numFmtId="0" fontId="5" fillId="4" borderId="14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center" wrapText="1" readingOrder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5" fillId="4" borderId="10" xfId="0" applyFont="1" applyFill="1" applyBorder="1" applyAlignment="1" applyProtection="1">
      <alignment horizontal="center" vertical="top" wrapText="1" readingOrder="1"/>
      <protection locked="0"/>
    </xf>
    <xf numFmtId="0" fontId="2" fillId="3" borderId="4" xfId="0" applyFont="1" applyFill="1" applyBorder="1" applyAlignment="1" applyProtection="1">
      <alignment vertical="center" wrapText="1" readingOrder="1"/>
      <protection locked="0"/>
    </xf>
    <xf numFmtId="0" fontId="1" fillId="0" borderId="14" xfId="0" applyFont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vertical="center" wrapText="1" readingOrder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5" fillId="4" borderId="17" xfId="0" applyFont="1" applyFill="1" applyBorder="1" applyAlignment="1" applyProtection="1">
      <alignment horizontal="center" vertical="top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5F5F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86"/>
  <sheetViews>
    <sheetView showGridLines="0" tabSelected="1" zoomScale="120" zoomScaleNormal="120" workbookViewId="0">
      <pane ySplit="3" topLeftCell="A374" activePane="bottomLeft" state="frozenSplit"/>
      <selection pane="bottomLeft" activeCell="C374" sqref="C374"/>
    </sheetView>
  </sheetViews>
  <sheetFormatPr defaultColWidth="8.7109375" defaultRowHeight="12.75" x14ac:dyDescent="0.2"/>
  <cols>
    <col min="1" max="1" width="4.7109375" customWidth="1"/>
    <col min="2" max="2" width="9.85546875" style="2" customWidth="1"/>
    <col min="3" max="3" width="54" style="3" customWidth="1"/>
    <col min="4" max="4" width="22.7109375" style="4" customWidth="1"/>
  </cols>
  <sheetData>
    <row r="1" spans="2:4" ht="15" x14ac:dyDescent="0.2">
      <c r="B1" s="84" t="s">
        <v>209</v>
      </c>
      <c r="C1" s="84"/>
      <c r="D1" s="84"/>
    </row>
    <row r="2" spans="2:4" ht="15" x14ac:dyDescent="0.2">
      <c r="B2" s="84" t="s">
        <v>233</v>
      </c>
      <c r="C2" s="84"/>
      <c r="D2" s="84"/>
    </row>
    <row r="3" spans="2:4" ht="15" x14ac:dyDescent="0.2">
      <c r="B3" s="84" t="s">
        <v>210</v>
      </c>
      <c r="C3" s="84"/>
      <c r="D3" s="84"/>
    </row>
    <row r="4" spans="2:4" x14ac:dyDescent="0.2">
      <c r="B4" s="85" t="s">
        <v>66</v>
      </c>
      <c r="C4" s="86"/>
      <c r="D4" s="86"/>
    </row>
    <row r="5" spans="2:4" ht="24" x14ac:dyDescent="0.2">
      <c r="B5" s="5" t="s">
        <v>0</v>
      </c>
      <c r="C5" s="6" t="s">
        <v>1</v>
      </c>
      <c r="D5" s="7" t="s">
        <v>2</v>
      </c>
    </row>
    <row r="6" spans="2:4" ht="36" x14ac:dyDescent="0.2">
      <c r="B6" s="8" t="s">
        <v>67</v>
      </c>
      <c r="C6" s="9" t="s">
        <v>8</v>
      </c>
      <c r="D6" s="10">
        <v>80</v>
      </c>
    </row>
    <row r="7" spans="2:4" x14ac:dyDescent="0.2">
      <c r="B7" s="8" t="s">
        <v>72</v>
      </c>
      <c r="C7" s="9" t="s">
        <v>18</v>
      </c>
      <c r="D7" s="10">
        <v>100</v>
      </c>
    </row>
    <row r="8" spans="2:4" x14ac:dyDescent="0.2">
      <c r="B8" s="95" t="s">
        <v>21</v>
      </c>
      <c r="C8" s="120"/>
      <c r="D8" s="11">
        <f>SUM(D6:D7)</f>
        <v>180</v>
      </c>
    </row>
    <row r="9" spans="2:4" x14ac:dyDescent="0.2">
      <c r="B9" s="8" t="s">
        <v>73</v>
      </c>
      <c r="C9" s="9" t="s">
        <v>211</v>
      </c>
      <c r="D9" s="10">
        <f>111+1403</f>
        <v>1514</v>
      </c>
    </row>
    <row r="10" spans="2:4" x14ac:dyDescent="0.2">
      <c r="B10" s="8" t="s">
        <v>22</v>
      </c>
      <c r="C10" s="9" t="s">
        <v>214</v>
      </c>
      <c r="D10" s="10">
        <f>279+1991+1771+2398</f>
        <v>6439</v>
      </c>
    </row>
    <row r="11" spans="2:4" x14ac:dyDescent="0.2">
      <c r="B11" s="8" t="s">
        <v>26</v>
      </c>
      <c r="C11" s="9" t="s">
        <v>215</v>
      </c>
      <c r="D11" s="69">
        <v>0</v>
      </c>
    </row>
    <row r="12" spans="2:4" x14ac:dyDescent="0.2">
      <c r="B12" s="8" t="s">
        <v>74</v>
      </c>
      <c r="C12" s="9" t="s">
        <v>28</v>
      </c>
      <c r="D12" s="69">
        <v>0</v>
      </c>
    </row>
    <row r="13" spans="2:4" x14ac:dyDescent="0.2">
      <c r="B13" s="8" t="s">
        <v>75</v>
      </c>
      <c r="C13" s="9" t="s">
        <v>29</v>
      </c>
      <c r="D13" s="69">
        <f>16</f>
        <v>16</v>
      </c>
    </row>
    <row r="14" spans="2:4" x14ac:dyDescent="0.2">
      <c r="B14" s="8" t="s">
        <v>76</v>
      </c>
      <c r="C14" s="9" t="s">
        <v>30</v>
      </c>
      <c r="D14" s="69">
        <f>442+5692</f>
        <v>6134</v>
      </c>
    </row>
    <row r="15" spans="2:4" x14ac:dyDescent="0.2">
      <c r="B15" s="12" t="s">
        <v>212</v>
      </c>
      <c r="C15" s="13" t="s">
        <v>213</v>
      </c>
      <c r="D15" s="71">
        <v>54</v>
      </c>
    </row>
    <row r="16" spans="2:4" x14ac:dyDescent="0.2">
      <c r="B16" s="12" t="s">
        <v>33</v>
      </c>
      <c r="C16" s="13" t="s">
        <v>34</v>
      </c>
      <c r="D16" s="71">
        <f>238+308+438+390+528+1252</f>
        <v>3154</v>
      </c>
    </row>
    <row r="17" spans="2:4" x14ac:dyDescent="0.2">
      <c r="B17" s="15" t="s">
        <v>35</v>
      </c>
      <c r="C17" s="16" t="s">
        <v>36</v>
      </c>
      <c r="D17" s="72">
        <f>(D11+D12)*1.18*0.14</f>
        <v>0</v>
      </c>
    </row>
    <row r="18" spans="2:4" x14ac:dyDescent="0.2">
      <c r="B18" s="18" t="s">
        <v>37</v>
      </c>
      <c r="C18" s="19" t="s">
        <v>38</v>
      </c>
      <c r="D18" s="73">
        <f>(D11+D12)*1.18*0.15</f>
        <v>0</v>
      </c>
    </row>
    <row r="19" spans="2:4" x14ac:dyDescent="0.2">
      <c r="B19" s="80" t="s">
        <v>188</v>
      </c>
      <c r="C19" s="87"/>
      <c r="D19" s="74">
        <f>SUM(D9:D18)</f>
        <v>17311</v>
      </c>
    </row>
    <row r="20" spans="2:4" x14ac:dyDescent="0.2">
      <c r="B20" s="8" t="s">
        <v>77</v>
      </c>
      <c r="C20" s="9" t="s">
        <v>78</v>
      </c>
      <c r="D20" s="10">
        <v>70</v>
      </c>
    </row>
    <row r="21" spans="2:4" x14ac:dyDescent="0.2">
      <c r="B21" s="8" t="s">
        <v>39</v>
      </c>
      <c r="C21" s="9" t="s">
        <v>40</v>
      </c>
      <c r="D21" s="10">
        <v>10</v>
      </c>
    </row>
    <row r="22" spans="2:4" x14ac:dyDescent="0.2">
      <c r="B22" s="8" t="s">
        <v>79</v>
      </c>
      <c r="C22" s="9" t="s">
        <v>80</v>
      </c>
      <c r="D22" s="10">
        <v>30</v>
      </c>
    </row>
    <row r="23" spans="2:4" x14ac:dyDescent="0.2">
      <c r="B23" s="8" t="s">
        <v>81</v>
      </c>
      <c r="C23" s="9" t="s">
        <v>82</v>
      </c>
      <c r="D23" s="10">
        <v>500</v>
      </c>
    </row>
    <row r="24" spans="2:4" x14ac:dyDescent="0.2">
      <c r="B24" s="8" t="s">
        <v>41</v>
      </c>
      <c r="C24" s="9" t="s">
        <v>42</v>
      </c>
      <c r="D24" s="10">
        <v>150</v>
      </c>
    </row>
    <row r="25" spans="2:4" x14ac:dyDescent="0.2">
      <c r="B25" s="8" t="s">
        <v>43</v>
      </c>
      <c r="C25" s="9" t="s">
        <v>44</v>
      </c>
      <c r="D25" s="10">
        <v>300</v>
      </c>
    </row>
    <row r="26" spans="2:4" x14ac:dyDescent="0.2">
      <c r="B26" s="8" t="s">
        <v>84</v>
      </c>
      <c r="C26" s="9" t="s">
        <v>52</v>
      </c>
      <c r="D26" s="69">
        <v>150</v>
      </c>
    </row>
    <row r="27" spans="2:4" x14ac:dyDescent="0.2">
      <c r="B27" s="8" t="s">
        <v>85</v>
      </c>
      <c r="C27" s="9" t="s">
        <v>53</v>
      </c>
      <c r="D27" s="10">
        <v>100</v>
      </c>
    </row>
    <row r="28" spans="2:4" x14ac:dyDescent="0.2">
      <c r="B28" s="8" t="s">
        <v>54</v>
      </c>
      <c r="C28" s="9" t="s">
        <v>55</v>
      </c>
      <c r="D28" s="10">
        <v>100</v>
      </c>
    </row>
    <row r="29" spans="2:4" x14ac:dyDescent="0.2">
      <c r="B29" s="8" t="s">
        <v>58</v>
      </c>
      <c r="C29" s="9" t="s">
        <v>59</v>
      </c>
      <c r="D29" s="10">
        <v>2500</v>
      </c>
    </row>
    <row r="30" spans="2:4" x14ac:dyDescent="0.2">
      <c r="B30" s="8" t="s">
        <v>86</v>
      </c>
      <c r="C30" s="9" t="s">
        <v>61</v>
      </c>
      <c r="D30" s="10">
        <f>(D20+D21+D22+D23+D24+D25+D26+D27+D31)*0.27</f>
        <v>407.70000000000005</v>
      </c>
    </row>
    <row r="31" spans="2:4" x14ac:dyDescent="0.2">
      <c r="B31" s="8" t="s">
        <v>87</v>
      </c>
      <c r="C31" s="9" t="s">
        <v>62</v>
      </c>
      <c r="D31" s="10">
        <v>200</v>
      </c>
    </row>
    <row r="32" spans="2:4" x14ac:dyDescent="0.2">
      <c r="B32" s="8" t="s">
        <v>88</v>
      </c>
      <c r="C32" s="9" t="s">
        <v>89</v>
      </c>
      <c r="D32" s="10">
        <v>250</v>
      </c>
    </row>
    <row r="33" spans="2:4" ht="24" x14ac:dyDescent="0.2">
      <c r="B33" s="8" t="s">
        <v>90</v>
      </c>
      <c r="C33" s="9" t="s">
        <v>191</v>
      </c>
      <c r="D33" s="69">
        <v>3000</v>
      </c>
    </row>
    <row r="34" spans="2:4" x14ac:dyDescent="0.2">
      <c r="B34" s="80" t="s">
        <v>189</v>
      </c>
      <c r="C34" s="87"/>
      <c r="D34" s="21">
        <f>SUM(D20:D33)</f>
        <v>7767.7</v>
      </c>
    </row>
    <row r="35" spans="2:4" x14ac:dyDescent="0.2">
      <c r="B35" s="8" t="s">
        <v>91</v>
      </c>
      <c r="C35" s="9" t="s">
        <v>182</v>
      </c>
      <c r="D35" s="10">
        <v>138</v>
      </c>
    </row>
    <row r="36" spans="2:4" x14ac:dyDescent="0.2">
      <c r="B36" s="8" t="s">
        <v>92</v>
      </c>
      <c r="C36" s="9" t="s">
        <v>93</v>
      </c>
      <c r="D36" s="10">
        <v>200</v>
      </c>
    </row>
    <row r="37" spans="2:4" x14ac:dyDescent="0.2">
      <c r="B37" s="8" t="s">
        <v>94</v>
      </c>
      <c r="C37" s="9" t="s">
        <v>63</v>
      </c>
      <c r="D37" s="10">
        <f>(D35+D36)*0.27</f>
        <v>91.26</v>
      </c>
    </row>
    <row r="38" spans="2:4" x14ac:dyDescent="0.2">
      <c r="B38" s="80" t="s">
        <v>190</v>
      </c>
      <c r="C38" s="87"/>
      <c r="D38" s="21">
        <f>SUM(D35:D37)</f>
        <v>429.26</v>
      </c>
    </row>
    <row r="39" spans="2:4" x14ac:dyDescent="0.2">
      <c r="B39" s="95" t="s">
        <v>65</v>
      </c>
      <c r="C39" s="96"/>
      <c r="D39" s="11">
        <f>D19+D34+D38</f>
        <v>25507.96</v>
      </c>
    </row>
    <row r="40" spans="2:4" x14ac:dyDescent="0.2">
      <c r="B40" s="22"/>
      <c r="C40" s="23"/>
      <c r="D40" s="24"/>
    </row>
    <row r="41" spans="2:4" x14ac:dyDescent="0.2">
      <c r="B41" s="22"/>
      <c r="C41" s="23"/>
      <c r="D41" s="24"/>
    </row>
    <row r="42" spans="2:4" x14ac:dyDescent="0.2">
      <c r="B42" s="22"/>
      <c r="C42" s="23"/>
      <c r="D42" s="24"/>
    </row>
    <row r="43" spans="2:4" x14ac:dyDescent="0.2">
      <c r="B43" s="78" t="s">
        <v>95</v>
      </c>
      <c r="C43" s="79"/>
      <c r="D43" s="79"/>
    </row>
    <row r="44" spans="2:4" ht="24" x14ac:dyDescent="0.2">
      <c r="B44" s="39" t="s">
        <v>0</v>
      </c>
      <c r="C44" s="42" t="s">
        <v>1</v>
      </c>
      <c r="D44" s="41" t="s">
        <v>2</v>
      </c>
    </row>
    <row r="45" spans="2:4" x14ac:dyDescent="0.2">
      <c r="B45" s="15" t="s">
        <v>41</v>
      </c>
      <c r="C45" s="16" t="s">
        <v>42</v>
      </c>
      <c r="D45" s="17">
        <v>150</v>
      </c>
    </row>
    <row r="46" spans="2:4" x14ac:dyDescent="0.2">
      <c r="B46" s="18" t="s">
        <v>45</v>
      </c>
      <c r="C46" s="19" t="s">
        <v>46</v>
      </c>
      <c r="D46" s="20">
        <v>30</v>
      </c>
    </row>
    <row r="47" spans="2:4" x14ac:dyDescent="0.2">
      <c r="B47" s="8" t="s">
        <v>49</v>
      </c>
      <c r="C47" s="9" t="s">
        <v>50</v>
      </c>
      <c r="D47" s="10">
        <v>100</v>
      </c>
    </row>
    <row r="48" spans="2:4" x14ac:dyDescent="0.2">
      <c r="B48" s="8" t="s">
        <v>85</v>
      </c>
      <c r="C48" s="9" t="s">
        <v>53</v>
      </c>
      <c r="D48" s="10">
        <v>200</v>
      </c>
    </row>
    <row r="49" spans="2:4" x14ac:dyDescent="0.2">
      <c r="B49" s="8" t="s">
        <v>86</v>
      </c>
      <c r="C49" s="9" t="s">
        <v>61</v>
      </c>
      <c r="D49" s="10">
        <f>(D45+D46+D47+D48)*0.27</f>
        <v>129.60000000000002</v>
      </c>
    </row>
    <row r="50" spans="2:4" x14ac:dyDescent="0.2">
      <c r="B50" s="80" t="s">
        <v>184</v>
      </c>
      <c r="C50" s="81"/>
      <c r="D50" s="25">
        <f>SUM(D45:D49)</f>
        <v>609.6</v>
      </c>
    </row>
    <row r="51" spans="2:4" x14ac:dyDescent="0.2">
      <c r="B51" s="8" t="s">
        <v>98</v>
      </c>
      <c r="C51" s="9" t="s">
        <v>192</v>
      </c>
      <c r="D51" s="17">
        <v>1500</v>
      </c>
    </row>
    <row r="52" spans="2:4" x14ac:dyDescent="0.2">
      <c r="B52" s="12" t="s">
        <v>99</v>
      </c>
      <c r="C52" s="13" t="s">
        <v>64</v>
      </c>
      <c r="D52" s="17">
        <f>D51*0.27</f>
        <v>405</v>
      </c>
    </row>
    <row r="53" spans="2:4" x14ac:dyDescent="0.2">
      <c r="B53" s="82" t="s">
        <v>183</v>
      </c>
      <c r="C53" s="82"/>
      <c r="D53" s="26">
        <f>SUM(D51:D52)</f>
        <v>1905</v>
      </c>
    </row>
    <row r="54" spans="2:4" x14ac:dyDescent="0.2">
      <c r="B54" s="83" t="s">
        <v>65</v>
      </c>
      <c r="C54" s="83"/>
      <c r="D54" s="33">
        <f>D50+D53</f>
        <v>2514.6</v>
      </c>
    </row>
    <row r="55" spans="2:4" x14ac:dyDescent="0.2">
      <c r="B55" s="22"/>
      <c r="C55" s="27"/>
      <c r="D55" s="28"/>
    </row>
    <row r="56" spans="2:4" x14ac:dyDescent="0.2">
      <c r="B56" s="22"/>
      <c r="C56" s="65"/>
      <c r="D56" s="28"/>
    </row>
    <row r="57" spans="2:4" x14ac:dyDescent="0.2">
      <c r="B57" s="22"/>
      <c r="C57" s="65"/>
      <c r="D57" s="28"/>
    </row>
    <row r="58" spans="2:4" x14ac:dyDescent="0.2">
      <c r="B58" s="22"/>
      <c r="C58" s="65"/>
      <c r="D58" s="28"/>
    </row>
    <row r="59" spans="2:4" x14ac:dyDescent="0.2">
      <c r="B59" s="22"/>
      <c r="C59" s="77"/>
      <c r="D59" s="28"/>
    </row>
    <row r="60" spans="2:4" x14ac:dyDescent="0.2">
      <c r="B60" s="85" t="s">
        <v>96</v>
      </c>
      <c r="C60" s="86"/>
      <c r="D60" s="86"/>
    </row>
    <row r="61" spans="2:4" ht="24" x14ac:dyDescent="0.2">
      <c r="B61" s="5" t="s">
        <v>0</v>
      </c>
      <c r="C61" s="6" t="s">
        <v>1</v>
      </c>
      <c r="D61" s="7" t="s">
        <v>2</v>
      </c>
    </row>
    <row r="62" spans="2:4" ht="36" x14ac:dyDescent="0.2">
      <c r="B62" s="8" t="s">
        <v>97</v>
      </c>
      <c r="C62" s="9" t="s">
        <v>9</v>
      </c>
      <c r="D62" s="10">
        <v>0</v>
      </c>
    </row>
    <row r="63" spans="2:4" x14ac:dyDescent="0.2">
      <c r="B63" s="8" t="s">
        <v>70</v>
      </c>
      <c r="C63" s="9" t="s">
        <v>193</v>
      </c>
      <c r="D63" s="10">
        <v>1600</v>
      </c>
    </row>
    <row r="64" spans="2:4" x14ac:dyDescent="0.2">
      <c r="B64" s="95" t="s">
        <v>21</v>
      </c>
      <c r="C64" s="96"/>
      <c r="D64" s="11">
        <f>SUM(D62:D63)</f>
        <v>1600</v>
      </c>
    </row>
    <row r="65" spans="2:4" x14ac:dyDescent="0.2">
      <c r="B65" s="8" t="s">
        <v>41</v>
      </c>
      <c r="C65" s="9" t="s">
        <v>42</v>
      </c>
      <c r="D65" s="10">
        <v>150</v>
      </c>
    </row>
    <row r="66" spans="2:4" x14ac:dyDescent="0.2">
      <c r="B66" s="8" t="s">
        <v>45</v>
      </c>
      <c r="C66" s="9" t="s">
        <v>46</v>
      </c>
      <c r="D66" s="10">
        <v>400</v>
      </c>
    </row>
    <row r="67" spans="2:4" x14ac:dyDescent="0.2">
      <c r="B67" s="8" t="s">
        <v>47</v>
      </c>
      <c r="C67" s="9" t="s">
        <v>48</v>
      </c>
      <c r="D67" s="10">
        <v>300</v>
      </c>
    </row>
    <row r="68" spans="2:4" x14ac:dyDescent="0.2">
      <c r="B68" s="8" t="s">
        <v>49</v>
      </c>
      <c r="C68" s="9" t="s">
        <v>50</v>
      </c>
      <c r="D68" s="10">
        <v>250</v>
      </c>
    </row>
    <row r="69" spans="2:4" x14ac:dyDescent="0.2">
      <c r="B69" s="8" t="s">
        <v>84</v>
      </c>
      <c r="C69" s="9" t="s">
        <v>52</v>
      </c>
      <c r="D69" s="10">
        <v>100</v>
      </c>
    </row>
    <row r="70" spans="2:4" x14ac:dyDescent="0.2">
      <c r="B70" s="8" t="s">
        <v>85</v>
      </c>
      <c r="C70" s="9" t="s">
        <v>53</v>
      </c>
      <c r="D70" s="10">
        <v>1000</v>
      </c>
    </row>
    <row r="71" spans="2:4" x14ac:dyDescent="0.2">
      <c r="B71" s="8" t="s">
        <v>54</v>
      </c>
      <c r="C71" s="9" t="s">
        <v>55</v>
      </c>
      <c r="D71" s="10">
        <v>500</v>
      </c>
    </row>
    <row r="72" spans="2:4" x14ac:dyDescent="0.2">
      <c r="B72" s="8" t="s">
        <v>58</v>
      </c>
      <c r="C72" s="9" t="s">
        <v>59</v>
      </c>
      <c r="D72" s="10">
        <v>500</v>
      </c>
    </row>
    <row r="73" spans="2:4" x14ac:dyDescent="0.2">
      <c r="B73" s="8" t="s">
        <v>86</v>
      </c>
      <c r="C73" s="9" t="s">
        <v>61</v>
      </c>
      <c r="D73" s="10">
        <f>(D65+D66+D67+D68+D69+D70+D72)*0.27</f>
        <v>729</v>
      </c>
    </row>
    <row r="74" spans="2:4" x14ac:dyDescent="0.2">
      <c r="B74" s="80" t="s">
        <v>184</v>
      </c>
      <c r="C74" s="81"/>
      <c r="D74" s="21">
        <f>SUM(D65:D73)</f>
        <v>3929</v>
      </c>
    </row>
    <row r="75" spans="2:4" x14ac:dyDescent="0.2">
      <c r="B75" s="8" t="s">
        <v>98</v>
      </c>
      <c r="C75" s="9" t="s">
        <v>185</v>
      </c>
      <c r="D75" s="10">
        <v>5500</v>
      </c>
    </row>
    <row r="76" spans="2:4" x14ac:dyDescent="0.2">
      <c r="B76" s="8" t="s">
        <v>220</v>
      </c>
      <c r="C76" s="9" t="s">
        <v>221</v>
      </c>
      <c r="D76" s="10">
        <v>27734</v>
      </c>
    </row>
    <row r="77" spans="2:4" x14ac:dyDescent="0.2">
      <c r="B77" s="8" t="s">
        <v>99</v>
      </c>
      <c r="C77" s="9" t="s">
        <v>64</v>
      </c>
      <c r="D77" s="10">
        <v>0</v>
      </c>
    </row>
    <row r="78" spans="2:4" x14ac:dyDescent="0.2">
      <c r="B78" s="82" t="s">
        <v>183</v>
      </c>
      <c r="C78" s="82"/>
      <c r="D78" s="21">
        <f>SUM(D75:D77)</f>
        <v>33234</v>
      </c>
    </row>
    <row r="79" spans="2:4" x14ac:dyDescent="0.2">
      <c r="B79" s="103" t="s">
        <v>65</v>
      </c>
      <c r="C79" s="125"/>
      <c r="D79" s="11">
        <f>D74+D78</f>
        <v>37163</v>
      </c>
    </row>
    <row r="80" spans="2:4" s="34" customFormat="1" x14ac:dyDescent="0.2">
      <c r="B80" s="35"/>
      <c r="C80" s="36"/>
      <c r="D80" s="37"/>
    </row>
    <row r="81" spans="2:4" s="34" customFormat="1" x14ac:dyDescent="0.2">
      <c r="B81" s="35"/>
      <c r="C81" s="75"/>
      <c r="D81" s="54"/>
    </row>
    <row r="82" spans="2:4" s="34" customFormat="1" ht="22.5" customHeight="1" x14ac:dyDescent="0.2">
      <c r="B82" s="78" t="s">
        <v>230</v>
      </c>
      <c r="C82" s="79"/>
      <c r="D82" s="79"/>
    </row>
    <row r="83" spans="2:4" s="34" customFormat="1" ht="24" x14ac:dyDescent="0.2">
      <c r="B83" s="39" t="s">
        <v>0</v>
      </c>
      <c r="C83" s="42" t="s">
        <v>1</v>
      </c>
      <c r="D83" s="41" t="s">
        <v>2</v>
      </c>
    </row>
    <row r="84" spans="2:4" s="34" customFormat="1" x14ac:dyDescent="0.2">
      <c r="B84" s="15" t="s">
        <v>231</v>
      </c>
      <c r="C84" s="16" t="s">
        <v>82</v>
      </c>
      <c r="D84" s="17">
        <v>50</v>
      </c>
    </row>
    <row r="85" spans="2:4" s="34" customFormat="1" x14ac:dyDescent="0.2">
      <c r="B85" s="8" t="s">
        <v>86</v>
      </c>
      <c r="C85" s="9" t="s">
        <v>61</v>
      </c>
      <c r="D85" s="10">
        <v>14</v>
      </c>
    </row>
    <row r="86" spans="2:4" s="34" customFormat="1" x14ac:dyDescent="0.2">
      <c r="B86" s="80" t="s">
        <v>184</v>
      </c>
      <c r="C86" s="81"/>
      <c r="D86" s="25">
        <f>SUM(D84:D85)</f>
        <v>64</v>
      </c>
    </row>
    <row r="87" spans="2:4" s="34" customFormat="1" x14ac:dyDescent="0.2">
      <c r="B87" s="8" t="s">
        <v>98</v>
      </c>
      <c r="C87" s="9" t="s">
        <v>232</v>
      </c>
      <c r="D87" s="17">
        <v>3000</v>
      </c>
    </row>
    <row r="88" spans="2:4" s="34" customFormat="1" x14ac:dyDescent="0.2">
      <c r="B88" s="12" t="s">
        <v>99</v>
      </c>
      <c r="C88" s="13" t="s">
        <v>64</v>
      </c>
      <c r="D88" s="17">
        <v>810</v>
      </c>
    </row>
    <row r="89" spans="2:4" s="34" customFormat="1" x14ac:dyDescent="0.2">
      <c r="B89" s="82" t="s">
        <v>183</v>
      </c>
      <c r="C89" s="82"/>
      <c r="D89" s="26">
        <f>SUM(D87:D88)</f>
        <v>3810</v>
      </c>
    </row>
    <row r="90" spans="2:4" s="34" customFormat="1" x14ac:dyDescent="0.2">
      <c r="B90" s="83" t="s">
        <v>65</v>
      </c>
      <c r="C90" s="83"/>
      <c r="D90" s="33">
        <f>D86+D89</f>
        <v>3874</v>
      </c>
    </row>
    <row r="91" spans="2:4" s="34" customFormat="1" x14ac:dyDescent="0.2">
      <c r="B91" s="35"/>
      <c r="C91" s="75"/>
      <c r="D91" s="54"/>
    </row>
    <row r="92" spans="2:4" s="34" customFormat="1" x14ac:dyDescent="0.2">
      <c r="B92" s="35"/>
      <c r="C92" s="75"/>
      <c r="D92" s="54"/>
    </row>
    <row r="93" spans="2:4" s="34" customFormat="1" x14ac:dyDescent="0.2">
      <c r="B93" s="35"/>
      <c r="C93" s="75"/>
      <c r="D93" s="54"/>
    </row>
    <row r="94" spans="2:4" s="38" customFormat="1" x14ac:dyDescent="0.2">
      <c r="B94" s="78" t="s">
        <v>100</v>
      </c>
      <c r="C94" s="79"/>
      <c r="D94" s="79"/>
    </row>
    <row r="95" spans="2:4" ht="24" x14ac:dyDescent="0.2">
      <c r="B95" s="39" t="s">
        <v>0</v>
      </c>
      <c r="C95" s="42" t="s">
        <v>1</v>
      </c>
      <c r="D95" s="41" t="s">
        <v>2</v>
      </c>
    </row>
    <row r="96" spans="2:4" x14ac:dyDescent="0.2">
      <c r="B96" s="8" t="s">
        <v>101</v>
      </c>
      <c r="C96" s="9" t="s">
        <v>14</v>
      </c>
      <c r="D96" s="10">
        <v>1500</v>
      </c>
    </row>
    <row r="97" spans="2:4" x14ac:dyDescent="0.2">
      <c r="B97" s="8" t="s">
        <v>70</v>
      </c>
      <c r="C97" s="9" t="s">
        <v>15</v>
      </c>
      <c r="D97" s="10">
        <v>500</v>
      </c>
    </row>
    <row r="98" spans="2:4" x14ac:dyDescent="0.2">
      <c r="B98" s="8" t="s">
        <v>71</v>
      </c>
      <c r="C98" s="9" t="s">
        <v>17</v>
      </c>
      <c r="D98" s="10">
        <f>D96*0.27</f>
        <v>405</v>
      </c>
    </row>
    <row r="99" spans="2:4" x14ac:dyDescent="0.2">
      <c r="B99" s="8" t="s">
        <v>102</v>
      </c>
      <c r="C99" s="9" t="s">
        <v>103</v>
      </c>
      <c r="D99" s="10">
        <v>595</v>
      </c>
    </row>
    <row r="100" spans="2:4" x14ac:dyDescent="0.2">
      <c r="B100" s="95" t="s">
        <v>21</v>
      </c>
      <c r="C100" s="96"/>
      <c r="D100" s="11">
        <f>SUM(D96:D99)</f>
        <v>3000</v>
      </c>
    </row>
    <row r="101" spans="2:4" x14ac:dyDescent="0.2">
      <c r="B101" s="8" t="s">
        <v>39</v>
      </c>
      <c r="C101" s="9" t="s">
        <v>40</v>
      </c>
      <c r="D101" s="10">
        <v>1000</v>
      </c>
    </row>
    <row r="102" spans="2:4" x14ac:dyDescent="0.2">
      <c r="B102" s="8" t="s">
        <v>81</v>
      </c>
      <c r="C102" s="9" t="s">
        <v>82</v>
      </c>
      <c r="D102" s="10">
        <v>90</v>
      </c>
    </row>
    <row r="103" spans="2:4" x14ac:dyDescent="0.2">
      <c r="B103" s="8" t="s">
        <v>41</v>
      </c>
      <c r="C103" s="9" t="s">
        <v>42</v>
      </c>
      <c r="D103" s="10">
        <v>300</v>
      </c>
    </row>
    <row r="104" spans="2:4" x14ac:dyDescent="0.2">
      <c r="B104" s="8" t="s">
        <v>45</v>
      </c>
      <c r="C104" s="9" t="s">
        <v>46</v>
      </c>
      <c r="D104" s="10">
        <v>120</v>
      </c>
    </row>
    <row r="105" spans="2:4" x14ac:dyDescent="0.2">
      <c r="B105" s="8" t="s">
        <v>58</v>
      </c>
      <c r="C105" s="9" t="s">
        <v>59</v>
      </c>
      <c r="D105" s="10">
        <v>1000</v>
      </c>
    </row>
    <row r="106" spans="2:4" x14ac:dyDescent="0.2">
      <c r="B106" s="8" t="s">
        <v>104</v>
      </c>
      <c r="C106" s="9" t="s">
        <v>60</v>
      </c>
      <c r="D106" s="10">
        <v>550</v>
      </c>
    </row>
    <row r="107" spans="2:4" x14ac:dyDescent="0.2">
      <c r="B107" s="8" t="s">
        <v>86</v>
      </c>
      <c r="C107" s="9" t="s">
        <v>61</v>
      </c>
      <c r="D107" s="10">
        <f>(D101+D102+D103+D104+D105+D106)*0.27</f>
        <v>826.2</v>
      </c>
    </row>
    <row r="108" spans="2:4" x14ac:dyDescent="0.2">
      <c r="B108" s="8" t="s">
        <v>88</v>
      </c>
      <c r="C108" s="9" t="s">
        <v>89</v>
      </c>
      <c r="D108" s="10">
        <v>114</v>
      </c>
    </row>
    <row r="109" spans="2:4" x14ac:dyDescent="0.2">
      <c r="B109" s="95" t="s">
        <v>65</v>
      </c>
      <c r="C109" s="96"/>
      <c r="D109" s="11">
        <f>SUM(D101:D108)</f>
        <v>4000.2</v>
      </c>
    </row>
    <row r="110" spans="2:4" s="34" customFormat="1" x14ac:dyDescent="0.2">
      <c r="B110" s="43"/>
      <c r="C110" s="44"/>
      <c r="D110" s="37"/>
    </row>
    <row r="111" spans="2:4" s="34" customFormat="1" x14ac:dyDescent="0.2">
      <c r="B111" s="35"/>
      <c r="C111" s="75"/>
      <c r="D111" s="54"/>
    </row>
    <row r="112" spans="2:4" s="34" customFormat="1" x14ac:dyDescent="0.2">
      <c r="B112" s="35"/>
      <c r="C112" s="75"/>
      <c r="D112" s="54"/>
    </row>
    <row r="113" spans="2:4" s="34" customFormat="1" x14ac:dyDescent="0.2">
      <c r="B113" s="35"/>
      <c r="C113" s="75"/>
      <c r="D113" s="54"/>
    </row>
    <row r="114" spans="2:4" s="34" customFormat="1" x14ac:dyDescent="0.2">
      <c r="B114" s="35"/>
      <c r="C114" s="75"/>
      <c r="D114" s="54"/>
    </row>
    <row r="115" spans="2:4" s="34" customFormat="1" x14ac:dyDescent="0.2">
      <c r="B115" s="35"/>
      <c r="C115" s="75"/>
      <c r="D115" s="54"/>
    </row>
    <row r="116" spans="2:4" s="34" customFormat="1" x14ac:dyDescent="0.2">
      <c r="B116" s="35"/>
      <c r="C116" s="64"/>
      <c r="D116" s="54"/>
    </row>
    <row r="117" spans="2:4" s="38" customFormat="1" x14ac:dyDescent="0.2">
      <c r="B117" s="78" t="s">
        <v>105</v>
      </c>
      <c r="C117" s="79"/>
      <c r="D117" s="79"/>
    </row>
    <row r="118" spans="2:4" ht="24" x14ac:dyDescent="0.2">
      <c r="B118" s="39" t="s">
        <v>0</v>
      </c>
      <c r="C118" s="42" t="s">
        <v>1</v>
      </c>
      <c r="D118" s="41" t="s">
        <v>2</v>
      </c>
    </row>
    <row r="119" spans="2:4" x14ac:dyDescent="0.2">
      <c r="B119" s="15" t="s">
        <v>106</v>
      </c>
      <c r="C119" s="16" t="s">
        <v>3</v>
      </c>
      <c r="D119" s="17">
        <f>SUM(D120:D121)</f>
        <v>95145</v>
      </c>
    </row>
    <row r="120" spans="2:4" x14ac:dyDescent="0.2">
      <c r="B120" s="15"/>
      <c r="C120" s="48" t="s">
        <v>177</v>
      </c>
      <c r="D120" s="49">
        <v>62334</v>
      </c>
    </row>
    <row r="121" spans="2:4" x14ac:dyDescent="0.2">
      <c r="B121" s="45"/>
      <c r="C121" s="46" t="s">
        <v>178</v>
      </c>
      <c r="D121" s="47">
        <v>32811</v>
      </c>
    </row>
    <row r="122" spans="2:4" x14ac:dyDescent="0.2">
      <c r="B122" s="8" t="s">
        <v>107</v>
      </c>
      <c r="C122" s="9" t="s">
        <v>4</v>
      </c>
      <c r="D122" s="10">
        <v>40045</v>
      </c>
    </row>
    <row r="123" spans="2:4" ht="24" x14ac:dyDescent="0.2">
      <c r="B123" s="8" t="s">
        <v>108</v>
      </c>
      <c r="C123" s="9" t="s">
        <v>5</v>
      </c>
      <c r="D123" s="10">
        <f>SUM(D124:D128)</f>
        <v>45066</v>
      </c>
    </row>
    <row r="124" spans="2:4" x14ac:dyDescent="0.2">
      <c r="B124" s="29"/>
      <c r="C124" s="30" t="s">
        <v>196</v>
      </c>
      <c r="D124" s="31">
        <v>10602</v>
      </c>
    </row>
    <row r="125" spans="2:4" x14ac:dyDescent="0.2">
      <c r="B125" s="29"/>
      <c r="C125" s="30" t="s">
        <v>195</v>
      </c>
      <c r="D125" s="31">
        <v>12244</v>
      </c>
    </row>
    <row r="126" spans="2:4" x14ac:dyDescent="0.2">
      <c r="B126" s="29"/>
      <c r="C126" s="30" t="s">
        <v>194</v>
      </c>
      <c r="D126" s="31">
        <v>1384</v>
      </c>
    </row>
    <row r="127" spans="2:4" x14ac:dyDescent="0.2">
      <c r="B127" s="29"/>
      <c r="C127" s="30" t="s">
        <v>179</v>
      </c>
      <c r="D127" s="31">
        <v>19665</v>
      </c>
    </row>
    <row r="128" spans="2:4" x14ac:dyDescent="0.2">
      <c r="B128" s="29"/>
      <c r="C128" s="30" t="s">
        <v>216</v>
      </c>
      <c r="D128" s="31">
        <v>1171</v>
      </c>
    </row>
    <row r="129" spans="2:4" x14ac:dyDescent="0.2">
      <c r="B129" s="8" t="s">
        <v>109</v>
      </c>
      <c r="C129" s="9" t="s">
        <v>6</v>
      </c>
      <c r="D129" s="10">
        <v>1565</v>
      </c>
    </row>
    <row r="130" spans="2:4" x14ac:dyDescent="0.2">
      <c r="B130" s="8" t="s">
        <v>110</v>
      </c>
      <c r="C130" s="9" t="s">
        <v>7</v>
      </c>
      <c r="D130" s="10">
        <v>0</v>
      </c>
    </row>
    <row r="131" spans="2:4" x14ac:dyDescent="0.2">
      <c r="B131" s="67" t="s">
        <v>115</v>
      </c>
      <c r="C131" s="68" t="s">
        <v>116</v>
      </c>
      <c r="D131" s="69">
        <v>0</v>
      </c>
    </row>
    <row r="132" spans="2:4" x14ac:dyDescent="0.2">
      <c r="B132" s="95" t="s">
        <v>21</v>
      </c>
      <c r="C132" s="96"/>
      <c r="D132" s="11">
        <f>D119+D122+D123+D129+D130+D131</f>
        <v>181821</v>
      </c>
    </row>
    <row r="133" spans="2:4" x14ac:dyDescent="0.2">
      <c r="B133" s="50"/>
      <c r="C133" s="51"/>
      <c r="D133" s="52"/>
    </row>
    <row r="134" spans="2:4" s="38" customFormat="1" x14ac:dyDescent="0.2">
      <c r="B134" s="78" t="s">
        <v>117</v>
      </c>
      <c r="C134" s="79"/>
      <c r="D134" s="79"/>
    </row>
    <row r="135" spans="2:4" ht="24" x14ac:dyDescent="0.2">
      <c r="B135" s="39" t="s">
        <v>0</v>
      </c>
      <c r="C135" s="42" t="s">
        <v>1</v>
      </c>
      <c r="D135" s="41" t="s">
        <v>2</v>
      </c>
    </row>
    <row r="136" spans="2:4" ht="24" x14ac:dyDescent="0.2">
      <c r="B136" s="8" t="s">
        <v>68</v>
      </c>
      <c r="C136" s="9" t="s">
        <v>69</v>
      </c>
      <c r="D136" s="10">
        <v>11106</v>
      </c>
    </row>
    <row r="137" spans="2:4" x14ac:dyDescent="0.2">
      <c r="B137" s="8" t="s">
        <v>118</v>
      </c>
      <c r="C137" s="9" t="s">
        <v>20</v>
      </c>
      <c r="D137" s="10">
        <v>0</v>
      </c>
    </row>
    <row r="138" spans="2:4" x14ac:dyDescent="0.2">
      <c r="B138" s="91" t="s">
        <v>21</v>
      </c>
      <c r="C138" s="92"/>
      <c r="D138" s="11">
        <f>SUM(D136:D137)</f>
        <v>11106</v>
      </c>
    </row>
    <row r="139" spans="2:4" ht="24" x14ac:dyDescent="0.2">
      <c r="B139" s="8" t="s">
        <v>119</v>
      </c>
      <c r="C139" s="9" t="s">
        <v>197</v>
      </c>
      <c r="D139" s="10">
        <f>8375+1866+55+2357+59710+14288</f>
        <v>86651</v>
      </c>
    </row>
    <row r="140" spans="2:4" x14ac:dyDescent="0.2">
      <c r="B140" s="8" t="s">
        <v>120</v>
      </c>
      <c r="C140" s="9" t="s">
        <v>198</v>
      </c>
      <c r="D140" s="10">
        <v>77883</v>
      </c>
    </row>
    <row r="141" spans="2:4" x14ac:dyDescent="0.2">
      <c r="B141" s="95" t="s">
        <v>65</v>
      </c>
      <c r="C141" s="96"/>
      <c r="D141" s="11">
        <f>SUM(D139:D140)</f>
        <v>164534</v>
      </c>
    </row>
    <row r="142" spans="2:4" x14ac:dyDescent="0.2">
      <c r="B142" s="50"/>
      <c r="C142" s="51"/>
      <c r="D142" s="52"/>
    </row>
    <row r="143" spans="2:4" s="38" customFormat="1" x14ac:dyDescent="0.2">
      <c r="B143" s="78" t="s">
        <v>121</v>
      </c>
      <c r="C143" s="79"/>
      <c r="D143" s="79"/>
    </row>
    <row r="144" spans="2:4" ht="24" x14ac:dyDescent="0.2">
      <c r="B144" s="39" t="s">
        <v>0</v>
      </c>
      <c r="C144" s="40" t="s">
        <v>1</v>
      </c>
      <c r="D144" s="41" t="s">
        <v>2</v>
      </c>
    </row>
    <row r="145" spans="2:4" x14ac:dyDescent="0.2">
      <c r="B145" s="121" t="s">
        <v>217</v>
      </c>
      <c r="C145" s="122"/>
      <c r="D145" s="122"/>
    </row>
    <row r="146" spans="2:4" ht="24" x14ac:dyDescent="0.2">
      <c r="B146" s="8" t="s">
        <v>122</v>
      </c>
      <c r="C146" s="9" t="s">
        <v>123</v>
      </c>
      <c r="D146" s="10">
        <v>5142</v>
      </c>
    </row>
    <row r="147" spans="2:4" x14ac:dyDescent="0.2">
      <c r="B147" s="91" t="s">
        <v>21</v>
      </c>
      <c r="C147" s="92"/>
      <c r="D147" s="11">
        <f>SUM(D146)</f>
        <v>5142</v>
      </c>
    </row>
    <row r="148" spans="2:4" x14ac:dyDescent="0.2">
      <c r="B148" s="8" t="s">
        <v>124</v>
      </c>
      <c r="C148" s="9" t="s">
        <v>125</v>
      </c>
      <c r="D148" s="10">
        <f>1375+2935</f>
        <v>4310</v>
      </c>
    </row>
    <row r="149" spans="2:4" x14ac:dyDescent="0.2">
      <c r="B149" s="8" t="s">
        <v>33</v>
      </c>
      <c r="C149" s="9" t="s">
        <v>34</v>
      </c>
      <c r="D149" s="10">
        <f>186+646</f>
        <v>832</v>
      </c>
    </row>
    <row r="150" spans="2:4" x14ac:dyDescent="0.2">
      <c r="B150" s="91" t="s">
        <v>65</v>
      </c>
      <c r="C150" s="92"/>
      <c r="D150" s="11">
        <f>SUM(D148:D149)</f>
        <v>5142</v>
      </c>
    </row>
    <row r="151" spans="2:4" x14ac:dyDescent="0.2">
      <c r="B151" s="50"/>
      <c r="C151" s="51"/>
      <c r="D151" s="52"/>
    </row>
    <row r="152" spans="2:4" s="38" customFormat="1" x14ac:dyDescent="0.2">
      <c r="B152" s="89" t="s">
        <v>218</v>
      </c>
      <c r="C152" s="90"/>
      <c r="D152" s="90"/>
    </row>
    <row r="153" spans="2:4" ht="24" x14ac:dyDescent="0.2">
      <c r="B153" s="39" t="s">
        <v>0</v>
      </c>
      <c r="C153" s="42" t="s">
        <v>1</v>
      </c>
      <c r="D153" s="41" t="s">
        <v>2</v>
      </c>
    </row>
    <row r="154" spans="2:4" x14ac:dyDescent="0.2">
      <c r="B154" s="123" t="s">
        <v>219</v>
      </c>
      <c r="C154" s="124"/>
      <c r="D154" s="124"/>
    </row>
    <row r="155" spans="2:4" ht="24" x14ac:dyDescent="0.2">
      <c r="B155" s="15" t="s">
        <v>122</v>
      </c>
      <c r="C155" s="16" t="s">
        <v>123</v>
      </c>
      <c r="D155" s="17">
        <f>D160</f>
        <v>11</v>
      </c>
    </row>
    <row r="156" spans="2:4" x14ac:dyDescent="0.2">
      <c r="B156" s="83" t="s">
        <v>21</v>
      </c>
      <c r="C156" s="110"/>
      <c r="D156" s="33">
        <f>SUM(D155)</f>
        <v>11</v>
      </c>
    </row>
    <row r="157" spans="2:4" x14ac:dyDescent="0.2">
      <c r="B157" s="15" t="s">
        <v>124</v>
      </c>
      <c r="C157" s="16" t="s">
        <v>125</v>
      </c>
      <c r="D157" s="17">
        <v>7</v>
      </c>
    </row>
    <row r="158" spans="2:4" x14ac:dyDescent="0.2">
      <c r="B158" s="15" t="s">
        <v>33</v>
      </c>
      <c r="C158" s="16" t="s">
        <v>34</v>
      </c>
      <c r="D158" s="17">
        <v>4</v>
      </c>
    </row>
    <row r="159" spans="2:4" x14ac:dyDescent="0.2">
      <c r="B159" s="88" t="s">
        <v>188</v>
      </c>
      <c r="C159" s="88"/>
      <c r="D159" s="53">
        <f>SUM(D157:D158)</f>
        <v>11</v>
      </c>
    </row>
    <row r="160" spans="2:4" x14ac:dyDescent="0.2">
      <c r="B160" s="99" t="s">
        <v>65</v>
      </c>
      <c r="C160" s="92"/>
      <c r="D160" s="11">
        <f>SUM(D159)</f>
        <v>11</v>
      </c>
    </row>
    <row r="161" spans="2:4" s="34" customFormat="1" x14ac:dyDescent="0.2">
      <c r="B161" s="35"/>
      <c r="C161" s="36"/>
      <c r="D161" s="54"/>
    </row>
    <row r="162" spans="2:4" x14ac:dyDescent="0.2">
      <c r="B162" s="85" t="s">
        <v>128</v>
      </c>
      <c r="C162" s="86"/>
      <c r="D162" s="86"/>
    </row>
    <row r="163" spans="2:4" ht="24" x14ac:dyDescent="0.2">
      <c r="B163" s="5" t="s">
        <v>0</v>
      </c>
      <c r="C163" s="6" t="s">
        <v>1</v>
      </c>
      <c r="D163" s="7" t="s">
        <v>2</v>
      </c>
    </row>
    <row r="164" spans="2:4" x14ac:dyDescent="0.2">
      <c r="B164" s="8" t="s">
        <v>58</v>
      </c>
      <c r="C164" s="9" t="s">
        <v>59</v>
      </c>
      <c r="D164" s="10">
        <v>750</v>
      </c>
    </row>
    <row r="165" spans="2:4" x14ac:dyDescent="0.2">
      <c r="B165" s="8" t="s">
        <v>86</v>
      </c>
      <c r="C165" s="9" t="s">
        <v>61</v>
      </c>
      <c r="D165" s="10">
        <f>D164*0.27</f>
        <v>202.5</v>
      </c>
    </row>
    <row r="166" spans="2:4" x14ac:dyDescent="0.2">
      <c r="B166" s="91" t="s">
        <v>65</v>
      </c>
      <c r="C166" s="92"/>
      <c r="D166" s="11">
        <f>SUM(D164:D165)</f>
        <v>952.5</v>
      </c>
    </row>
    <row r="167" spans="2:4" s="34" customFormat="1" x14ac:dyDescent="0.2">
      <c r="B167" s="43"/>
      <c r="C167" s="44"/>
      <c r="D167" s="37"/>
    </row>
    <row r="168" spans="2:4" s="38" customFormat="1" x14ac:dyDescent="0.2">
      <c r="B168" s="78" t="s">
        <v>129</v>
      </c>
      <c r="C168" s="79"/>
      <c r="D168" s="79"/>
    </row>
    <row r="169" spans="2:4" ht="24" x14ac:dyDescent="0.2">
      <c r="B169" s="39" t="s">
        <v>0</v>
      </c>
      <c r="C169" s="42" t="s">
        <v>1</v>
      </c>
      <c r="D169" s="41" t="s">
        <v>2</v>
      </c>
    </row>
    <row r="170" spans="2:4" x14ac:dyDescent="0.2">
      <c r="B170" s="18" t="s">
        <v>70</v>
      </c>
      <c r="C170" s="19" t="s">
        <v>15</v>
      </c>
      <c r="D170" s="20">
        <v>1500</v>
      </c>
    </row>
    <row r="171" spans="2:4" x14ac:dyDescent="0.2">
      <c r="B171" s="8" t="s">
        <v>71</v>
      </c>
      <c r="C171" s="9" t="s">
        <v>17</v>
      </c>
      <c r="D171" s="10">
        <f>D170*0.27</f>
        <v>405</v>
      </c>
    </row>
    <row r="172" spans="2:4" x14ac:dyDescent="0.2">
      <c r="B172" s="91" t="s">
        <v>21</v>
      </c>
      <c r="C172" s="92"/>
      <c r="D172" s="11">
        <f>SUM(D170:D171)</f>
        <v>1905</v>
      </c>
    </row>
    <row r="173" spans="2:4" x14ac:dyDescent="0.2">
      <c r="B173" s="8" t="s">
        <v>73</v>
      </c>
      <c r="C173" s="9" t="s">
        <v>199</v>
      </c>
      <c r="D173" s="10">
        <f>143+1548</f>
        <v>1691</v>
      </c>
    </row>
    <row r="174" spans="2:4" x14ac:dyDescent="0.2">
      <c r="B174" s="8" t="s">
        <v>26</v>
      </c>
      <c r="C174" s="9" t="s">
        <v>215</v>
      </c>
      <c r="D174" s="10">
        <v>0</v>
      </c>
    </row>
    <row r="175" spans="2:4" x14ac:dyDescent="0.2">
      <c r="B175" s="8" t="s">
        <v>74</v>
      </c>
      <c r="C175" s="9" t="s">
        <v>28</v>
      </c>
      <c r="D175" s="10">
        <v>0</v>
      </c>
    </row>
    <row r="176" spans="2:4" x14ac:dyDescent="0.2">
      <c r="B176" s="8" t="s">
        <v>33</v>
      </c>
      <c r="C176" s="9" t="s">
        <v>34</v>
      </c>
      <c r="D176" s="10">
        <f>38+341</f>
        <v>379</v>
      </c>
    </row>
    <row r="177" spans="2:4" hidden="1" x14ac:dyDescent="0.2">
      <c r="B177" s="8" t="s">
        <v>35</v>
      </c>
      <c r="C177" s="9" t="s">
        <v>36</v>
      </c>
      <c r="D177" s="10">
        <v>0</v>
      </c>
    </row>
    <row r="178" spans="2:4" hidden="1" x14ac:dyDescent="0.2">
      <c r="B178" s="8" t="s">
        <v>37</v>
      </c>
      <c r="C178" s="9" t="s">
        <v>38</v>
      </c>
      <c r="D178" s="10">
        <v>0</v>
      </c>
    </row>
    <row r="179" spans="2:4" x14ac:dyDescent="0.2">
      <c r="B179" s="88" t="s">
        <v>188</v>
      </c>
      <c r="C179" s="88"/>
      <c r="D179" s="21">
        <f>SUM(D173:D178)</f>
        <v>2070</v>
      </c>
    </row>
    <row r="180" spans="2:4" x14ac:dyDescent="0.2">
      <c r="B180" s="8" t="s">
        <v>81</v>
      </c>
      <c r="C180" s="9" t="s">
        <v>82</v>
      </c>
      <c r="D180" s="10">
        <v>700</v>
      </c>
    </row>
    <row r="181" spans="2:4" x14ac:dyDescent="0.2">
      <c r="B181" s="8" t="s">
        <v>41</v>
      </c>
      <c r="C181" s="9" t="s">
        <v>42</v>
      </c>
      <c r="D181" s="10">
        <v>400</v>
      </c>
    </row>
    <row r="182" spans="2:4" x14ac:dyDescent="0.2">
      <c r="B182" s="8" t="s">
        <v>45</v>
      </c>
      <c r="C182" s="9" t="s">
        <v>46</v>
      </c>
      <c r="D182" s="10">
        <v>25</v>
      </c>
    </row>
    <row r="183" spans="2:4" x14ac:dyDescent="0.2">
      <c r="B183" s="8" t="s">
        <v>85</v>
      </c>
      <c r="C183" s="9" t="s">
        <v>53</v>
      </c>
      <c r="D183" s="10">
        <v>150</v>
      </c>
    </row>
    <row r="184" spans="2:4" x14ac:dyDescent="0.2">
      <c r="B184" s="8" t="s">
        <v>54</v>
      </c>
      <c r="C184" s="9" t="s">
        <v>55</v>
      </c>
      <c r="D184" s="10">
        <v>100</v>
      </c>
    </row>
    <row r="185" spans="2:4" x14ac:dyDescent="0.2">
      <c r="B185" s="8" t="s">
        <v>58</v>
      </c>
      <c r="C185" s="9" t="s">
        <v>59</v>
      </c>
      <c r="D185" s="10">
        <v>600</v>
      </c>
    </row>
    <row r="186" spans="2:4" x14ac:dyDescent="0.2">
      <c r="B186" s="8" t="s">
        <v>86</v>
      </c>
      <c r="C186" s="9" t="s">
        <v>61</v>
      </c>
      <c r="D186" s="10">
        <f>(D180+D181+D182+D183+D185)*0.27</f>
        <v>506.25000000000006</v>
      </c>
    </row>
    <row r="187" spans="2:4" x14ac:dyDescent="0.2">
      <c r="B187" s="118" t="s">
        <v>184</v>
      </c>
      <c r="C187" s="119"/>
      <c r="D187" s="21">
        <f>SUM(D180:D186)</f>
        <v>2481.25</v>
      </c>
    </row>
    <row r="188" spans="2:4" x14ac:dyDescent="0.2">
      <c r="B188" s="91" t="s">
        <v>65</v>
      </c>
      <c r="C188" s="92"/>
      <c r="D188" s="11">
        <f>D179+D187</f>
        <v>4551.25</v>
      </c>
    </row>
    <row r="189" spans="2:4" s="34" customFormat="1" x14ac:dyDescent="0.2">
      <c r="B189" s="35"/>
      <c r="C189" s="36"/>
      <c r="D189" s="54"/>
    </row>
    <row r="190" spans="2:4" s="34" customFormat="1" x14ac:dyDescent="0.2">
      <c r="B190" s="35"/>
      <c r="C190" s="64"/>
      <c r="D190" s="54"/>
    </row>
    <row r="191" spans="2:4" x14ac:dyDescent="0.2">
      <c r="B191" s="85" t="s">
        <v>130</v>
      </c>
      <c r="C191" s="86"/>
      <c r="D191" s="86"/>
    </row>
    <row r="192" spans="2:4" ht="24" x14ac:dyDescent="0.2">
      <c r="B192" s="5" t="s">
        <v>0</v>
      </c>
      <c r="C192" s="6" t="s">
        <v>1</v>
      </c>
      <c r="D192" s="7" t="s">
        <v>2</v>
      </c>
    </row>
    <row r="193" spans="2:4" ht="24" x14ac:dyDescent="0.2">
      <c r="B193" s="8" t="s">
        <v>131</v>
      </c>
      <c r="C193" s="9" t="s">
        <v>132</v>
      </c>
      <c r="D193" s="10">
        <v>0</v>
      </c>
    </row>
    <row r="194" spans="2:4" x14ac:dyDescent="0.2">
      <c r="B194" s="8" t="s">
        <v>71</v>
      </c>
      <c r="C194" s="9" t="s">
        <v>17</v>
      </c>
      <c r="D194" s="10">
        <v>0</v>
      </c>
    </row>
    <row r="195" spans="2:4" x14ac:dyDescent="0.2">
      <c r="B195" s="91" t="s">
        <v>21</v>
      </c>
      <c r="C195" s="92"/>
      <c r="D195" s="11">
        <f>SUM(D193:D194)</f>
        <v>0</v>
      </c>
    </row>
    <row r="196" spans="2:4" x14ac:dyDescent="0.2">
      <c r="B196" s="8" t="s">
        <v>49</v>
      </c>
      <c r="C196" s="9" t="s">
        <v>50</v>
      </c>
      <c r="D196" s="10">
        <v>50</v>
      </c>
    </row>
    <row r="197" spans="2:4" x14ac:dyDescent="0.2">
      <c r="B197" s="8" t="s">
        <v>85</v>
      </c>
      <c r="C197" s="9" t="s">
        <v>53</v>
      </c>
      <c r="D197" s="10">
        <v>200</v>
      </c>
    </row>
    <row r="198" spans="2:4" x14ac:dyDescent="0.2">
      <c r="B198" s="8" t="s">
        <v>86</v>
      </c>
      <c r="C198" s="9" t="s">
        <v>61</v>
      </c>
      <c r="D198" s="10">
        <f>(D196+D197)*0.27</f>
        <v>67.5</v>
      </c>
    </row>
    <row r="199" spans="2:4" ht="24" x14ac:dyDescent="0.2">
      <c r="B199" s="8" t="s">
        <v>133</v>
      </c>
      <c r="C199" s="9" t="s">
        <v>134</v>
      </c>
      <c r="D199" s="10">
        <v>0</v>
      </c>
    </row>
    <row r="200" spans="2:4" x14ac:dyDescent="0.2">
      <c r="B200" s="91" t="s">
        <v>65</v>
      </c>
      <c r="C200" s="92"/>
      <c r="D200" s="11">
        <f>SUM(D196:D199)</f>
        <v>317.5</v>
      </c>
    </row>
    <row r="201" spans="2:4" s="34" customFormat="1" x14ac:dyDescent="0.2">
      <c r="B201" s="35"/>
      <c r="C201" s="36"/>
      <c r="D201" s="54"/>
    </row>
    <row r="202" spans="2:4" x14ac:dyDescent="0.2">
      <c r="B202" s="78" t="s">
        <v>135</v>
      </c>
      <c r="C202" s="79"/>
      <c r="D202" s="79"/>
    </row>
    <row r="203" spans="2:4" ht="24" x14ac:dyDescent="0.2">
      <c r="B203" s="39" t="s">
        <v>0</v>
      </c>
      <c r="C203" s="42" t="s">
        <v>1</v>
      </c>
      <c r="D203" s="41" t="s">
        <v>2</v>
      </c>
    </row>
    <row r="204" spans="2:4" x14ac:dyDescent="0.2">
      <c r="B204" s="15" t="s">
        <v>45</v>
      </c>
      <c r="C204" s="16" t="s">
        <v>46</v>
      </c>
      <c r="D204" s="17">
        <v>900</v>
      </c>
    </row>
    <row r="205" spans="2:4" x14ac:dyDescent="0.2">
      <c r="B205" s="15" t="s">
        <v>84</v>
      </c>
      <c r="C205" s="16" t="s">
        <v>52</v>
      </c>
      <c r="D205" s="17">
        <v>1198</v>
      </c>
    </row>
    <row r="206" spans="2:4" x14ac:dyDescent="0.2">
      <c r="B206" s="15" t="s">
        <v>85</v>
      </c>
      <c r="C206" s="16" t="s">
        <v>53</v>
      </c>
      <c r="D206" s="17">
        <v>277</v>
      </c>
    </row>
    <row r="207" spans="2:4" x14ac:dyDescent="0.2">
      <c r="B207" s="15" t="s">
        <v>86</v>
      </c>
      <c r="C207" s="16" t="s">
        <v>61</v>
      </c>
      <c r="D207" s="17">
        <f>(D204+D205+D206)*0.27</f>
        <v>641.25</v>
      </c>
    </row>
    <row r="208" spans="2:4" x14ac:dyDescent="0.2">
      <c r="B208" s="83" t="s">
        <v>65</v>
      </c>
      <c r="C208" s="110"/>
      <c r="D208" s="33">
        <f>SUM(D204:D207)</f>
        <v>3016.25</v>
      </c>
    </row>
    <row r="209" spans="2:4" s="34" customFormat="1" x14ac:dyDescent="0.2">
      <c r="B209" s="35"/>
      <c r="C209" s="36"/>
      <c r="D209" s="54"/>
    </row>
    <row r="210" spans="2:4" s="1" customFormat="1" x14ac:dyDescent="0.2">
      <c r="B210" s="93" t="s">
        <v>136</v>
      </c>
      <c r="C210" s="94"/>
      <c r="D210" s="94"/>
    </row>
    <row r="211" spans="2:4" ht="24" x14ac:dyDescent="0.2">
      <c r="B211" s="5" t="s">
        <v>0</v>
      </c>
      <c r="C211" s="6" t="s">
        <v>1</v>
      </c>
      <c r="D211" s="7" t="s">
        <v>2</v>
      </c>
    </row>
    <row r="212" spans="2:4" ht="24" x14ac:dyDescent="0.2">
      <c r="B212" s="8" t="s">
        <v>122</v>
      </c>
      <c r="C212" s="9" t="s">
        <v>200</v>
      </c>
      <c r="D212" s="10">
        <v>1080</v>
      </c>
    </row>
    <row r="213" spans="2:4" x14ac:dyDescent="0.2">
      <c r="B213" s="91" t="s">
        <v>21</v>
      </c>
      <c r="C213" s="92"/>
      <c r="D213" s="11">
        <f>SUM(D212:D212)</f>
        <v>1080</v>
      </c>
    </row>
    <row r="214" spans="2:4" x14ac:dyDescent="0.2">
      <c r="B214" s="8" t="s">
        <v>22</v>
      </c>
      <c r="C214" s="9" t="s">
        <v>201</v>
      </c>
      <c r="D214" s="10">
        <f>241+1106+1771</f>
        <v>3118</v>
      </c>
    </row>
    <row r="215" spans="2:4" x14ac:dyDescent="0.2">
      <c r="B215" s="8" t="s">
        <v>73</v>
      </c>
      <c r="C215" s="9" t="s">
        <v>202</v>
      </c>
      <c r="D215" s="10">
        <f>129+1771+1275</f>
        <v>3175</v>
      </c>
    </row>
    <row r="216" spans="2:4" x14ac:dyDescent="0.2">
      <c r="B216" s="8" t="s">
        <v>26</v>
      </c>
      <c r="C216" s="9" t="s">
        <v>215</v>
      </c>
      <c r="D216" s="10">
        <v>0</v>
      </c>
    </row>
    <row r="217" spans="2:4" x14ac:dyDescent="0.2">
      <c r="B217" s="8" t="s">
        <v>74</v>
      </c>
      <c r="C217" s="9" t="s">
        <v>28</v>
      </c>
      <c r="D217" s="10">
        <v>0</v>
      </c>
    </row>
    <row r="218" spans="2:4" x14ac:dyDescent="0.2">
      <c r="B218" s="8" t="s">
        <v>75</v>
      </c>
      <c r="C218" s="9" t="s">
        <v>29</v>
      </c>
      <c r="D218" s="10">
        <v>13</v>
      </c>
    </row>
    <row r="219" spans="2:4" x14ac:dyDescent="0.2">
      <c r="B219" s="8" t="s">
        <v>33</v>
      </c>
      <c r="C219" s="9" t="s">
        <v>34</v>
      </c>
      <c r="D219" s="10">
        <f>92+11+670+243+390</f>
        <v>1406</v>
      </c>
    </row>
    <row r="220" spans="2:4" x14ac:dyDescent="0.2">
      <c r="B220" s="8" t="s">
        <v>35</v>
      </c>
      <c r="C220" s="9" t="s">
        <v>36</v>
      </c>
      <c r="D220" s="10">
        <v>0</v>
      </c>
    </row>
    <row r="221" spans="2:4" x14ac:dyDescent="0.2">
      <c r="B221" s="8" t="s">
        <v>37</v>
      </c>
      <c r="C221" s="9" t="s">
        <v>38</v>
      </c>
      <c r="D221" s="10">
        <v>0</v>
      </c>
    </row>
    <row r="222" spans="2:4" x14ac:dyDescent="0.2">
      <c r="B222" s="88" t="s">
        <v>188</v>
      </c>
      <c r="C222" s="88"/>
      <c r="D222" s="21">
        <f>SUM(D214:D221)</f>
        <v>7712</v>
      </c>
    </row>
    <row r="223" spans="2:4" x14ac:dyDescent="0.2">
      <c r="B223" s="8" t="s">
        <v>126</v>
      </c>
      <c r="C223" s="9" t="s">
        <v>127</v>
      </c>
      <c r="D223" s="10">
        <v>600</v>
      </c>
    </row>
    <row r="224" spans="2:4" x14ac:dyDescent="0.2">
      <c r="B224" s="8" t="s">
        <v>81</v>
      </c>
      <c r="C224" s="9" t="s">
        <v>82</v>
      </c>
      <c r="D224" s="10">
        <v>1900</v>
      </c>
    </row>
    <row r="225" spans="2:4" x14ac:dyDescent="0.2">
      <c r="B225" s="8" t="s">
        <v>41</v>
      </c>
      <c r="C225" s="9" t="s">
        <v>42</v>
      </c>
      <c r="D225" s="10">
        <v>2000</v>
      </c>
    </row>
    <row r="226" spans="2:4" x14ac:dyDescent="0.2">
      <c r="B226" s="8" t="s">
        <v>43</v>
      </c>
      <c r="C226" s="9" t="s">
        <v>44</v>
      </c>
      <c r="D226" s="10">
        <v>60</v>
      </c>
    </row>
    <row r="227" spans="2:4" x14ac:dyDescent="0.2">
      <c r="B227" s="8" t="s">
        <v>45</v>
      </c>
      <c r="C227" s="9" t="s">
        <v>46</v>
      </c>
      <c r="D227" s="10">
        <v>30</v>
      </c>
    </row>
    <row r="228" spans="2:4" x14ac:dyDescent="0.2">
      <c r="B228" s="8" t="s">
        <v>47</v>
      </c>
      <c r="C228" s="9" t="s">
        <v>48</v>
      </c>
      <c r="D228" s="10">
        <v>5</v>
      </c>
    </row>
    <row r="229" spans="2:4" x14ac:dyDescent="0.2">
      <c r="B229" s="8" t="s">
        <v>85</v>
      </c>
      <c r="C229" s="9" t="s">
        <v>53</v>
      </c>
      <c r="D229" s="10">
        <v>1000</v>
      </c>
    </row>
    <row r="230" spans="2:4" x14ac:dyDescent="0.2">
      <c r="B230" s="8" t="s">
        <v>54</v>
      </c>
      <c r="C230" s="9" t="s">
        <v>55</v>
      </c>
      <c r="D230" s="10">
        <v>300</v>
      </c>
    </row>
    <row r="231" spans="2:4" x14ac:dyDescent="0.2">
      <c r="B231" s="8" t="s">
        <v>58</v>
      </c>
      <c r="C231" s="9" t="s">
        <v>59</v>
      </c>
      <c r="D231" s="10">
        <v>650</v>
      </c>
    </row>
    <row r="232" spans="2:4" x14ac:dyDescent="0.2">
      <c r="B232" s="8" t="s">
        <v>86</v>
      </c>
      <c r="C232" s="9" t="s">
        <v>61</v>
      </c>
      <c r="D232" s="10">
        <f>(D223+D224+D225+D226+D227+D228+D229+D231)*0.27</f>
        <v>1686.15</v>
      </c>
    </row>
    <row r="233" spans="2:4" x14ac:dyDescent="0.2">
      <c r="B233" s="8" t="s">
        <v>87</v>
      </c>
      <c r="C233" s="9" t="s">
        <v>62</v>
      </c>
      <c r="D233" s="10">
        <v>100</v>
      </c>
    </row>
    <row r="234" spans="2:4" x14ac:dyDescent="0.2">
      <c r="B234" s="118" t="s">
        <v>184</v>
      </c>
      <c r="C234" s="119"/>
      <c r="D234" s="21">
        <f>SUM(D223:D233)</f>
        <v>8331.15</v>
      </c>
    </row>
    <row r="235" spans="2:4" x14ac:dyDescent="0.2">
      <c r="B235" s="91" t="s">
        <v>65</v>
      </c>
      <c r="C235" s="92"/>
      <c r="D235" s="11">
        <f>D222+D234</f>
        <v>16043.15</v>
      </c>
    </row>
    <row r="236" spans="2:4" s="34" customFormat="1" x14ac:dyDescent="0.2">
      <c r="B236" s="35"/>
      <c r="C236" s="36"/>
      <c r="D236" s="54"/>
    </row>
    <row r="237" spans="2:4" s="34" customFormat="1" x14ac:dyDescent="0.2">
      <c r="B237" s="35"/>
      <c r="C237" s="75"/>
      <c r="D237" s="54"/>
    </row>
    <row r="238" spans="2:4" s="34" customFormat="1" x14ac:dyDescent="0.2">
      <c r="B238" s="1"/>
      <c r="C238" s="1"/>
      <c r="D238" s="1"/>
    </row>
    <row r="239" spans="2:4" s="34" customFormat="1" x14ac:dyDescent="0.2">
      <c r="B239" s="85" t="s">
        <v>137</v>
      </c>
      <c r="C239" s="86"/>
      <c r="D239" s="86"/>
    </row>
    <row r="240" spans="2:4" s="34" customFormat="1" ht="24" x14ac:dyDescent="0.2">
      <c r="B240" s="5" t="s">
        <v>0</v>
      </c>
      <c r="C240" s="6" t="s">
        <v>1</v>
      </c>
      <c r="D240" s="7" t="s">
        <v>2</v>
      </c>
    </row>
    <row r="241" spans="2:4" s="34" customFormat="1" x14ac:dyDescent="0.2">
      <c r="B241" s="8" t="s">
        <v>45</v>
      </c>
      <c r="C241" s="9" t="s">
        <v>46</v>
      </c>
      <c r="D241" s="10">
        <v>50</v>
      </c>
    </row>
    <row r="242" spans="2:4" s="34" customFormat="1" x14ac:dyDescent="0.2">
      <c r="B242" s="8" t="s">
        <v>85</v>
      </c>
      <c r="C242" s="9" t="s">
        <v>53</v>
      </c>
      <c r="D242" s="10">
        <v>250</v>
      </c>
    </row>
    <row r="243" spans="2:4" s="34" customFormat="1" x14ac:dyDescent="0.2">
      <c r="B243" s="8" t="s">
        <v>86</v>
      </c>
      <c r="C243" s="9" t="s">
        <v>61</v>
      </c>
      <c r="D243" s="10">
        <v>81</v>
      </c>
    </row>
    <row r="244" spans="2:4" s="34" customFormat="1" x14ac:dyDescent="0.2">
      <c r="B244" s="118" t="s">
        <v>184</v>
      </c>
      <c r="C244" s="119"/>
      <c r="D244" s="21">
        <f>D241+D242+D243</f>
        <v>381</v>
      </c>
    </row>
    <row r="245" spans="2:4" s="34" customFormat="1" x14ac:dyDescent="0.2">
      <c r="B245" s="91" t="s">
        <v>65</v>
      </c>
      <c r="C245" s="92"/>
      <c r="D245" s="11">
        <f>D244</f>
        <v>381</v>
      </c>
    </row>
    <row r="246" spans="2:4" s="34" customFormat="1" x14ac:dyDescent="0.2">
      <c r="B246" s="35"/>
      <c r="C246" s="64"/>
      <c r="D246" s="54"/>
    </row>
    <row r="247" spans="2:4" s="34" customFormat="1" x14ac:dyDescent="0.2">
      <c r="B247" s="35"/>
      <c r="C247" s="75"/>
      <c r="D247" s="54"/>
    </row>
    <row r="248" spans="2:4" s="34" customFormat="1" x14ac:dyDescent="0.2">
      <c r="B248" s="35"/>
      <c r="C248" s="64"/>
      <c r="D248" s="54"/>
    </row>
    <row r="249" spans="2:4" x14ac:dyDescent="0.2">
      <c r="B249" s="85" t="s">
        <v>148</v>
      </c>
      <c r="C249" s="86"/>
      <c r="D249" s="86"/>
    </row>
    <row r="250" spans="2:4" ht="24" x14ac:dyDescent="0.2">
      <c r="B250" s="5" t="s">
        <v>0</v>
      </c>
      <c r="C250" s="6" t="s">
        <v>1</v>
      </c>
      <c r="D250" s="7" t="s">
        <v>2</v>
      </c>
    </row>
    <row r="251" spans="2:4" x14ac:dyDescent="0.2">
      <c r="B251" s="8" t="s">
        <v>81</v>
      </c>
      <c r="C251" s="9" t="s">
        <v>82</v>
      </c>
      <c r="D251" s="10">
        <v>40</v>
      </c>
    </row>
    <row r="252" spans="2:4" x14ac:dyDescent="0.2">
      <c r="B252" s="8" t="s">
        <v>58</v>
      </c>
      <c r="C252" s="9" t="s">
        <v>59</v>
      </c>
      <c r="D252" s="10">
        <v>800</v>
      </c>
    </row>
    <row r="253" spans="2:4" x14ac:dyDescent="0.2">
      <c r="B253" s="8" t="s">
        <v>86</v>
      </c>
      <c r="C253" s="9" t="s">
        <v>61</v>
      </c>
      <c r="D253" s="10">
        <f>(D251+D252)*0.27</f>
        <v>226.8</v>
      </c>
    </row>
    <row r="254" spans="2:4" x14ac:dyDescent="0.2">
      <c r="B254" s="91" t="s">
        <v>65</v>
      </c>
      <c r="C254" s="92"/>
      <c r="D254" s="11">
        <f>SUM(D251:D253)</f>
        <v>1066.8</v>
      </c>
    </row>
    <row r="256" spans="2:4" x14ac:dyDescent="0.2">
      <c r="B256" s="76"/>
    </row>
    <row r="257" spans="2:4" x14ac:dyDescent="0.2">
      <c r="B257" s="66"/>
    </row>
    <row r="258" spans="2:4" x14ac:dyDescent="0.2">
      <c r="B258" s="78" t="s">
        <v>138</v>
      </c>
      <c r="C258" s="79"/>
      <c r="D258" s="79"/>
    </row>
    <row r="259" spans="2:4" ht="24" x14ac:dyDescent="0.2">
      <c r="B259" s="39" t="s">
        <v>0</v>
      </c>
      <c r="C259" s="42" t="s">
        <v>1</v>
      </c>
      <c r="D259" s="41" t="s">
        <v>2</v>
      </c>
    </row>
    <row r="260" spans="2:4" x14ac:dyDescent="0.2">
      <c r="B260" s="116" t="s">
        <v>181</v>
      </c>
      <c r="C260" s="117"/>
      <c r="D260" s="117"/>
    </row>
    <row r="261" spans="2:4" x14ac:dyDescent="0.2">
      <c r="B261" s="15" t="s">
        <v>70</v>
      </c>
      <c r="C261" s="16" t="s">
        <v>15</v>
      </c>
      <c r="D261" s="17">
        <v>150</v>
      </c>
    </row>
    <row r="262" spans="2:4" x14ac:dyDescent="0.2">
      <c r="B262" s="114" t="s">
        <v>21</v>
      </c>
      <c r="C262" s="115"/>
      <c r="D262" s="60">
        <f>SUM(D261:D261)</f>
        <v>150</v>
      </c>
    </row>
    <row r="263" spans="2:4" x14ac:dyDescent="0.2">
      <c r="B263" s="8" t="s">
        <v>75</v>
      </c>
      <c r="C263" s="9" t="s">
        <v>222</v>
      </c>
      <c r="D263" s="10">
        <v>54</v>
      </c>
    </row>
    <row r="264" spans="2:4" x14ac:dyDescent="0.2">
      <c r="B264" s="8" t="s">
        <v>33</v>
      </c>
      <c r="C264" s="9" t="s">
        <v>34</v>
      </c>
      <c r="D264" s="10">
        <v>13</v>
      </c>
    </row>
    <row r="265" spans="2:4" x14ac:dyDescent="0.2">
      <c r="B265" s="112" t="s">
        <v>188</v>
      </c>
      <c r="C265" s="113"/>
      <c r="D265" s="21">
        <f>SUM(D263:D264)</f>
        <v>67</v>
      </c>
    </row>
    <row r="266" spans="2:4" x14ac:dyDescent="0.2">
      <c r="B266" s="8" t="s">
        <v>41</v>
      </c>
      <c r="C266" s="9" t="s">
        <v>42</v>
      </c>
      <c r="D266" s="10">
        <v>80</v>
      </c>
    </row>
    <row r="267" spans="2:4" x14ac:dyDescent="0.2">
      <c r="B267" s="8" t="s">
        <v>43</v>
      </c>
      <c r="C267" s="9" t="s">
        <v>44</v>
      </c>
      <c r="D267" s="10">
        <v>60</v>
      </c>
    </row>
    <row r="268" spans="2:4" x14ac:dyDescent="0.2">
      <c r="B268" s="8" t="s">
        <v>45</v>
      </c>
      <c r="C268" s="9" t="s">
        <v>46</v>
      </c>
      <c r="D268" s="10">
        <v>200</v>
      </c>
    </row>
    <row r="269" spans="2:4" x14ac:dyDescent="0.2">
      <c r="B269" s="8" t="s">
        <v>47</v>
      </c>
      <c r="C269" s="9" t="s">
        <v>48</v>
      </c>
      <c r="D269" s="10">
        <v>50</v>
      </c>
    </row>
    <row r="270" spans="2:4" x14ac:dyDescent="0.2">
      <c r="B270" s="8" t="s">
        <v>49</v>
      </c>
      <c r="C270" s="9" t="s">
        <v>50</v>
      </c>
      <c r="D270" s="10">
        <v>50</v>
      </c>
    </row>
    <row r="271" spans="2:4" x14ac:dyDescent="0.2">
      <c r="B271" s="8" t="s">
        <v>85</v>
      </c>
      <c r="C271" s="9" t="s">
        <v>53</v>
      </c>
      <c r="D271" s="10">
        <v>100</v>
      </c>
    </row>
    <row r="272" spans="2:4" x14ac:dyDescent="0.2">
      <c r="B272" s="8" t="s">
        <v>86</v>
      </c>
      <c r="C272" s="9" t="s">
        <v>61</v>
      </c>
      <c r="D272" s="10">
        <f>(D266+D268+D267+D269+D270+D271)*0.27</f>
        <v>145.80000000000001</v>
      </c>
    </row>
    <row r="273" spans="2:4" x14ac:dyDescent="0.2">
      <c r="B273" s="80" t="s">
        <v>184</v>
      </c>
      <c r="C273" s="81"/>
      <c r="D273" s="21">
        <f>SUM(D266:D272)</f>
        <v>685.8</v>
      </c>
    </row>
    <row r="274" spans="2:4" x14ac:dyDescent="0.2">
      <c r="B274" s="91" t="s">
        <v>65</v>
      </c>
      <c r="C274" s="92"/>
      <c r="D274" s="11">
        <f>D265+D273</f>
        <v>752.8</v>
      </c>
    </row>
    <row r="275" spans="2:4" s="34" customFormat="1" x14ac:dyDescent="0.2">
      <c r="B275" s="35"/>
      <c r="C275" s="36"/>
      <c r="D275" s="54"/>
    </row>
    <row r="276" spans="2:4" s="34" customFormat="1" ht="129.75" customHeight="1" x14ac:dyDescent="0.2"/>
    <row r="277" spans="2:4" x14ac:dyDescent="0.2">
      <c r="B277" s="89" t="s">
        <v>139</v>
      </c>
      <c r="C277" s="89"/>
      <c r="D277" s="89"/>
    </row>
    <row r="278" spans="2:4" ht="24" x14ac:dyDescent="0.2">
      <c r="B278" s="39" t="s">
        <v>0</v>
      </c>
      <c r="C278" s="42" t="s">
        <v>1</v>
      </c>
      <c r="D278" s="41" t="s">
        <v>2</v>
      </c>
    </row>
    <row r="279" spans="2:4" x14ac:dyDescent="0.2">
      <c r="B279" s="106" t="s">
        <v>203</v>
      </c>
      <c r="C279" s="107"/>
      <c r="D279" s="108"/>
    </row>
    <row r="280" spans="2:4" x14ac:dyDescent="0.2">
      <c r="B280" s="15" t="s">
        <v>70</v>
      </c>
      <c r="C280" s="16" t="s">
        <v>15</v>
      </c>
      <c r="D280" s="17">
        <v>2500</v>
      </c>
    </row>
    <row r="281" spans="2:4" x14ac:dyDescent="0.2">
      <c r="B281" s="103" t="s">
        <v>21</v>
      </c>
      <c r="C281" s="104"/>
      <c r="D281" s="11">
        <f>SUM(D280:D280)</f>
        <v>2500</v>
      </c>
    </row>
    <row r="282" spans="2:4" x14ac:dyDescent="0.2">
      <c r="B282" s="8" t="s">
        <v>22</v>
      </c>
      <c r="C282" s="9" t="s">
        <v>204</v>
      </c>
      <c r="D282" s="10">
        <f>212+2626</f>
        <v>2838</v>
      </c>
    </row>
    <row r="283" spans="2:4" x14ac:dyDescent="0.2">
      <c r="B283" s="8" t="s">
        <v>73</v>
      </c>
      <c r="C283" s="9" t="s">
        <v>205</v>
      </c>
      <c r="D283" s="10">
        <f>111+1403</f>
        <v>1514</v>
      </c>
    </row>
    <row r="284" spans="2:4" x14ac:dyDescent="0.2">
      <c r="B284" s="8" t="s">
        <v>26</v>
      </c>
      <c r="C284" s="9" t="s">
        <v>215</v>
      </c>
      <c r="D284" s="10">
        <v>0</v>
      </c>
    </row>
    <row r="285" spans="2:4" x14ac:dyDescent="0.2">
      <c r="B285" s="8" t="s">
        <v>74</v>
      </c>
      <c r="C285" s="9" t="s">
        <v>28</v>
      </c>
      <c r="D285" s="10">
        <v>0</v>
      </c>
    </row>
    <row r="286" spans="2:4" x14ac:dyDescent="0.2">
      <c r="B286" s="8" t="s">
        <v>75</v>
      </c>
      <c r="C286" s="9" t="s">
        <v>223</v>
      </c>
      <c r="D286" s="10">
        <v>9</v>
      </c>
    </row>
    <row r="287" spans="2:4" x14ac:dyDescent="0.2">
      <c r="B287" s="8" t="s">
        <v>33</v>
      </c>
      <c r="C287" s="9" t="s">
        <v>34</v>
      </c>
      <c r="D287" s="10">
        <f>90+886</f>
        <v>976</v>
      </c>
    </row>
    <row r="288" spans="2:4" x14ac:dyDescent="0.2">
      <c r="B288" s="8" t="s">
        <v>35</v>
      </c>
      <c r="C288" s="9" t="s">
        <v>36</v>
      </c>
      <c r="D288" s="10">
        <v>0</v>
      </c>
    </row>
    <row r="289" spans="2:4" x14ac:dyDescent="0.2">
      <c r="B289" s="8" t="s">
        <v>37</v>
      </c>
      <c r="C289" s="9" t="s">
        <v>38</v>
      </c>
      <c r="D289" s="10">
        <v>0</v>
      </c>
    </row>
    <row r="290" spans="2:4" x14ac:dyDescent="0.2">
      <c r="B290" s="112" t="s">
        <v>188</v>
      </c>
      <c r="C290" s="113"/>
      <c r="D290" s="21">
        <f>SUM(D282:D289)</f>
        <v>5337</v>
      </c>
    </row>
    <row r="291" spans="2:4" x14ac:dyDescent="0.2">
      <c r="B291" s="8" t="s">
        <v>39</v>
      </c>
      <c r="C291" s="9" t="s">
        <v>40</v>
      </c>
      <c r="D291" s="10">
        <v>100</v>
      </c>
    </row>
    <row r="292" spans="2:4" x14ac:dyDescent="0.2">
      <c r="B292" s="8" t="s">
        <v>79</v>
      </c>
      <c r="C292" s="9" t="s">
        <v>80</v>
      </c>
      <c r="D292" s="10">
        <v>20</v>
      </c>
    </row>
    <row r="293" spans="2:4" x14ac:dyDescent="0.2">
      <c r="B293" s="8" t="s">
        <v>41</v>
      </c>
      <c r="C293" s="9" t="s">
        <v>42</v>
      </c>
      <c r="D293" s="10">
        <v>400</v>
      </c>
    </row>
    <row r="294" spans="2:4" x14ac:dyDescent="0.2">
      <c r="B294" s="8" t="s">
        <v>140</v>
      </c>
      <c r="C294" s="9" t="s">
        <v>141</v>
      </c>
      <c r="D294" s="10">
        <v>115</v>
      </c>
    </row>
    <row r="295" spans="2:4" x14ac:dyDescent="0.2">
      <c r="B295" s="8" t="s">
        <v>43</v>
      </c>
      <c r="C295" s="9" t="s">
        <v>44</v>
      </c>
      <c r="D295" s="10">
        <v>80</v>
      </c>
    </row>
    <row r="296" spans="2:4" x14ac:dyDescent="0.2">
      <c r="B296" s="8" t="s">
        <v>142</v>
      </c>
      <c r="C296" s="9" t="s">
        <v>143</v>
      </c>
      <c r="D296" s="10">
        <v>20</v>
      </c>
    </row>
    <row r="297" spans="2:4" x14ac:dyDescent="0.2">
      <c r="B297" s="8" t="s">
        <v>45</v>
      </c>
      <c r="C297" s="9" t="s">
        <v>46</v>
      </c>
      <c r="D297" s="10">
        <v>350</v>
      </c>
    </row>
    <row r="298" spans="2:4" x14ac:dyDescent="0.2">
      <c r="B298" s="8" t="s">
        <v>47</v>
      </c>
      <c r="C298" s="9" t="s">
        <v>48</v>
      </c>
      <c r="D298" s="10">
        <v>100</v>
      </c>
    </row>
    <row r="299" spans="2:4" x14ac:dyDescent="0.2">
      <c r="B299" s="8" t="s">
        <v>49</v>
      </c>
      <c r="C299" s="9" t="s">
        <v>50</v>
      </c>
      <c r="D299" s="10">
        <v>100</v>
      </c>
    </row>
    <row r="300" spans="2:4" x14ac:dyDescent="0.2">
      <c r="B300" s="8" t="s">
        <v>85</v>
      </c>
      <c r="C300" s="9" t="s">
        <v>53</v>
      </c>
      <c r="D300" s="10">
        <v>550</v>
      </c>
    </row>
    <row r="301" spans="2:4" x14ac:dyDescent="0.2">
      <c r="B301" s="8" t="s">
        <v>144</v>
      </c>
      <c r="C301" s="9" t="s">
        <v>145</v>
      </c>
      <c r="D301" s="10">
        <v>30</v>
      </c>
    </row>
    <row r="302" spans="2:4" x14ac:dyDescent="0.2">
      <c r="B302" s="8" t="s">
        <v>146</v>
      </c>
      <c r="C302" s="9" t="s">
        <v>147</v>
      </c>
      <c r="D302" s="10">
        <v>50</v>
      </c>
    </row>
    <row r="303" spans="2:4" x14ac:dyDescent="0.2">
      <c r="B303" s="8" t="s">
        <v>56</v>
      </c>
      <c r="C303" s="9" t="s">
        <v>57</v>
      </c>
      <c r="D303" s="10">
        <v>90</v>
      </c>
    </row>
    <row r="304" spans="2:4" x14ac:dyDescent="0.2">
      <c r="B304" s="8" t="s">
        <v>58</v>
      </c>
      <c r="C304" s="9" t="s">
        <v>59</v>
      </c>
      <c r="D304" s="10">
        <v>500</v>
      </c>
    </row>
    <row r="305" spans="2:4" x14ac:dyDescent="0.2">
      <c r="B305" s="8" t="s">
        <v>86</v>
      </c>
      <c r="C305" s="9" t="s">
        <v>61</v>
      </c>
      <c r="D305" s="10">
        <f>(D291+D292+D293+D294+D295+D297+D296+D298+D299+D300+D302+D303+D304)*0.27</f>
        <v>668.25</v>
      </c>
    </row>
    <row r="306" spans="2:4" x14ac:dyDescent="0.2">
      <c r="B306" s="101" t="s">
        <v>184</v>
      </c>
      <c r="C306" s="102"/>
      <c r="D306" s="25">
        <f>SUM(D291:D305)</f>
        <v>3173.25</v>
      </c>
    </row>
    <row r="307" spans="2:4" x14ac:dyDescent="0.2">
      <c r="B307" s="109" t="s">
        <v>180</v>
      </c>
      <c r="C307" s="110"/>
      <c r="D307" s="33">
        <f>D290+D306</f>
        <v>8510.25</v>
      </c>
    </row>
    <row r="308" spans="2:4" s="70" customFormat="1" x14ac:dyDescent="0.2">
      <c r="B308" s="35"/>
      <c r="C308" s="64"/>
      <c r="D308" s="54"/>
    </row>
    <row r="309" spans="2:4" s="70" customFormat="1" x14ac:dyDescent="0.2">
      <c r="B309" s="35"/>
      <c r="C309" s="64"/>
      <c r="D309" s="54"/>
    </row>
    <row r="310" spans="2:4" s="70" customFormat="1" x14ac:dyDescent="0.2">
      <c r="B310" s="35"/>
      <c r="C310" s="64"/>
      <c r="D310" s="54"/>
    </row>
    <row r="311" spans="2:4" s="34" customFormat="1" x14ac:dyDescent="0.2">
      <c r="B311" s="85" t="s">
        <v>226</v>
      </c>
      <c r="C311" s="85"/>
      <c r="D311" s="85"/>
    </row>
    <row r="312" spans="2:4" s="34" customFormat="1" ht="24" x14ac:dyDescent="0.2">
      <c r="B312" s="5" t="s">
        <v>0</v>
      </c>
      <c r="C312" s="6" t="s">
        <v>1</v>
      </c>
      <c r="D312" s="7" t="s">
        <v>2</v>
      </c>
    </row>
    <row r="313" spans="2:4" s="34" customFormat="1" x14ac:dyDescent="0.2">
      <c r="B313" s="8" t="s">
        <v>83</v>
      </c>
      <c r="C313" s="9" t="s">
        <v>51</v>
      </c>
      <c r="D313" s="10">
        <v>922</v>
      </c>
    </row>
    <row r="314" spans="2:4" s="34" customFormat="1" x14ac:dyDescent="0.2">
      <c r="B314" s="12" t="s">
        <v>86</v>
      </c>
      <c r="C314" s="13" t="s">
        <v>61</v>
      </c>
      <c r="D314" s="14">
        <v>249</v>
      </c>
    </row>
    <row r="315" spans="2:4" s="34" customFormat="1" x14ac:dyDescent="0.2">
      <c r="B315" s="82" t="s">
        <v>206</v>
      </c>
      <c r="C315" s="82"/>
      <c r="D315" s="26">
        <f>SUM(D313:D314)</f>
        <v>1171</v>
      </c>
    </row>
    <row r="316" spans="2:4" s="34" customFormat="1" x14ac:dyDescent="0.2">
      <c r="B316" s="83" t="s">
        <v>65</v>
      </c>
      <c r="C316" s="83"/>
      <c r="D316" s="33">
        <f>SUM(D315,D312)</f>
        <v>1171</v>
      </c>
    </row>
    <row r="317" spans="2:4" s="70" customFormat="1" x14ac:dyDescent="0.2">
      <c r="B317" s="35"/>
      <c r="C317" s="35"/>
      <c r="D317" s="54"/>
    </row>
    <row r="318" spans="2:4" s="70" customFormat="1" x14ac:dyDescent="0.2">
      <c r="B318" s="35"/>
      <c r="C318" s="35"/>
      <c r="D318" s="54"/>
    </row>
    <row r="319" spans="2:4" s="38" customFormat="1" x14ac:dyDescent="0.2">
      <c r="B319" s="89" t="s">
        <v>224</v>
      </c>
      <c r="C319" s="100"/>
      <c r="D319" s="100"/>
    </row>
    <row r="320" spans="2:4" ht="24" x14ac:dyDescent="0.2">
      <c r="B320" s="39" t="s">
        <v>0</v>
      </c>
      <c r="C320" s="42" t="s">
        <v>1</v>
      </c>
      <c r="D320" s="41" t="s">
        <v>2</v>
      </c>
    </row>
    <row r="321" spans="2:4" x14ac:dyDescent="0.2">
      <c r="B321" s="18" t="s">
        <v>149</v>
      </c>
      <c r="C321" s="19" t="s">
        <v>16</v>
      </c>
      <c r="D321" s="20">
        <v>0</v>
      </c>
    </row>
    <row r="322" spans="2:4" x14ac:dyDescent="0.2">
      <c r="B322" s="8" t="s">
        <v>71</v>
      </c>
      <c r="C322" s="9" t="s">
        <v>17</v>
      </c>
      <c r="D322" s="10">
        <v>0</v>
      </c>
    </row>
    <row r="323" spans="2:4" x14ac:dyDescent="0.2">
      <c r="B323" s="91" t="s">
        <v>21</v>
      </c>
      <c r="C323" s="92"/>
      <c r="D323" s="11">
        <f>SUM(D321:D322)</f>
        <v>0</v>
      </c>
    </row>
    <row r="324" spans="2:4" x14ac:dyDescent="0.2">
      <c r="B324" s="8" t="s">
        <v>22</v>
      </c>
      <c r="C324" s="13" t="s">
        <v>23</v>
      </c>
      <c r="D324" s="14">
        <v>640</v>
      </c>
    </row>
    <row r="325" spans="2:4" x14ac:dyDescent="0.2">
      <c r="B325" s="29" t="s">
        <v>24</v>
      </c>
      <c r="C325" s="16" t="s">
        <v>25</v>
      </c>
      <c r="D325" s="17">
        <v>0</v>
      </c>
    </row>
    <row r="326" spans="2:4" x14ac:dyDescent="0.2">
      <c r="B326" s="63" t="s">
        <v>208</v>
      </c>
      <c r="C326" s="16" t="s">
        <v>27</v>
      </c>
      <c r="D326" s="61">
        <v>0</v>
      </c>
    </row>
    <row r="327" spans="2:4" x14ac:dyDescent="0.2">
      <c r="B327" s="29" t="s">
        <v>74</v>
      </c>
      <c r="C327" s="62" t="s">
        <v>28</v>
      </c>
      <c r="D327" s="15">
        <v>0</v>
      </c>
    </row>
    <row r="328" spans="2:4" x14ac:dyDescent="0.2">
      <c r="B328" s="8" t="s">
        <v>75</v>
      </c>
      <c r="C328" s="19" t="s">
        <v>29</v>
      </c>
      <c r="D328" s="20">
        <v>15</v>
      </c>
    </row>
    <row r="329" spans="2:4" x14ac:dyDescent="0.2">
      <c r="B329" s="8" t="s">
        <v>31</v>
      </c>
      <c r="C329" s="9" t="s">
        <v>32</v>
      </c>
      <c r="D329" s="10">
        <v>0</v>
      </c>
    </row>
    <row r="330" spans="2:4" x14ac:dyDescent="0.2">
      <c r="B330" s="8" t="s">
        <v>33</v>
      </c>
      <c r="C330" s="9" t="s">
        <v>34</v>
      </c>
      <c r="D330" s="10">
        <v>177</v>
      </c>
    </row>
    <row r="331" spans="2:4" x14ac:dyDescent="0.2">
      <c r="B331" s="8" t="s">
        <v>35</v>
      </c>
      <c r="C331" s="9" t="s">
        <v>36</v>
      </c>
      <c r="D331" s="10">
        <v>0</v>
      </c>
    </row>
    <row r="332" spans="2:4" x14ac:dyDescent="0.2">
      <c r="B332" s="8" t="s">
        <v>37</v>
      </c>
      <c r="C332" s="9" t="s">
        <v>38</v>
      </c>
      <c r="D332" s="10">
        <v>0</v>
      </c>
    </row>
    <row r="333" spans="2:4" x14ac:dyDescent="0.2">
      <c r="B333" s="80" t="s">
        <v>188</v>
      </c>
      <c r="C333" s="105"/>
      <c r="D333" s="21">
        <f>SUM(D324:D332)</f>
        <v>832</v>
      </c>
    </row>
    <row r="334" spans="2:4" x14ac:dyDescent="0.2">
      <c r="B334" s="99" t="s">
        <v>65</v>
      </c>
      <c r="C334" s="92"/>
      <c r="D334" s="55">
        <f>SUM(D333)</f>
        <v>832</v>
      </c>
    </row>
    <row r="335" spans="2:4" s="34" customFormat="1" x14ac:dyDescent="0.2">
      <c r="B335" s="35"/>
      <c r="C335" s="36"/>
      <c r="D335" s="54"/>
    </row>
    <row r="336" spans="2:4" s="34" customFormat="1" x14ac:dyDescent="0.2">
      <c r="B336" s="35"/>
      <c r="C336" s="64"/>
      <c r="D336" s="54"/>
    </row>
    <row r="337" spans="2:4" x14ac:dyDescent="0.2">
      <c r="B337" s="85" t="s">
        <v>150</v>
      </c>
      <c r="C337" s="86"/>
      <c r="D337" s="86"/>
    </row>
    <row r="338" spans="2:4" ht="24" x14ac:dyDescent="0.2">
      <c r="B338" s="5" t="s">
        <v>0</v>
      </c>
      <c r="C338" s="6" t="s">
        <v>1</v>
      </c>
      <c r="D338" s="7" t="s">
        <v>2</v>
      </c>
    </row>
    <row r="339" spans="2:4" x14ac:dyDescent="0.2">
      <c r="B339" s="8" t="s">
        <v>149</v>
      </c>
      <c r="C339" s="9" t="s">
        <v>16</v>
      </c>
      <c r="D339" s="10">
        <v>2109</v>
      </c>
    </row>
    <row r="340" spans="2:4" x14ac:dyDescent="0.2">
      <c r="B340" s="8" t="s">
        <v>71</v>
      </c>
      <c r="C340" s="9" t="s">
        <v>17</v>
      </c>
      <c r="D340" s="10">
        <f>D339*0.27</f>
        <v>569.43000000000006</v>
      </c>
    </row>
    <row r="341" spans="2:4" x14ac:dyDescent="0.2">
      <c r="B341" s="91" t="s">
        <v>21</v>
      </c>
      <c r="C341" s="111"/>
      <c r="D341" s="11">
        <f>D339+D340</f>
        <v>2678.4300000000003</v>
      </c>
    </row>
    <row r="342" spans="2:4" x14ac:dyDescent="0.2">
      <c r="B342" s="8" t="s">
        <v>22</v>
      </c>
      <c r="C342" s="9" t="s">
        <v>225</v>
      </c>
      <c r="D342" s="10">
        <f>42+42+1106</f>
        <v>1190</v>
      </c>
    </row>
    <row r="343" spans="2:4" x14ac:dyDescent="0.2">
      <c r="B343" s="8" t="s">
        <v>33</v>
      </c>
      <c r="C343" s="9" t="s">
        <v>34</v>
      </c>
      <c r="D343" s="10">
        <f>11+11+243</f>
        <v>265</v>
      </c>
    </row>
    <row r="344" spans="2:4" x14ac:dyDescent="0.2">
      <c r="B344" s="80" t="s">
        <v>188</v>
      </c>
      <c r="C344" s="105"/>
      <c r="D344" s="21">
        <f>SUM(D342:D343)</f>
        <v>1455</v>
      </c>
    </row>
    <row r="345" spans="2:4" x14ac:dyDescent="0.2">
      <c r="B345" s="8" t="s">
        <v>83</v>
      </c>
      <c r="C345" s="9" t="s">
        <v>51</v>
      </c>
      <c r="D345" s="10">
        <v>3200</v>
      </c>
    </row>
    <row r="346" spans="2:4" x14ac:dyDescent="0.2">
      <c r="B346" s="8" t="s">
        <v>58</v>
      </c>
      <c r="C346" s="9" t="s">
        <v>59</v>
      </c>
      <c r="D346" s="10">
        <v>50</v>
      </c>
    </row>
    <row r="347" spans="2:4" x14ac:dyDescent="0.2">
      <c r="B347" s="8" t="s">
        <v>86</v>
      </c>
      <c r="C347" s="9" t="s">
        <v>61</v>
      </c>
      <c r="D347" s="10">
        <v>877</v>
      </c>
    </row>
    <row r="348" spans="2:4" x14ac:dyDescent="0.2">
      <c r="B348" s="97" t="s">
        <v>206</v>
      </c>
      <c r="C348" s="98"/>
      <c r="D348" s="21">
        <f>SUM(D345:D347)</f>
        <v>4127</v>
      </c>
    </row>
    <row r="349" spans="2:4" x14ac:dyDescent="0.2">
      <c r="B349" s="91" t="s">
        <v>65</v>
      </c>
      <c r="C349" s="92"/>
      <c r="D349" s="11">
        <f>SUM(D348,D344)</f>
        <v>5582</v>
      </c>
    </row>
    <row r="350" spans="2:4" x14ac:dyDescent="0.2">
      <c r="B350" s="66"/>
    </row>
    <row r="351" spans="2:4" s="34" customFormat="1" x14ac:dyDescent="0.2">
      <c r="B351" s="85" t="s">
        <v>227</v>
      </c>
      <c r="C351" s="86"/>
      <c r="D351" s="86"/>
    </row>
    <row r="352" spans="2:4" s="34" customFormat="1" ht="24" x14ac:dyDescent="0.2">
      <c r="B352" s="5" t="s">
        <v>0</v>
      </c>
      <c r="C352" s="6" t="s">
        <v>1</v>
      </c>
      <c r="D352" s="7" t="s">
        <v>2</v>
      </c>
    </row>
    <row r="353" spans="2:4" s="34" customFormat="1" x14ac:dyDescent="0.2">
      <c r="B353" s="8" t="s">
        <v>228</v>
      </c>
      <c r="C353" s="9" t="s">
        <v>229</v>
      </c>
      <c r="D353" s="10">
        <v>1000</v>
      </c>
    </row>
    <row r="354" spans="2:4" s="34" customFormat="1" x14ac:dyDescent="0.2">
      <c r="B354" s="91" t="s">
        <v>21</v>
      </c>
      <c r="C354" s="111"/>
      <c r="D354" s="11">
        <f>SUM(D353)</f>
        <v>1000</v>
      </c>
    </row>
    <row r="355" spans="2:4" s="34" customFormat="1" x14ac:dyDescent="0.2">
      <c r="B355" s="8" t="s">
        <v>83</v>
      </c>
      <c r="C355" s="9" t="s">
        <v>51</v>
      </c>
      <c r="D355" s="10">
        <v>394</v>
      </c>
    </row>
    <row r="356" spans="2:4" s="34" customFormat="1" x14ac:dyDescent="0.2">
      <c r="B356" s="8" t="s">
        <v>58</v>
      </c>
      <c r="C356" s="9" t="s">
        <v>59</v>
      </c>
      <c r="D356" s="10">
        <v>393</v>
      </c>
    </row>
    <row r="357" spans="2:4" s="34" customFormat="1" x14ac:dyDescent="0.2">
      <c r="B357" s="8" t="s">
        <v>86</v>
      </c>
      <c r="C357" s="9" t="s">
        <v>61</v>
      </c>
      <c r="D357" s="10">
        <v>213</v>
      </c>
    </row>
    <row r="358" spans="2:4" s="34" customFormat="1" x14ac:dyDescent="0.2">
      <c r="B358" s="97" t="s">
        <v>206</v>
      </c>
      <c r="C358" s="98"/>
      <c r="D358" s="21">
        <f>SUM(D355:D357)</f>
        <v>1000</v>
      </c>
    </row>
    <row r="359" spans="2:4" s="34" customFormat="1" x14ac:dyDescent="0.2">
      <c r="B359" s="91" t="s">
        <v>65</v>
      </c>
      <c r="C359" s="92"/>
      <c r="D359" s="11">
        <f>SUM(D358)</f>
        <v>1000</v>
      </c>
    </row>
    <row r="360" spans="2:4" x14ac:dyDescent="0.2">
      <c r="B360" s="66"/>
    </row>
    <row r="361" spans="2:4" x14ac:dyDescent="0.2">
      <c r="B361" s="85" t="s">
        <v>151</v>
      </c>
      <c r="C361" s="86"/>
      <c r="D361" s="86"/>
    </row>
    <row r="362" spans="2:4" ht="24" x14ac:dyDescent="0.2">
      <c r="B362" s="5" t="s">
        <v>0</v>
      </c>
      <c r="C362" s="6" t="s">
        <v>1</v>
      </c>
      <c r="D362" s="7" t="s">
        <v>2</v>
      </c>
    </row>
    <row r="363" spans="2:4" ht="24" x14ac:dyDescent="0.2">
      <c r="B363" s="8" t="s">
        <v>152</v>
      </c>
      <c r="C363" s="9" t="s">
        <v>19</v>
      </c>
      <c r="D363" s="10">
        <v>600</v>
      </c>
    </row>
    <row r="364" spans="2:4" x14ac:dyDescent="0.2">
      <c r="B364" s="91" t="s">
        <v>21</v>
      </c>
      <c r="C364" s="92"/>
      <c r="D364" s="11">
        <f>SUM(D363)</f>
        <v>600</v>
      </c>
    </row>
    <row r="365" spans="2:4" x14ac:dyDescent="0.2">
      <c r="B365" s="8" t="s">
        <v>153</v>
      </c>
      <c r="C365" s="56" t="s">
        <v>154</v>
      </c>
      <c r="D365" s="10">
        <v>200</v>
      </c>
    </row>
    <row r="366" spans="2:4" ht="24" x14ac:dyDescent="0.2">
      <c r="B366" s="8" t="s">
        <v>155</v>
      </c>
      <c r="C366" s="56" t="s">
        <v>156</v>
      </c>
      <c r="D366" s="10">
        <v>50</v>
      </c>
    </row>
    <row r="367" spans="2:4" ht="24" x14ac:dyDescent="0.2">
      <c r="B367" s="8" t="s">
        <v>157</v>
      </c>
      <c r="C367" s="56" t="s">
        <v>207</v>
      </c>
      <c r="D367" s="10">
        <v>500</v>
      </c>
    </row>
    <row r="368" spans="2:4" ht="24" x14ac:dyDescent="0.2">
      <c r="B368" s="8" t="s">
        <v>158</v>
      </c>
      <c r="C368" s="56" t="s">
        <v>159</v>
      </c>
      <c r="D368" s="10">
        <v>150</v>
      </c>
    </row>
    <row r="369" spans="2:4" ht="24" x14ac:dyDescent="0.2">
      <c r="B369" s="8" t="s">
        <v>160</v>
      </c>
      <c r="C369" s="56" t="s">
        <v>161</v>
      </c>
      <c r="D369" s="10">
        <v>30</v>
      </c>
    </row>
    <row r="370" spans="2:4" ht="24" x14ac:dyDescent="0.2">
      <c r="B370" s="8" t="s">
        <v>162</v>
      </c>
      <c r="C370" s="57" t="s">
        <v>163</v>
      </c>
      <c r="D370" s="10">
        <v>821</v>
      </c>
    </row>
    <row r="371" spans="2:4" ht="24" x14ac:dyDescent="0.2">
      <c r="B371" s="32" t="s">
        <v>186</v>
      </c>
      <c r="C371" s="58" t="s">
        <v>187</v>
      </c>
      <c r="D371" s="10">
        <v>700</v>
      </c>
    </row>
    <row r="372" spans="2:4" x14ac:dyDescent="0.2">
      <c r="B372" s="8" t="s">
        <v>164</v>
      </c>
      <c r="C372" s="59" t="s">
        <v>165</v>
      </c>
      <c r="D372" s="10">
        <v>250</v>
      </c>
    </row>
    <row r="373" spans="2:4" x14ac:dyDescent="0.2">
      <c r="B373" s="8" t="s">
        <v>166</v>
      </c>
      <c r="C373" s="56" t="s">
        <v>167</v>
      </c>
      <c r="D373" s="10">
        <v>300</v>
      </c>
    </row>
    <row r="374" spans="2:4" ht="24" x14ac:dyDescent="0.2">
      <c r="B374" s="8" t="s">
        <v>168</v>
      </c>
      <c r="C374" s="56" t="s">
        <v>169</v>
      </c>
      <c r="D374" s="10">
        <v>360</v>
      </c>
    </row>
    <row r="375" spans="2:4" ht="24" x14ac:dyDescent="0.2">
      <c r="B375" s="8" t="s">
        <v>170</v>
      </c>
      <c r="C375" s="56" t="s">
        <v>171</v>
      </c>
      <c r="D375" s="10">
        <v>1100</v>
      </c>
    </row>
    <row r="376" spans="2:4" x14ac:dyDescent="0.2">
      <c r="B376" s="91" t="s">
        <v>65</v>
      </c>
      <c r="C376" s="92"/>
      <c r="D376" s="11">
        <f>SUM(D365:D375)</f>
        <v>4461</v>
      </c>
    </row>
    <row r="377" spans="2:4" x14ac:dyDescent="0.2">
      <c r="B377" s="66"/>
    </row>
    <row r="378" spans="2:4" x14ac:dyDescent="0.2">
      <c r="B378" s="85" t="s">
        <v>172</v>
      </c>
      <c r="C378" s="86"/>
      <c r="D378" s="86"/>
    </row>
    <row r="379" spans="2:4" ht="24" x14ac:dyDescent="0.2">
      <c r="B379" s="5" t="s">
        <v>0</v>
      </c>
      <c r="C379" s="6" t="s">
        <v>1</v>
      </c>
      <c r="D379" s="7" t="s">
        <v>2</v>
      </c>
    </row>
    <row r="380" spans="2:4" x14ac:dyDescent="0.2">
      <c r="B380" s="8" t="s">
        <v>173</v>
      </c>
      <c r="C380" s="9" t="s">
        <v>174</v>
      </c>
      <c r="D380" s="10">
        <v>2400</v>
      </c>
    </row>
    <row r="381" spans="2:4" x14ac:dyDescent="0.2">
      <c r="B381" s="8" t="s">
        <v>175</v>
      </c>
      <c r="C381" s="9" t="s">
        <v>176</v>
      </c>
      <c r="D381" s="10">
        <v>20</v>
      </c>
    </row>
    <row r="382" spans="2:4" x14ac:dyDescent="0.2">
      <c r="B382" s="67" t="s">
        <v>111</v>
      </c>
      <c r="C382" s="68" t="s">
        <v>112</v>
      </c>
      <c r="D382" s="69">
        <v>750</v>
      </c>
    </row>
    <row r="383" spans="2:4" x14ac:dyDescent="0.2">
      <c r="B383" s="67" t="s">
        <v>10</v>
      </c>
      <c r="C383" s="68" t="s">
        <v>11</v>
      </c>
      <c r="D383" s="69">
        <v>3600</v>
      </c>
    </row>
    <row r="384" spans="2:4" x14ac:dyDescent="0.2">
      <c r="B384" s="67" t="s">
        <v>113</v>
      </c>
      <c r="C384" s="68" t="s">
        <v>12</v>
      </c>
      <c r="D384" s="69">
        <v>11000</v>
      </c>
    </row>
    <row r="385" spans="2:4" x14ac:dyDescent="0.2">
      <c r="B385" s="67" t="s">
        <v>114</v>
      </c>
      <c r="C385" s="68" t="s">
        <v>13</v>
      </c>
      <c r="D385" s="69">
        <v>300</v>
      </c>
    </row>
    <row r="386" spans="2:4" x14ac:dyDescent="0.2">
      <c r="B386" s="91" t="s">
        <v>21</v>
      </c>
      <c r="C386" s="92"/>
      <c r="D386" s="11">
        <f>SUM(D380:D385)</f>
        <v>18070</v>
      </c>
    </row>
  </sheetData>
  <mergeCells count="94">
    <mergeCell ref="B364:C364"/>
    <mergeCell ref="B376:C376"/>
    <mergeCell ref="B53:C53"/>
    <mergeCell ref="B60:D60"/>
    <mergeCell ref="B179:C179"/>
    <mergeCell ref="B187:C187"/>
    <mergeCell ref="B160:C160"/>
    <mergeCell ref="B156:C156"/>
    <mergeCell ref="B154:D154"/>
    <mergeCell ref="B117:D117"/>
    <mergeCell ref="B94:D94"/>
    <mergeCell ref="B79:C79"/>
    <mergeCell ref="B64:C64"/>
    <mergeCell ref="B195:C195"/>
    <mergeCell ref="B191:D191"/>
    <mergeCell ref="B188:C188"/>
    <mergeCell ref="B361:D361"/>
    <mergeCell ref="B50:C50"/>
    <mergeCell ref="B8:C8"/>
    <mergeCell ref="B4:D4"/>
    <mergeCell ref="B34:C34"/>
    <mergeCell ref="B138:C138"/>
    <mergeCell ref="B134:D134"/>
    <mergeCell ref="B132:C132"/>
    <mergeCell ref="B109:C109"/>
    <mergeCell ref="B100:C100"/>
    <mergeCell ref="B258:D258"/>
    <mergeCell ref="B208:C208"/>
    <mergeCell ref="B200:C200"/>
    <mergeCell ref="B202:D202"/>
    <mergeCell ref="B145:D145"/>
    <mergeCell ref="B168:D168"/>
    <mergeCell ref="B166:C166"/>
    <mergeCell ref="B162:D162"/>
    <mergeCell ref="B150:C150"/>
    <mergeCell ref="B3:D3"/>
    <mergeCell ref="B254:C254"/>
    <mergeCell ref="B222:C222"/>
    <mergeCell ref="B239:D239"/>
    <mergeCell ref="B244:C244"/>
    <mergeCell ref="B245:C245"/>
    <mergeCell ref="B235:C235"/>
    <mergeCell ref="B234:C234"/>
    <mergeCell ref="B277:D277"/>
    <mergeCell ref="B290:C290"/>
    <mergeCell ref="B274:C274"/>
    <mergeCell ref="B262:C262"/>
    <mergeCell ref="B260:D260"/>
    <mergeCell ref="B265:C265"/>
    <mergeCell ref="B273:C273"/>
    <mergeCell ref="B306:C306"/>
    <mergeCell ref="B281:C281"/>
    <mergeCell ref="B333:C333"/>
    <mergeCell ref="B279:D279"/>
    <mergeCell ref="B386:C386"/>
    <mergeCell ref="B307:C307"/>
    <mergeCell ref="B315:C315"/>
    <mergeCell ref="B316:C316"/>
    <mergeCell ref="B311:D311"/>
    <mergeCell ref="B378:D378"/>
    <mergeCell ref="B348:C348"/>
    <mergeCell ref="B341:C341"/>
    <mergeCell ref="B344:C344"/>
    <mergeCell ref="B349:C349"/>
    <mergeCell ref="B351:D351"/>
    <mergeCell ref="B354:C354"/>
    <mergeCell ref="B358:C358"/>
    <mergeCell ref="B359:C359"/>
    <mergeCell ref="B334:C334"/>
    <mergeCell ref="B323:C323"/>
    <mergeCell ref="B319:D319"/>
    <mergeCell ref="B337:D337"/>
    <mergeCell ref="B249:D249"/>
    <mergeCell ref="B19:C19"/>
    <mergeCell ref="B38:C38"/>
    <mergeCell ref="B54:C54"/>
    <mergeCell ref="B74:C74"/>
    <mergeCell ref="B78:C78"/>
    <mergeCell ref="B159:C159"/>
    <mergeCell ref="B152:D152"/>
    <mergeCell ref="B213:C213"/>
    <mergeCell ref="B210:D210"/>
    <mergeCell ref="B143:D143"/>
    <mergeCell ref="B141:C141"/>
    <mergeCell ref="B43:D43"/>
    <mergeCell ref="B39:C39"/>
    <mergeCell ref="B147:C147"/>
    <mergeCell ref="B172:C172"/>
    <mergeCell ref="B82:D82"/>
    <mergeCell ref="B86:C86"/>
    <mergeCell ref="B89:C89"/>
    <mergeCell ref="B90:C90"/>
    <mergeCell ref="B1:D1"/>
    <mergeCell ref="B2:D2"/>
  </mergeCells>
  <phoneticPr fontId="0" type="noConversion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2016-02-05T09:17:07Z</dcterms:created>
  <dcterms:modified xsi:type="dcterms:W3CDTF">2017-02-10T11:59:39Z</dcterms:modified>
</cp:coreProperties>
</file>