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0" firstSheet="19" activeTab="21"/>
  </bookViews>
  <sheets>
    <sheet name="2" sheetId="1" state="hidden" r:id="rId1"/>
    <sheet name="12" sheetId="2" state="hidden" r:id="rId2"/>
    <sheet name="14adóss" sheetId="3" state="hidden" r:id="rId3"/>
    <sheet name="15 3éves" sheetId="4" state="hidden" r:id="rId4"/>
    <sheet name="1. melléklet" sheetId="5" r:id="rId5"/>
    <sheet name="2. melléklet" sheetId="6" r:id="rId6"/>
    <sheet name="3. melléklet" sheetId="7" r:id="rId7"/>
    <sheet name="4. melléklet" sheetId="8" r:id="rId8"/>
    <sheet name="5. melléklet" sheetId="9" r:id="rId9"/>
    <sheet name="6,7,8 Melléklet" sheetId="10" r:id="rId10"/>
    <sheet name="9. melléklet" sheetId="11" r:id="rId11"/>
    <sheet name="10. melléklet" sheetId="12" r:id="rId12"/>
    <sheet name="11. melléklet" sheetId="13" r:id="rId13"/>
    <sheet name="12. melléklet" sheetId="14" r:id="rId14"/>
    <sheet name="13. melléklet" sheetId="15" r:id="rId15"/>
    <sheet name="14. melléklet" sheetId="16" r:id="rId16"/>
    <sheet name="15. Óvoda" sheetId="17" r:id="rId17"/>
    <sheet name="16. Műv. ház" sheetId="18" r:id="rId18"/>
    <sheet name="17. Hivatal" sheetId="19" r:id="rId19"/>
    <sheet name="18. VÜKI" sheetId="20" r:id="rId20"/>
    <sheet name="19 önkormányzat" sheetId="21" r:id="rId21"/>
    <sheet name="20. melléklet" sheetId="22" r:id="rId22"/>
    <sheet name="20.1. melléklet" sheetId="23" r:id="rId23"/>
    <sheet name="20.2.melléklet" sheetId="24" r:id="rId24"/>
    <sheet name="20.3. melléklet" sheetId="25" r:id="rId25"/>
    <sheet name="20.4.mellékelt" sheetId="26" r:id="rId26"/>
    <sheet name="20.5.melléklet" sheetId="27" r:id="rId27"/>
    <sheet name="21 kötelező feladat" sheetId="28" state="hidden" r:id="rId28"/>
    <sheet name="21. céltartalék" sheetId="29" r:id="rId29"/>
    <sheet name="22. EU-s beruh." sheetId="30" r:id="rId30"/>
    <sheet name="ÖNK ÖSSZESITŐ" sheetId="31" r:id="rId31"/>
    <sheet name="Munkalap27" sheetId="32" state="hidden" r:id="rId32"/>
  </sheets>
  <externalReferences>
    <externalReference r:id="rId35"/>
  </externalReferences>
  <definedNames>
    <definedName name="_4__sz__sor_részletezése">#REF!</definedName>
    <definedName name="Excel_BuiltIn__FilterDatabase" localSheetId="21">'20. melléklet'!$A$10:$E$10</definedName>
    <definedName name="Excel_BuiltIn__FilterDatabase" localSheetId="27">NA()</definedName>
    <definedName name="Excel_BuiltIn__FilterDatabase" localSheetId="9">'6,7,8 Melléklet'!$A$12:$I$30</definedName>
    <definedName name="Excel_BuiltIn__FilterDatabase" localSheetId="30">'ÖNK ÖSSZESITŐ'!$A$48:$D$84</definedName>
    <definedName name="Excel_BuiltIn_Print_Area" localSheetId="4">'1. melléklet'!$A$1:$C$57</definedName>
    <definedName name="Excel_BuiltIn_Print_Area" localSheetId="16">'15. Óvoda'!$A$1:$D$72</definedName>
    <definedName name="Excel_BuiltIn_Print_Area" localSheetId="17">'16. Műv. ház'!$A$1:$D$43</definedName>
    <definedName name="Excel_BuiltIn_Print_Area" localSheetId="18">'17. Hivatal'!$A$1:$D$47</definedName>
    <definedName name="Excel_BuiltIn_Print_Area" localSheetId="19">'18. VÜKI'!$A$1:$D$80</definedName>
    <definedName name="Excel_BuiltIn_Print_Area" localSheetId="20">'19 önkormányzat'!$A$1:$D$149</definedName>
    <definedName name="Excel_BuiltIn_Print_Area" localSheetId="0">'2'!$A$1:$A$21</definedName>
    <definedName name="Excel_BuiltIn_Print_Area" localSheetId="21">'20. melléklet'!$A$1:$E$55</definedName>
    <definedName name="Excel_BuiltIn_Print_Area" localSheetId="8">'5. melléklet'!$A$1:$D$212</definedName>
    <definedName name="Excel_BuiltIn_Print_Area" localSheetId="30">'ÖNK ÖSSZESITŐ'!$A$1:$D$104</definedName>
    <definedName name="_xlnm.Print_Titles" localSheetId="27">'21 kötelező feladat'!$1:$3</definedName>
    <definedName name="_xlnm.Print_Titles" localSheetId="8">'5. melléklet'!$4:$10</definedName>
    <definedName name="_xlnm.Print_Titles" localSheetId="30">'ÖNK ÖSSZESITŐ'!$1:$8</definedName>
    <definedName name="_xlnm.Print_Area" localSheetId="4">'1. melléklet'!$A$1:$F$63</definedName>
    <definedName name="_xlnm.Print_Area" localSheetId="11">'10. melléklet'!$A$1:$F$19</definedName>
    <definedName name="_xlnm.Print_Area" localSheetId="12">'11. melléklet'!$A$1:$N$35</definedName>
    <definedName name="_xlnm.Print_Area" localSheetId="1">'12'!$A$1:$B$11</definedName>
    <definedName name="_xlnm.Print_Area" localSheetId="13">'12. melléklet'!$A$1:$G$59</definedName>
    <definedName name="_xlnm.Print_Area" localSheetId="2">'14adóss'!$A$1:$G$30</definedName>
    <definedName name="_xlnm.Print_Area" localSheetId="3">'15 3éves'!$A$1:$E$55</definedName>
    <definedName name="_xlnm.Print_Area" localSheetId="16">'15. Óvoda'!$A$1:$G$73</definedName>
    <definedName name="_xlnm.Print_Area" localSheetId="17">'16. Műv. ház'!$A$1:$G$44</definedName>
    <definedName name="_xlnm.Print_Area" localSheetId="19">'18. VÜKI'!$A$1:$G$81</definedName>
    <definedName name="_xlnm.Print_Area" localSheetId="20">'19 önkormányzat'!$A$1:$G$148</definedName>
    <definedName name="_xlnm.Print_Area" localSheetId="0">'2'!$A$1:$D$21</definedName>
    <definedName name="_xlnm.Print_Area" localSheetId="5">'2. melléklet'!$A$1:$F$50</definedName>
    <definedName name="_xlnm.Print_Area" localSheetId="21">'20. melléklet'!$A$1:$I$55</definedName>
    <definedName name="_xlnm.Print_Area" localSheetId="27">'21 kötelező feladat'!$A$1:$E$23</definedName>
    <definedName name="_xlnm.Print_Area" localSheetId="29">'22. EU-s beruh.'!$A$1:$E$130</definedName>
    <definedName name="_xlnm.Print_Area" localSheetId="6">'3. melléklet'!$A$1:$F$61</definedName>
    <definedName name="_xlnm.Print_Area" localSheetId="7">'4. melléklet'!$A$1:$F$116</definedName>
    <definedName name="_xlnm.Print_Area" localSheetId="8">'5. melléklet'!$A$1:$G$258</definedName>
    <definedName name="_xlnm.Print_Area" localSheetId="9">'6,7,8 Melléklet'!$A$1:$F$68</definedName>
    <definedName name="_xlnm.Print_Area" localSheetId="30">'ÖNK ÖSSZESITŐ'!$A$1:$G$101</definedName>
  </definedNames>
  <calcPr fullCalcOnLoad="1"/>
</workbook>
</file>

<file path=xl/sharedStrings.xml><?xml version="1.0" encoding="utf-8"?>
<sst xmlns="http://schemas.openxmlformats.org/spreadsheetml/2006/main" count="3464" uniqueCount="1160">
  <si>
    <t>2.melléklet</t>
  </si>
  <si>
    <t>a   /2013.(II.  ) önkormányzati rendelethez</t>
  </si>
  <si>
    <t>Herend Város Önkormányzat</t>
  </si>
  <si>
    <t>Költségvetési többlet, hiány és a hiány finanszírozásának kimutatása</t>
  </si>
  <si>
    <t>ezer Ft</t>
  </si>
  <si>
    <t>ezer Ft-ban</t>
  </si>
  <si>
    <t>2013.évi előirányzat</t>
  </si>
  <si>
    <t>2013.évi módosított  előirányzat</t>
  </si>
  <si>
    <t>2013. I. félévi teljesítés</t>
  </si>
  <si>
    <t xml:space="preserve">Működési bevételek </t>
  </si>
  <si>
    <t>Működési célú pénzmaradvány</t>
  </si>
  <si>
    <t xml:space="preserve">Működési kiadások </t>
  </si>
  <si>
    <t>Működési tartalék</t>
  </si>
  <si>
    <t>Felhalmozási bevételek</t>
  </si>
  <si>
    <t>Felhalmozási célú pénzmaradvány</t>
  </si>
  <si>
    <t>Felhalmozási kiadások</t>
  </si>
  <si>
    <t>Felhalmozási tartalék</t>
  </si>
  <si>
    <t>Hiány finanszírozása:</t>
  </si>
  <si>
    <t xml:space="preserve">Előző évi pénzmaradvány </t>
  </si>
  <si>
    <t>Hitel felvétel 2012. évre</t>
  </si>
  <si>
    <t>Össszesen</t>
  </si>
  <si>
    <t>12.melléklet</t>
  </si>
  <si>
    <t>A   /2013.(II.  ) önkormányzati rendelethez</t>
  </si>
  <si>
    <t>Herend Város Önkormányzat  2013.évre tervezett közvetett támogatásai</t>
  </si>
  <si>
    <t>Megnevezés</t>
  </si>
  <si>
    <t>Összesen</t>
  </si>
  <si>
    <t>Kossuth 179-187 közműköltség átvállalás</t>
  </si>
  <si>
    <t>Fogorvosi rendelő helyiséghasználat</t>
  </si>
  <si>
    <t>Német Nemzetiségi önkormányzat helyiséghasználat</t>
  </si>
  <si>
    <t>Közvetett támogatások összesen</t>
  </si>
  <si>
    <t>14.melléklet</t>
  </si>
  <si>
    <t>Herend Város Önkormányzat adósságot keletkeztető ügyletei és azok fedezetére felhasználható saját bevételek alakulása</t>
  </si>
  <si>
    <t xml:space="preserve">Az Áht. 29. § (3) bekezdés szerint a helyi önkormányzat évente, legkésőbb a költségvetési rendelet elfogadásáig határozatban állapítja meg a költségvetési évet követő 3 évre várható saját bevételeinek és a fizetési kötelezettségeinek összegét.
A jogszabályi előírásoknak megfelelően került kidolgozásra a 2013-2016. évekre vonatkozó tájékoztató.
</t>
  </si>
  <si>
    <t>Sorszám</t>
  </si>
  <si>
    <t>Tárgyév 2013</t>
  </si>
  <si>
    <t>1.évben 2014</t>
  </si>
  <si>
    <t>2.évben 2015</t>
  </si>
  <si>
    <t>3.évben 2016</t>
  </si>
  <si>
    <t>1.</t>
  </si>
  <si>
    <t>Helyi adók</t>
  </si>
  <si>
    <t>2.</t>
  </si>
  <si>
    <t>Díjak,pótlékok birságok</t>
  </si>
  <si>
    <t xml:space="preserve">  -Talajterhelési dij</t>
  </si>
  <si>
    <t xml:space="preserve">  -Közigazgatási és helyszíni bírságok</t>
  </si>
  <si>
    <t xml:space="preserve">  -Bérletid díj</t>
  </si>
  <si>
    <t xml:space="preserve">  -Lakbér</t>
  </si>
  <si>
    <t xml:space="preserve">  -Pótlék, bírság</t>
  </si>
  <si>
    <t>3.</t>
  </si>
  <si>
    <t>Tárgyi eszközök értékesítése</t>
  </si>
  <si>
    <t>4.</t>
  </si>
  <si>
    <t>Részvények részesedések értékesitése</t>
  </si>
  <si>
    <t>5.</t>
  </si>
  <si>
    <t>Saját bevételek összesen 01..05</t>
  </si>
  <si>
    <t>6.</t>
  </si>
  <si>
    <t>Saját bevételek 50 %-a</t>
  </si>
  <si>
    <t>7.</t>
  </si>
  <si>
    <t>Elző évben keletkezett tárgyévet terhelő fizetési kötelezettség</t>
  </si>
  <si>
    <t>8.</t>
  </si>
  <si>
    <t>Felvett hitel és annak tőketartozása</t>
  </si>
  <si>
    <t>10.</t>
  </si>
  <si>
    <t>Hitelviszonyont megtestesítő értékpapír</t>
  </si>
  <si>
    <t>11.</t>
  </si>
  <si>
    <t>Kezességvállalásból eredő fizetési kötelezettség</t>
  </si>
  <si>
    <t>12.</t>
  </si>
  <si>
    <t>Tárgyévben keletkezett tárgyévet terhelő fizetési kötelezettség</t>
  </si>
  <si>
    <t>13.</t>
  </si>
  <si>
    <t>15.</t>
  </si>
  <si>
    <t>16.</t>
  </si>
  <si>
    <t>17.</t>
  </si>
  <si>
    <t>Fizetési kötelezettség összesen</t>
  </si>
  <si>
    <t>18.</t>
  </si>
  <si>
    <t>Fizetési kötelezettséggel csökkentett saját bevétel 50%-a</t>
  </si>
  <si>
    <t>15.melléklet</t>
  </si>
  <si>
    <t xml:space="preserve">Herend Város Önkormányzat </t>
  </si>
  <si>
    <t>2012-2014 évre tervezett bevételei és kiadásai</t>
  </si>
  <si>
    <t>2013 év</t>
  </si>
  <si>
    <t>2014.év</t>
  </si>
  <si>
    <t>2015.év</t>
  </si>
  <si>
    <t>Működési bevételek</t>
  </si>
  <si>
    <t>Intézményi működéssel kapcs. bevételek</t>
  </si>
  <si>
    <t>Egyéb saját bevételek</t>
  </si>
  <si>
    <t>Átvett pénzeszközök működési célra</t>
  </si>
  <si>
    <t xml:space="preserve">Áfa bevételek </t>
  </si>
  <si>
    <t>Hozam és kamat bevételek</t>
  </si>
  <si>
    <t>Támogatások, kiegészítések</t>
  </si>
  <si>
    <t>Támogatás értékű működési bevételek</t>
  </si>
  <si>
    <t>9.</t>
  </si>
  <si>
    <t>Támogatás értékű felhalmozási bevételek</t>
  </si>
  <si>
    <t>Kiegészítések, visszatérülések</t>
  </si>
  <si>
    <t>Önkormányzatok költségvetési támogatása</t>
  </si>
  <si>
    <t>Önkormányzatok sajátos működési bevételei</t>
  </si>
  <si>
    <t>Illetékek</t>
  </si>
  <si>
    <t>14.</t>
  </si>
  <si>
    <t>Pótlékok,bírságok, egyéb sajátos bevételek</t>
  </si>
  <si>
    <t>Átengedett központi adók</t>
  </si>
  <si>
    <t>Bírságok /pl környezetvédelmi/</t>
  </si>
  <si>
    <t>Talajterhelési díj</t>
  </si>
  <si>
    <t>19.</t>
  </si>
  <si>
    <t>Hitelek,értékpapírok,támogatási kölcsönök</t>
  </si>
  <si>
    <t>20.</t>
  </si>
  <si>
    <t>Hitel felvétel</t>
  </si>
  <si>
    <t>21.</t>
  </si>
  <si>
    <t xml:space="preserve">   működésre</t>
  </si>
  <si>
    <t>22.</t>
  </si>
  <si>
    <t xml:space="preserve">   felhalmozásra</t>
  </si>
  <si>
    <t>23.</t>
  </si>
  <si>
    <t>Felhalmozási és tőke jellegű bevételek</t>
  </si>
  <si>
    <t>24.</t>
  </si>
  <si>
    <t>Tárgyi eszközök és immat. javak értékesítése</t>
  </si>
  <si>
    <t>25.</t>
  </si>
  <si>
    <t>Felhalmozási célú átvett pézneszközök</t>
  </si>
  <si>
    <t>26.</t>
  </si>
  <si>
    <t>Egyéb bevétek</t>
  </si>
  <si>
    <t>27.</t>
  </si>
  <si>
    <t>Előző évi maradvány igénybevétele</t>
  </si>
  <si>
    <t>28.</t>
  </si>
  <si>
    <t>Bevételek összesen</t>
  </si>
  <si>
    <t>29.</t>
  </si>
  <si>
    <t>30.</t>
  </si>
  <si>
    <t>Kiadások</t>
  </si>
  <si>
    <t>31.</t>
  </si>
  <si>
    <t>Személyi juttatások</t>
  </si>
  <si>
    <t>32.</t>
  </si>
  <si>
    <t>Munkaadókat terhelő járulékok</t>
  </si>
  <si>
    <t>33.</t>
  </si>
  <si>
    <t>Dologi kiadások</t>
  </si>
  <si>
    <t>34.</t>
  </si>
  <si>
    <t>Átadott pénzeszközök</t>
  </si>
  <si>
    <t>35.</t>
  </si>
  <si>
    <t>Társadalom- és szociálpolitikai juttatások</t>
  </si>
  <si>
    <t>36.</t>
  </si>
  <si>
    <t>37.</t>
  </si>
  <si>
    <t>Beruházások</t>
  </si>
  <si>
    <t>38.</t>
  </si>
  <si>
    <t>Felújítások</t>
  </si>
  <si>
    <t>39.</t>
  </si>
  <si>
    <t xml:space="preserve">Támogatásértékű felhalmozási kiadások </t>
  </si>
  <si>
    <t>40.</t>
  </si>
  <si>
    <t>Pénzeszköz átadasok</t>
  </si>
  <si>
    <t>41.</t>
  </si>
  <si>
    <t>Pénzügyi befektetések</t>
  </si>
  <si>
    <t>42.</t>
  </si>
  <si>
    <t>Kamatkiadások</t>
  </si>
  <si>
    <t>43.</t>
  </si>
  <si>
    <t>Hitelek kölcsönök nyújtása, törlesztése</t>
  </si>
  <si>
    <t>44.</t>
  </si>
  <si>
    <t xml:space="preserve">   Felhalmozási célú hiteltörlesztés</t>
  </si>
  <si>
    <t>45.</t>
  </si>
  <si>
    <t xml:space="preserve">   Működési célú</t>
  </si>
  <si>
    <t>46.</t>
  </si>
  <si>
    <t>Tartalék</t>
  </si>
  <si>
    <t>47.</t>
  </si>
  <si>
    <t>Kadások összesen</t>
  </si>
  <si>
    <t>1. melléklet</t>
  </si>
  <si>
    <t xml:space="preserve"> bevételi és kiadási előirányzatainak főösszesítője</t>
  </si>
  <si>
    <t>Adatok  Ft-ban</t>
  </si>
  <si>
    <t>Sor szám</t>
  </si>
  <si>
    <t>Bevételek</t>
  </si>
  <si>
    <t>A</t>
  </si>
  <si>
    <t>B</t>
  </si>
  <si>
    <t>C</t>
  </si>
  <si>
    <t>D</t>
  </si>
  <si>
    <t>Önkormányzatok működési támogatásai</t>
  </si>
  <si>
    <t>Egyéb működési célú támogatások bevételei államháztartáson belülről</t>
  </si>
  <si>
    <t>I.</t>
  </si>
  <si>
    <t>Működési célú támogatások államháztartáson belülről</t>
  </si>
  <si>
    <t>II.</t>
  </si>
  <si>
    <t>Felhalmozási célú támogatások államháztartáson belülről</t>
  </si>
  <si>
    <t>Vagyoni típusú adók( kommunális adó)</t>
  </si>
  <si>
    <t>Értékesítési és forgalmi adók ( iparűzési adó)</t>
  </si>
  <si>
    <t>Gépjárműadók</t>
  </si>
  <si>
    <t>Egyéb áruhasználati és szolgálati adók (talajterhelési díj)</t>
  </si>
  <si>
    <t>Egyéb közhatalmi bevételek</t>
  </si>
  <si>
    <t>III.</t>
  </si>
  <si>
    <t>Közhatalmi bevételek</t>
  </si>
  <si>
    <t>Szolgáltatások ellenértékei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</si>
  <si>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</si>
  <si>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</si>
  <si>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</si>
  <si>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</si>
  <si>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</si>
  <si>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</si>
  <si>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IV.</t>
  </si>
  <si>
    <t>V.</t>
  </si>
  <si>
    <t>VI.</t>
  </si>
  <si>
    <t>Működési célú átvett pénzeszközök</t>
  </si>
  <si>
    <t>VII.</t>
  </si>
  <si>
    <t>Felhalmozási célú pénzeszközök</t>
  </si>
  <si>
    <t>Költségvetési bevételek összesen</t>
  </si>
  <si>
    <t>VIII.</t>
  </si>
  <si>
    <t>Hitel-, kölcsön felvétel pénzügyi vállalkozástól</t>
  </si>
  <si>
    <t>IX.</t>
  </si>
  <si>
    <t xml:space="preserve"> Költségvetési maradvány</t>
  </si>
  <si>
    <t>Ebből felhalmozási célú</t>
  </si>
  <si>
    <t xml:space="preserve">         működési célú</t>
  </si>
  <si>
    <t>X.</t>
  </si>
  <si>
    <t xml:space="preserve">Államháztartáson belüli megelőlegezés  </t>
  </si>
  <si>
    <t>Finanszírozási bevételek összesen</t>
  </si>
  <si>
    <t>BEVÉTELEK ÖSSZESEN</t>
  </si>
  <si>
    <t>Munkaadókat terhelő járulékok és szociális hozzájárulási adó</t>
  </si>
  <si>
    <t xml:space="preserve">III. </t>
  </si>
  <si>
    <t>Ellátottak pénzbeli juttatásai</t>
  </si>
  <si>
    <t>Egyéb működési célú kiadások</t>
  </si>
  <si>
    <t>Egyéb felhalmozási célú kiadások</t>
  </si>
  <si>
    <t>Költségvetési kiadások</t>
  </si>
  <si>
    <t>48.</t>
  </si>
  <si>
    <t>Hitel kölcsön törlesztése pénzügyi vállalkozásnak</t>
  </si>
  <si>
    <t>49.</t>
  </si>
  <si>
    <t>51.</t>
  </si>
  <si>
    <t>Finanszírozási kiadások</t>
  </si>
  <si>
    <t>52.</t>
  </si>
  <si>
    <t>KIADÁSOK ÖSSZESEN</t>
  </si>
  <si>
    <t xml:space="preserve">2.melléklet </t>
  </si>
  <si>
    <t xml:space="preserve">                                                                                                                                                                 </t>
  </si>
  <si>
    <t>Adatok Ft-ban</t>
  </si>
  <si>
    <t>MEGNEVEZÉS</t>
  </si>
  <si>
    <t>Működési bevételek összesen</t>
  </si>
  <si>
    <t>Tartalékok</t>
  </si>
  <si>
    <t>Működési kiadások összesen</t>
  </si>
  <si>
    <t>Hitel kölcsön felvétel pénzügyi vállalkozástól</t>
  </si>
  <si>
    <t>Maradvány igénybevétele</t>
  </si>
  <si>
    <t>Államháztartáson belüli megelőlegezés</t>
  </si>
  <si>
    <t>Finanszírozási bevétel</t>
  </si>
  <si>
    <t>Államháztartáson belüli megelőlegezések</t>
  </si>
  <si>
    <t xml:space="preserve">Felhalmozási bevételek  </t>
  </si>
  <si>
    <t>Felhalmozási célú átvett pénzeszközök</t>
  </si>
  <si>
    <t>Felhalmozási bevételek összesen</t>
  </si>
  <si>
    <t>Felhalmozási kiadások összesen</t>
  </si>
  <si>
    <t xml:space="preserve"> BEVÉTELEK ÖSSZESEN</t>
  </si>
  <si>
    <t xml:space="preserve">3.melléklet </t>
  </si>
  <si>
    <t>XI.</t>
  </si>
  <si>
    <t xml:space="preserve">4.melléklet </t>
  </si>
  <si>
    <t>Herend Város Önkormányzat önállóan működő intézményei bevétele</t>
  </si>
  <si>
    <t>Önkormányzat</t>
  </si>
  <si>
    <t>Működési bevétel</t>
  </si>
  <si>
    <t>Előző évi költségvetési maradvány</t>
  </si>
  <si>
    <t>Önkormányzat összesen</t>
  </si>
  <si>
    <t>Polgármesteri Hivatal</t>
  </si>
  <si>
    <t>Polgármesteri Hivatal összesen</t>
  </si>
  <si>
    <t>Herendi Hétszínvilág Óvoda és Bölcsőde</t>
  </si>
  <si>
    <t>Óvoda bevétele összesen</t>
  </si>
  <si>
    <t>Művelődési Ház és Könyvtár</t>
  </si>
  <si>
    <t>Herendi Városüzemeltetési Közszolgáltató Intézmény</t>
  </si>
  <si>
    <t>Herendi Városüzemeltetési Közszolgáltató Intézmény bevétele összesen</t>
  </si>
  <si>
    <t>ÖNKORMÁNYZAT ÖSSZESEN</t>
  </si>
  <si>
    <t xml:space="preserve">5.melléklet </t>
  </si>
  <si>
    <t>Szakfeladat</t>
  </si>
  <si>
    <t>Ebből: Dologi kiadás</t>
  </si>
  <si>
    <t>Lakóingatlan hasznosítás</t>
  </si>
  <si>
    <t xml:space="preserve">          Felhalmozási kiadás</t>
  </si>
  <si>
    <t>Ebből: Személyi juttatás</t>
  </si>
  <si>
    <t xml:space="preserve">          Járulékok</t>
  </si>
  <si>
    <t xml:space="preserve">          Dologi kiadás</t>
  </si>
  <si>
    <t>Közvilágítás</t>
  </si>
  <si>
    <t>Ár- és belvízvédelem</t>
  </si>
  <si>
    <t>Háziorvosi alapellátás</t>
  </si>
  <si>
    <t xml:space="preserve">          Működési célú pénzeszköz átadás</t>
  </si>
  <si>
    <t>Család és nővédelmi eü.gondozás</t>
  </si>
  <si>
    <t>Ebből: Személyi juttatás, járulékok</t>
  </si>
  <si>
    <t>Felhalmozási kiadás</t>
  </si>
  <si>
    <t>Nonprofit szervezetek támogatása</t>
  </si>
  <si>
    <t>Közvetett támogatások</t>
  </si>
  <si>
    <t>50.</t>
  </si>
  <si>
    <t>Önkormányzati ig tevékenység</t>
  </si>
  <si>
    <t>53.</t>
  </si>
  <si>
    <t>54.</t>
  </si>
  <si>
    <t>55.</t>
  </si>
  <si>
    <t>56.</t>
  </si>
  <si>
    <t>Beruházás</t>
  </si>
  <si>
    <t>57.</t>
  </si>
  <si>
    <t>Államháztartáson belüli megelőlegezés visszafizetése</t>
  </si>
  <si>
    <t>58.</t>
  </si>
  <si>
    <t>Hiteltörlesztés</t>
  </si>
  <si>
    <t>59.</t>
  </si>
  <si>
    <t>60.</t>
  </si>
  <si>
    <t>61.</t>
  </si>
  <si>
    <t>Közfoglalkoztatás hosszabb időtartamban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</si>
  <si>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</si>
  <si>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</si>
  <si>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</si>
  <si>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</si>
  <si>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</si>
  <si>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</si>
  <si>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</si>
  <si>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</si>
  <si>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</si>
  <si>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</si>
  <si>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</si>
  <si>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</si>
  <si>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 xml:space="preserve">        Intézményfinanszírozás</t>
  </si>
  <si>
    <t>74.</t>
  </si>
  <si>
    <t>75.</t>
  </si>
  <si>
    <t>76.</t>
  </si>
  <si>
    <t>77.</t>
  </si>
  <si>
    <t>78.</t>
  </si>
  <si>
    <t>79.</t>
  </si>
  <si>
    <t xml:space="preserve">         Önkormányzat által folyósított ellátások</t>
  </si>
  <si>
    <t>80.</t>
  </si>
  <si>
    <t xml:space="preserve">         Felhalmozási kiadás</t>
  </si>
  <si>
    <t>81.</t>
  </si>
  <si>
    <t xml:space="preserve">         Finanszírozási műveletek</t>
  </si>
  <si>
    <t>82.</t>
  </si>
  <si>
    <t>83.</t>
  </si>
  <si>
    <t>84.</t>
  </si>
  <si>
    <t>85.</t>
  </si>
  <si>
    <t>86.</t>
  </si>
  <si>
    <t>Herendi Polgármesteri Hivatal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</si>
  <si>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</si>
  <si>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</si>
  <si>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</si>
  <si>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</si>
  <si>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</si>
  <si>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</si>
  <si>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</si>
  <si>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</si>
  <si>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</si>
  <si>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</si>
  <si>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</si>
  <si>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</si>
  <si>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</si>
  <si>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Óvodai intézményi étkeztetés</t>
  </si>
  <si>
    <t>102.</t>
  </si>
  <si>
    <t>103.</t>
  </si>
  <si>
    <t>104.</t>
  </si>
  <si>
    <t>105.</t>
  </si>
  <si>
    <t>106.</t>
  </si>
  <si>
    <t>107.</t>
  </si>
  <si>
    <t>108.</t>
  </si>
  <si>
    <t>109.</t>
  </si>
  <si>
    <t>Óvodai nevelés, iskola előkészítés</t>
  </si>
  <si>
    <t>110.</t>
  </si>
  <si>
    <t>111.</t>
  </si>
  <si>
    <t>112.</t>
  </si>
  <si>
    <t>113.</t>
  </si>
  <si>
    <t>114.</t>
  </si>
  <si>
    <t>Nemzetiségi óvodai nevelés</t>
  </si>
  <si>
    <t>115.</t>
  </si>
  <si>
    <t>116.</t>
  </si>
  <si>
    <t>117.</t>
  </si>
  <si>
    <t>118.</t>
  </si>
  <si>
    <t>Bölcsődei ellátás</t>
  </si>
  <si>
    <t>119.</t>
  </si>
  <si>
    <t>120.</t>
  </si>
  <si>
    <t>121.</t>
  </si>
  <si>
    <t>122.</t>
  </si>
  <si>
    <t>123.</t>
  </si>
  <si>
    <t>Óvodai ellátás működtetés</t>
  </si>
  <si>
    <t>124.</t>
  </si>
  <si>
    <t>125.</t>
  </si>
  <si>
    <t>126.</t>
  </si>
  <si>
    <t xml:space="preserve">           Dologi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</si>
  <si>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</si>
  <si>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</si>
  <si>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</si>
  <si>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</si>
  <si>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</si>
  <si>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</si>
  <si>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</si>
  <si>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</si>
  <si>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</si>
  <si>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Közművelődési intézmény működtetése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</si>
  <si>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</si>
  <si>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</si>
  <si>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</si>
  <si>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</si>
  <si>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</si>
  <si>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</si>
  <si>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</si>
  <si>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</si>
  <si>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</si>
  <si>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</si>
  <si>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</si>
  <si>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</si>
  <si>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150.</t>
  </si>
  <si>
    <t>Gyermekétkeztetés köznevelési intézményben</t>
  </si>
  <si>
    <t>151.</t>
  </si>
  <si>
    <t>152.</t>
  </si>
  <si>
    <t>153.</t>
  </si>
  <si>
    <t>154.</t>
  </si>
  <si>
    <t>Munkahelyi étkezés köznevelési intézményben</t>
  </si>
  <si>
    <t>155.</t>
  </si>
  <si>
    <t>156.</t>
  </si>
  <si>
    <t>157.</t>
  </si>
  <si>
    <t>158.</t>
  </si>
  <si>
    <t>Intézményen kívüli gyermekétkeztetés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</si>
  <si>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</si>
  <si>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</si>
  <si>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</si>
  <si>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</si>
  <si>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</si>
  <si>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</si>
  <si>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</si>
  <si>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</si>
  <si>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</si>
  <si>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</si>
  <si>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</si>
  <si>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</si>
  <si>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</si>
  <si>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</si>
  <si>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177.</t>
  </si>
  <si>
    <t>Állategészségügy</t>
  </si>
  <si>
    <t>178.</t>
  </si>
  <si>
    <t>179.</t>
  </si>
  <si>
    <t>180.</t>
  </si>
  <si>
    <t>181.</t>
  </si>
  <si>
    <t>182.</t>
  </si>
  <si>
    <t>183.</t>
  </si>
  <si>
    <t>184.</t>
  </si>
  <si>
    <t>Zöldterület fenntartása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</si>
  <si>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</si>
  <si>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</si>
  <si>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</si>
  <si>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</si>
  <si>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</si>
  <si>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</si>
  <si>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</si>
  <si>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</si>
  <si>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</si>
  <si>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</si>
  <si>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</si>
  <si>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</si>
  <si>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</si>
  <si>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</si>
  <si>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</si>
  <si>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</si>
  <si>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</si>
  <si>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</si>
  <si>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Beruházás megnevezés</t>
  </si>
  <si>
    <t xml:space="preserve">A </t>
  </si>
  <si>
    <t>Felújítás</t>
  </si>
  <si>
    <t>Művelődési ház szennyvízelvezető r. és vészkijárat felújítás</t>
  </si>
  <si>
    <t>Egyéb gép, berendezés városüzemeltetés</t>
  </si>
  <si>
    <t>Egyéb gép berendezés óvoda</t>
  </si>
  <si>
    <t xml:space="preserve">Egyéb gép, berendezés önkormányzat </t>
  </si>
  <si>
    <t>Pénzeszköz átadás</t>
  </si>
  <si>
    <t>Támogatásértékű pénzeszköz átadás</t>
  </si>
  <si>
    <t>Veszprémi Többcélú Kistérségi társulás támogatása VMJV</t>
  </si>
  <si>
    <t xml:space="preserve">Központi orvosi ügyeletre </t>
  </si>
  <si>
    <t>Családsegítő társulásnak átadás</t>
  </si>
  <si>
    <t>Működési célú pénzeszköz átadás ÁH-on kiv.</t>
  </si>
  <si>
    <t>8.melléklet</t>
  </si>
  <si>
    <t>Talajterhelési díj szociális alapon történő mérséklése</t>
  </si>
  <si>
    <t>Működési kiadások</t>
  </si>
  <si>
    <t>Önkorm.</t>
  </si>
  <si>
    <t>Eü</t>
  </si>
  <si>
    <t>Hivatal</t>
  </si>
  <si>
    <t>Óvoda</t>
  </si>
  <si>
    <t>Művház</t>
  </si>
  <si>
    <t>Vüki</t>
  </si>
  <si>
    <t>Összesen:</t>
  </si>
  <si>
    <t>Személyi juttatás</t>
  </si>
  <si>
    <t xml:space="preserve">  Előző évi maradvány igénybev.</t>
  </si>
  <si>
    <t>Dologi kiadás</t>
  </si>
  <si>
    <t xml:space="preserve">Államháztartáson belüli megelőlegezés </t>
  </si>
  <si>
    <t>Ellátottak juttatásai</t>
  </si>
  <si>
    <t>Költségvetési támogatásból intézményeknek</t>
  </si>
  <si>
    <t>Önkormányzati támogatás</t>
  </si>
  <si>
    <t>Önkormányztai támogatás felhalmozási célú</t>
  </si>
  <si>
    <t>Felhalmozás célú hitel</t>
  </si>
  <si>
    <t>Kiadások mindösszesen:</t>
  </si>
  <si>
    <t>Bevételek mindösszesen:</t>
  </si>
  <si>
    <t>E</t>
  </si>
  <si>
    <t>11.melléklet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</si>
  <si>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</si>
  <si>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</si>
  <si>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</si>
  <si>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</si>
  <si>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</si>
  <si>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</si>
  <si>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</si>
  <si>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</si>
  <si>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</si>
  <si>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</si>
  <si>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</si>
  <si>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</si>
  <si>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</si>
  <si>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Összes bevétel</t>
  </si>
  <si>
    <t>Elvonások, befizetések</t>
  </si>
  <si>
    <t>Összes kiadás</t>
  </si>
  <si>
    <t>Havi egyenleg</t>
  </si>
  <si>
    <t>Halmozott egyenleg</t>
  </si>
  <si>
    <t>F</t>
  </si>
  <si>
    <t xml:space="preserve">14.melléklet </t>
  </si>
  <si>
    <t xml:space="preserve">15.  melléklet </t>
  </si>
  <si>
    <t>Költségvetési bevételek</t>
  </si>
  <si>
    <t>Intézményfinanszírozás</t>
  </si>
  <si>
    <t>Ebből költségvetési támogatás</t>
  </si>
  <si>
    <t xml:space="preserve">     Önkormányzati forrás</t>
  </si>
  <si>
    <t>Előző évi költségvetési  maradvány</t>
  </si>
  <si>
    <t xml:space="preserve">Létszám </t>
  </si>
  <si>
    <t>Étkeztetés bölcsődében</t>
  </si>
  <si>
    <t>Munkahelyi étkeztetés</t>
  </si>
  <si>
    <t>Sajátos nevelési ig.</t>
  </si>
  <si>
    <t>Ebből: személyi juttatás</t>
  </si>
  <si>
    <t>Járulékok</t>
  </si>
  <si>
    <t>Óvodai kiadás összesen</t>
  </si>
  <si>
    <t>16. melléklet</t>
  </si>
  <si>
    <t xml:space="preserve">Intézmény finanszírozás </t>
  </si>
  <si>
    <t>Finanszírozási bevételek</t>
  </si>
  <si>
    <t>Létszám</t>
  </si>
  <si>
    <t>Egyéb kiadói tevékenység</t>
  </si>
  <si>
    <t>Helyi, térségi közösségi tér biztosítása, működtetése</t>
  </si>
  <si>
    <t>17. melléklet</t>
  </si>
  <si>
    <t>előző évi költségvetési maradvány</t>
  </si>
  <si>
    <t xml:space="preserve">         Önkormányzati forrás</t>
  </si>
  <si>
    <t xml:space="preserve">B    </t>
  </si>
  <si>
    <t>Adó vám és jővedéki igazgatás</t>
  </si>
  <si>
    <t>Országos népszavazás</t>
  </si>
  <si>
    <t>18. melléklet</t>
  </si>
  <si>
    <t>Kormányzati funkció</t>
  </si>
  <si>
    <t>Munkahelyi étkeztetés köznevelési intézményben</t>
  </si>
  <si>
    <t>Közutak, hidak üzemeltetése</t>
  </si>
  <si>
    <t>Köztemető fennt. Üzemeltetés</t>
  </si>
  <si>
    <t>Egyéb város és k gazd.</t>
  </si>
  <si>
    <t>Ebből Dologi kiadás</t>
  </si>
  <si>
    <t>Herendi Városüzemeltetési Közszolgáltató Intézmény összesen</t>
  </si>
  <si>
    <t>19. melléklet</t>
  </si>
  <si>
    <t>083050-1 Televízió-műsor szolg. és tám.</t>
  </si>
  <si>
    <t>064010-1 Közvilágítás</t>
  </si>
  <si>
    <t>XII.</t>
  </si>
  <si>
    <t>Tervezett tartalék</t>
  </si>
  <si>
    <t>Államháztartáson belüli megelőlegezés visszafiz</t>
  </si>
  <si>
    <t>XIII.</t>
  </si>
  <si>
    <t>XV.</t>
  </si>
  <si>
    <t>20. melléklet</t>
  </si>
  <si>
    <t>Intézmény</t>
  </si>
  <si>
    <t>Kiadás összesen</t>
  </si>
  <si>
    <t>Eredeti előirányzat</t>
  </si>
  <si>
    <t>kötelező</t>
  </si>
  <si>
    <t>önként vállalt</t>
  </si>
  <si>
    <t>állami (igazgatási)</t>
  </si>
  <si>
    <t>utak, hidak üzemeltetése</t>
  </si>
  <si>
    <t>köztemető fenntartás</t>
  </si>
  <si>
    <t>egyéb város és k. gazd.</t>
  </si>
  <si>
    <t>Állategészségügyi tevékenység</t>
  </si>
  <si>
    <t>Zöldterületek kezelése, fenntartása</t>
  </si>
  <si>
    <t>közfoglalkoztatás</t>
  </si>
  <si>
    <t>polgármesteri hivatal működtetés</t>
  </si>
  <si>
    <t>Adó,vám és jővedéki igazgatás</t>
  </si>
  <si>
    <t>óvodai intézményi étkeztetés</t>
  </si>
  <si>
    <t>étkeztetés bölcsődében</t>
  </si>
  <si>
    <t>bölcsődei ellátás</t>
  </si>
  <si>
    <t>Közművelődási intézmény</t>
  </si>
  <si>
    <t xml:space="preserve">           rendezvények, közösségi programok szervezése</t>
  </si>
  <si>
    <t>KÖZTERÜLETEK, Építmények beszerzése, FELÚJÍTÁSA</t>
  </si>
  <si>
    <t>Top-2.1.2. Zöld város kialakítása</t>
  </si>
  <si>
    <t>TOP-5.2.1-15 A társadalmi együttműködés erősítését szolgáló helyi szintű komplex programok</t>
  </si>
  <si>
    <t>ÖSSZESEN</t>
  </si>
  <si>
    <t>GÉP, BERENDEZÉS FELSZERELÉS VÁSÁRLÁS</t>
  </si>
  <si>
    <t>MINDÖSSZESEN</t>
  </si>
  <si>
    <t>21.melléklet</t>
  </si>
  <si>
    <t>Kötelező , önként vállalt és állami (államigazgatási) feladatainak kiadásai</t>
  </si>
  <si>
    <t>Ebből:</t>
  </si>
  <si>
    <t>Ebből: kötelező feladat</t>
  </si>
  <si>
    <t xml:space="preserve">    városi és kábel tv üzemeltetés</t>
  </si>
  <si>
    <t xml:space="preserve">  képviselői tiszteletdíjak és járulékai</t>
  </si>
  <si>
    <t xml:space="preserve">   támogatás, pénzeszköz átadás</t>
  </si>
  <si>
    <t xml:space="preserve"> </t>
  </si>
  <si>
    <t xml:space="preserve">  polgármesteri hivatal működtetés</t>
  </si>
  <si>
    <t xml:space="preserve">  városüzemeltetés</t>
  </si>
  <si>
    <t>Hétszínvilág Óvoda és Bölcsőde</t>
  </si>
  <si>
    <t xml:space="preserve">  Ebből: óvodai ellátás, óvodai étkeztetés</t>
  </si>
  <si>
    <t xml:space="preserve">            bölcsődei ellátás</t>
  </si>
  <si>
    <t>Herendkörnyéki Települések Családsegítő és Gyermekjóléti Szolgálata</t>
  </si>
  <si>
    <t>Herend Város Önkormányzat  ÖSSZESÍTETT költségvetése</t>
  </si>
  <si>
    <t>TÁJÉKOZTATÓ KIMUTATÁS, A RENDELETNEK NEM RÉSZE</t>
  </si>
  <si>
    <t>Herendi Hétszínvilág Óvoda és Bőlcsőde</t>
  </si>
  <si>
    <t xml:space="preserve">Működési bevétel </t>
  </si>
  <si>
    <t>KIADÁSOK</t>
  </si>
  <si>
    <t>Herendi Városüzemeltetési Intézmény</t>
  </si>
  <si>
    <t xml:space="preserve">           Járulék</t>
  </si>
  <si>
    <t xml:space="preserve">           Működési célú pénzeszköz átadás</t>
  </si>
  <si>
    <t xml:space="preserve">           Felhalmozási kiadás</t>
  </si>
  <si>
    <t xml:space="preserve">           Finanszírozási műveletek</t>
  </si>
  <si>
    <t>MINDÖSSZESEN INTÉZM FINANSZÍROZÁSSAL</t>
  </si>
  <si>
    <t>Működési kiadás összesítő</t>
  </si>
  <si>
    <t>SZEMÉLYI</t>
  </si>
  <si>
    <t>JÁRULÉK</t>
  </si>
  <si>
    <t>DOLOGI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</si>
  <si>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</si>
  <si>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</si>
  <si>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</si>
  <si>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</si>
  <si>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</si>
  <si>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Szolgáltatások ellenértéke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</si>
  <si>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</si>
  <si>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</si>
  <si>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</si>
  <si>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Egyéb felhalmozási célú átvett pénzeszközök</t>
  </si>
  <si>
    <t>ebből: Hosszú lejáratú hitelek, kölcsönök felvétele pénzügyi vállalkozástól</t>
  </si>
  <si>
    <t>Likvidítási célú hitelek, kölcsönök                 felvétele pénzügyi vállakozástól</t>
  </si>
  <si>
    <t xml:space="preserve">Hitel , kölcsön törlesztése államháztartáson kívülre </t>
  </si>
  <si>
    <t>ebből: Hosszú lejáratú hitelek, kölcsönök törlesztése pénzügyi vállalkozásnak</t>
  </si>
  <si>
    <t>Likvidítási célú hitelek, kölcsönök                 törlesztése pénzügyi vállakozásnak</t>
  </si>
  <si>
    <t>Államháztartáson belüli megelőlegezések visszafizetése</t>
  </si>
  <si>
    <t>Kamatbevétek és más nyereség jellegű bevételek</t>
  </si>
  <si>
    <t>Vagyoni tipusú adók (Kommunális adó)</t>
  </si>
  <si>
    <t>Értékesítési és forgalmi adók (Iparűzési adó)</t>
  </si>
  <si>
    <t>Gépjármű adó</t>
  </si>
  <si>
    <t>Egyéb áruhasználati és szolgáltatási adók (talajterhelési díj)</t>
  </si>
  <si>
    <t>Egyéb közhatalmi bevételek ( egyéb települési adók)</t>
  </si>
  <si>
    <t>Települési önkormányzatok szociális, gyermekjóléti és gyermekétkeztetési feladatainak támogatása</t>
  </si>
  <si>
    <t>ebből: egyéb fejezeti kezelésű irányzatok</t>
  </si>
  <si>
    <t>elkülönített állami pénzalapok (közfoglalkoztatás)</t>
  </si>
  <si>
    <t>társadalombiztosítás pénzügyi alapjai (OEP)</t>
  </si>
  <si>
    <t>Egyéb tárgyi eszköz értékesítése</t>
  </si>
  <si>
    <t>ebből: nonprofit gazdaási társaságok</t>
  </si>
  <si>
    <t>háztartások</t>
  </si>
  <si>
    <t>ebből: háztartások</t>
  </si>
  <si>
    <t>ebből: egyéb vállakozások</t>
  </si>
  <si>
    <t>Likvidítási célú hitelek, kölcsönök felvétele pénzügyi vállakozástól</t>
  </si>
  <si>
    <t>Hitel, kölcsön felvétele pénzügyi vállakozástól</t>
  </si>
  <si>
    <t>Hosszú lejáratú hitelek, kölcsönök felvétele pénzügyi vállakozástól</t>
  </si>
  <si>
    <t>Belföldi finanszírozás bevételei</t>
  </si>
  <si>
    <t>Egyéb működési célú támogatások bevételei államháztartáson belülről (választás)</t>
  </si>
  <si>
    <t>Önkormányzati finanszírozás</t>
  </si>
  <si>
    <t>Egyéb nem intzéményi ellátások</t>
  </si>
  <si>
    <t>ebből: egyéb, az önkormányzati rendeletben megállapított juttatás</t>
  </si>
  <si>
    <t xml:space="preserve">         köztemetés</t>
  </si>
  <si>
    <t xml:space="preserve">         települési támogatás</t>
  </si>
  <si>
    <t xml:space="preserve">        önkormányzat által saját hatáskörben adott más ellátás</t>
  </si>
  <si>
    <t>Támogatási célú finanszírozási műveletek</t>
  </si>
  <si>
    <t>87.</t>
  </si>
  <si>
    <t>88.</t>
  </si>
  <si>
    <t xml:space="preserve">          Felhalmozási kiadások</t>
  </si>
  <si>
    <t>Munkaadókat terhelő járulék és szociális hozzájárulási adó</t>
  </si>
  <si>
    <t>hitel, kölcsön törlesztése pénzügyi vállalkozásnak ( működési célú)</t>
  </si>
  <si>
    <t>Hitel, kölcsön felvétel pénzügyi vállalkozástól (működési)</t>
  </si>
  <si>
    <t>Működési célú maradvány igénybevétele</t>
  </si>
  <si>
    <t>Egyéb működési célú támogatások államháztartáson belülről</t>
  </si>
  <si>
    <t>Hitel kölcsön felvétele pénzügyi vállakozástól</t>
  </si>
  <si>
    <t>Személyi jutattások</t>
  </si>
  <si>
    <t>Hitel kölcsön törlesztése államháztartások kívülre</t>
  </si>
  <si>
    <t>Államháztartáson belüli megelőlegezés vissazfizetése</t>
  </si>
  <si>
    <t xml:space="preserve">          Dologi kiadások</t>
  </si>
  <si>
    <t>Működési célú támogatások államháztartáson belülről (nemzetiségi támogatás)</t>
  </si>
  <si>
    <t>ebből óvodai ellátási díj</t>
  </si>
  <si>
    <t xml:space="preserve">         bölcsődei ellátási díj</t>
  </si>
  <si>
    <t xml:space="preserve">         kiszámlázott általános forgalmi adó</t>
  </si>
  <si>
    <t xml:space="preserve">       kamat bevételek</t>
  </si>
  <si>
    <t>ebből : nonprofit gazdasági társaságok</t>
  </si>
  <si>
    <t>ebből: bérleti díj</t>
  </si>
  <si>
    <t>Könyvtári szolgáltatások</t>
  </si>
  <si>
    <t xml:space="preserve">                ebből rendezvényekre</t>
  </si>
  <si>
    <t>Intézmény üzemeltetés</t>
  </si>
  <si>
    <t>ebből: Szolgáltatások ellenértéke</t>
  </si>
  <si>
    <t xml:space="preserve">          Tulajdonosi bevételek</t>
  </si>
  <si>
    <t xml:space="preserve">          Ellátási díjak</t>
  </si>
  <si>
    <t xml:space="preserve">         Kiszámlázott általános forgalmi adó</t>
  </si>
  <si>
    <t xml:space="preserve">        Kamat jellegű bevételek</t>
  </si>
  <si>
    <t xml:space="preserve">VI. </t>
  </si>
  <si>
    <t>Hitel, kölcsön felvétel pénzügyi vállakozástól</t>
  </si>
  <si>
    <t xml:space="preserve">          Támogatásértékű kiadás</t>
  </si>
  <si>
    <t>Hitel, kölcsön törleszéte államháztartáson kivülre</t>
  </si>
  <si>
    <t>Önkormányzatok elszámolásai</t>
  </si>
  <si>
    <t>ebből : Kistérségi Társulás</t>
  </si>
  <si>
    <t xml:space="preserve">Működési célú pénzeszköz átadás </t>
  </si>
  <si>
    <t xml:space="preserve">            Herend Környéki Önkormányzatok Család és Gyermekjóléti Szolgálatot Fenntartó Társulás</t>
  </si>
  <si>
    <t xml:space="preserve">     Nonprofit szervezetek támogatás</t>
  </si>
  <si>
    <t xml:space="preserve">          Ellátottak pénzbeli juttatásai</t>
  </si>
  <si>
    <t xml:space="preserve">          Tartalékok</t>
  </si>
  <si>
    <t xml:space="preserve">          Egyéb működési célú kiadások</t>
  </si>
  <si>
    <t xml:space="preserve">          Egyéb  felhalmozási célú kiadások</t>
  </si>
  <si>
    <t xml:space="preserve">                                                        ebből: rendezvények</t>
  </si>
  <si>
    <t>Televizió műsor szolgáltatás</t>
  </si>
  <si>
    <t>Ár és belvízvédelem</t>
  </si>
  <si>
    <t>Család és nővédelem</t>
  </si>
  <si>
    <t>Iskolai eü, egyéb egészségügyi ellátás</t>
  </si>
  <si>
    <t>Önkormányzati ig. tevékenység</t>
  </si>
  <si>
    <t>intézményi üzemeltetés</t>
  </si>
  <si>
    <t>munkahelyi étkeztetés</t>
  </si>
  <si>
    <t>óvodai nevelés</t>
  </si>
  <si>
    <t>nemzetiségi nevelés</t>
  </si>
  <si>
    <t>óvodai ellátás, működtetés</t>
  </si>
  <si>
    <t xml:space="preserve">         temetési segély</t>
  </si>
  <si>
    <t>Értékesítési és forgalmi adók</t>
  </si>
  <si>
    <t>ebből:                         Vagyoni tipusú adók</t>
  </si>
  <si>
    <t>közvetített szolgáltatások</t>
  </si>
  <si>
    <t>tulajdonosi bevételek</t>
  </si>
  <si>
    <t>kiszámlázott általános forgalmi adó</t>
  </si>
  <si>
    <t>kamatbevételek</t>
  </si>
  <si>
    <t>egyéb működési bevételek</t>
  </si>
  <si>
    <t>ebből:                 szolgáltatások ellenértéke</t>
  </si>
  <si>
    <t>Kölcségvetési bevételek összesen</t>
  </si>
  <si>
    <t>Költségvetési Kiadások</t>
  </si>
  <si>
    <t xml:space="preserve">         Finanszírozási kiadás</t>
  </si>
  <si>
    <t>Ellátási díj</t>
  </si>
  <si>
    <t xml:space="preserve">         elvonások, befizetések</t>
  </si>
  <si>
    <t xml:space="preserve">        pénzeszköz átadás</t>
  </si>
  <si>
    <t xml:space="preserve">         működési célú visszatérítendő kölcsön</t>
  </si>
  <si>
    <t xml:space="preserve">           önkormányzat által nyújtott ellátások</t>
  </si>
  <si>
    <t>Elvonások befizetések</t>
  </si>
  <si>
    <t>Működési célú visszatérítendő támogatások</t>
  </si>
  <si>
    <t>Felhalmozási pénzeszköz átadás</t>
  </si>
  <si>
    <t>Tartalék felhalmozási</t>
  </si>
  <si>
    <t>Felhalmozási kölcsön törlesztés</t>
  </si>
  <si>
    <t>Költségvetési támogatás</t>
  </si>
  <si>
    <t xml:space="preserve">           nemzetiségi támogatás</t>
  </si>
  <si>
    <t>203.</t>
  </si>
  <si>
    <t>173.</t>
  </si>
  <si>
    <t>174.</t>
  </si>
  <si>
    <t>175.</t>
  </si>
  <si>
    <t>176.</t>
  </si>
  <si>
    <t>Kiadások összesen</t>
  </si>
  <si>
    <t>ebből műkődési maradvány</t>
  </si>
  <si>
    <t xml:space="preserve">         felhalmozási maradvány</t>
  </si>
  <si>
    <t xml:space="preserve"> Hitel, kölcsön törlesztése államháztartáson kivülre</t>
  </si>
  <si>
    <t xml:space="preserve"> Államháztartáson belüli megelőlegezés visszafiz</t>
  </si>
  <si>
    <t>Általános forgalmi adó visszatérítés</t>
  </si>
  <si>
    <t>Általános forgalmi adó visszatérülés</t>
  </si>
  <si>
    <t>Felhalmozási célú pénzeszköz átvétel</t>
  </si>
  <si>
    <t>Államit támogatásból felhalmozásra</t>
  </si>
  <si>
    <t>általános forgalmi adó visszatérülés</t>
  </si>
  <si>
    <t>Felhalmozási célú átvett pénzeszköz</t>
  </si>
  <si>
    <t>G</t>
  </si>
  <si>
    <t xml:space="preserve">        Egyéb mükődési bevételek</t>
  </si>
  <si>
    <t>Előirányzat megnevezése</t>
  </si>
  <si>
    <t>Kötelező feladatok</t>
  </si>
  <si>
    <t>Önként vállalt feladatok</t>
  </si>
  <si>
    <t>Államigazgatási feladatok</t>
  </si>
  <si>
    <t>ebből: helyi önkormányzatok és költségvetési szerveik (B16)</t>
  </si>
  <si>
    <t>Működési bevételek  (B4)</t>
  </si>
  <si>
    <t>Műkődési célú támogatások államháztartáson belülről (B1)</t>
  </si>
  <si>
    <t>Ellátási díjak (B405)</t>
  </si>
  <si>
    <t>Kiszámlázott általános forgalmi adó (B406)</t>
  </si>
  <si>
    <t>Kamatbevételek és más nyereségjellegű bevételek  (B408)</t>
  </si>
  <si>
    <t>Egyéb működési bevételek  (B411)</t>
  </si>
  <si>
    <t>Felhalmozási célú pénzeszköz átvétel (B7)</t>
  </si>
  <si>
    <t>Előző év költségvetési maradványának igénybevétele (B8131)</t>
  </si>
  <si>
    <t>Maradvány igénybevétele  (B813)</t>
  </si>
  <si>
    <t>Központi, irányító szervi támogatás (B816)</t>
  </si>
  <si>
    <t>Finanszírozási bevételek  (B8)</t>
  </si>
  <si>
    <t>20.1. melléklet</t>
  </si>
  <si>
    <t>Herendi Hétszínvilág Óvoda és Bölcsőde bevételei és kiadásai kötelező és önként vállalt feladat valamint államigazgatási feladatai szerinti bontásban</t>
  </si>
  <si>
    <t>Személyi juttatások  (K1)</t>
  </si>
  <si>
    <t>Munkaadókat terhelő járulékok és szociális hozzájárulási adó  (K2)</t>
  </si>
  <si>
    <t>Dologi kiadások (K3)</t>
  </si>
  <si>
    <t>Felhalmozási kiadások (K6)</t>
  </si>
  <si>
    <t xml:space="preserve">Költségvetési kiadások </t>
  </si>
  <si>
    <t>Szolgáltatások ellenértéke (B402)</t>
  </si>
  <si>
    <t>Egyéb működési bevételek (B411)</t>
  </si>
  <si>
    <t>20.2. melléklet</t>
  </si>
  <si>
    <t>Herendi Polgármesteri Hivatal bevételei és kiadásai kötelező és önként vállalt feladat valamint államigazgatási feladatai szerinti bontásban</t>
  </si>
  <si>
    <t>20.3. melléklet</t>
  </si>
  <si>
    <t>Közvetített szolgáltatások ellenértéke ) (B403)</t>
  </si>
  <si>
    <t>Herendi Városüzemeltetési Közszolgáltató Intézmény bevételei és kiadásai kötelező és önként vállalt feladat valamint államigazgatási feladatai szerinti bontásban</t>
  </si>
  <si>
    <t>20.4. melléklet</t>
  </si>
  <si>
    <t>Szolgáltatások ellenértéke  (B402)</t>
  </si>
  <si>
    <t>Tulajdonosi bevételek  (B404)</t>
  </si>
  <si>
    <t>Herend Város Önkormányzata bevételei és kiadásai kötelező és önként vállalt feladat valamint államigazgatási feladatai szerinti bontásban</t>
  </si>
  <si>
    <t>20.5. melléklet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</si>
  <si>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</si>
  <si>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</si>
  <si>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</si>
  <si>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</si>
  <si>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</si>
  <si>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</si>
  <si>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 (B11)</t>
  </si>
  <si>
    <t>Egyéb működési célú támogatások bevételei államháztartáson belülről  (B16)</t>
  </si>
  <si>
    <t>ebből: elkülönített állami pénzalapok (B16)</t>
  </si>
  <si>
    <t>Működési célú támogatások államháztartáson belülről  (B1)</t>
  </si>
  <si>
    <t>Vagyoni tipusú adók  (B34)</t>
  </si>
  <si>
    <t>Értékesítési és forgalmi adók  (B351)</t>
  </si>
  <si>
    <t>Gépjárműadók  (B354)</t>
  </si>
  <si>
    <t>Egyéb áruhasználati és szolgáltatási adók   (B355)</t>
  </si>
  <si>
    <t>Termékek és szolgáltatások adói  (B35)</t>
  </si>
  <si>
    <t>Egyéb közhatalmi bevételek  (B36)</t>
  </si>
  <si>
    <t>Közhatalmi bevételek  (B3)</t>
  </si>
  <si>
    <t>Közvetített szolgáltatások ellenértéke   (B403)</t>
  </si>
  <si>
    <t>Tulajdonosi bevételek (B404)</t>
  </si>
  <si>
    <t>Általános forgalmi adó visszatérítése (B407)</t>
  </si>
  <si>
    <t>Kamatbevételek és más nyereségjellegű bevételek (B408)</t>
  </si>
  <si>
    <t>Ingatlanok értékesítése) (B52)</t>
  </si>
  <si>
    <t>Egyéb tárgyi eszközök értékesítése (B53)</t>
  </si>
  <si>
    <t>Felhalmozási bevételek  (B5)</t>
  </si>
  <si>
    <t>Működési célú visszatérítendő támogatások, kölcsönök visszatérülése államháztartáson kívülről  (B64)</t>
  </si>
  <si>
    <t>ebből: háztartások (B64)</t>
  </si>
  <si>
    <t>Egyéb működési célú átvett pénzeszközök  (B65)</t>
  </si>
  <si>
    <t>ebből: háztartások (B65)</t>
  </si>
  <si>
    <t>Működési célú átvett pénzeszközök (B6)</t>
  </si>
  <si>
    <t>Egyéb felhalmozási célú átvett pénzeszközök  (B75)</t>
  </si>
  <si>
    <t>Felhalmozási célú átvett pénzeszközök  (B7)</t>
  </si>
  <si>
    <t>Államháztartáson belüli megelelőlegezés</t>
  </si>
  <si>
    <t>Felhalmozási kiadások (K6-K7)</t>
  </si>
  <si>
    <t>Ellátottak pénzbeli juttatásai (K4)</t>
  </si>
  <si>
    <t>Egyéb működési célú támogatások   (K5)</t>
  </si>
  <si>
    <t>Egyéb felhalmozási célú kiadások (K8)</t>
  </si>
  <si>
    <t>Államháztartáson belüli megelőlegezések visszafizetése (K914)</t>
  </si>
  <si>
    <t>Központi, irányító szervi támogatások folyósítása (K915)</t>
  </si>
  <si>
    <t>Belföldi finanszírozás kiadásai  (K91)</t>
  </si>
  <si>
    <t>Finanszírozási kiadások  (K9)</t>
  </si>
  <si>
    <t>beruházás</t>
  </si>
  <si>
    <t>felújítás</t>
  </si>
  <si>
    <t>Általános tartalék</t>
  </si>
  <si>
    <t>TARTALÉKOK ÖSSZESEN</t>
  </si>
  <si>
    <t>H</t>
  </si>
  <si>
    <t xml:space="preserve">             kamatbevételek</t>
  </si>
  <si>
    <t xml:space="preserve">            egyéb működési bevételek</t>
  </si>
  <si>
    <t>I</t>
  </si>
  <si>
    <t>Működési célú támogatások</t>
  </si>
  <si>
    <t xml:space="preserve">            nyári diák munka</t>
  </si>
  <si>
    <t>II. Általános tartalék (Egyensúlyi tartalék)</t>
  </si>
  <si>
    <t>Önkormányzatok működési támogatásai (B11)</t>
  </si>
  <si>
    <t>Egyéb működési célú támogatások bevételei államháztartáson belülről (B16)</t>
  </si>
  <si>
    <t xml:space="preserve">          társadalombiztosítás pénzügyi alapjai</t>
  </si>
  <si>
    <t xml:space="preserve">    elkülönített állami pénzalapok (közfoglalkoztatás)</t>
  </si>
  <si>
    <t xml:space="preserve">         fejezeti kezelési előirányzatok EU-s programokra</t>
  </si>
  <si>
    <t>Működési célú támogatások államháztartáson belülről (B1)</t>
  </si>
  <si>
    <t>Felhalmozási célú támogatások államháztartáson belülről (B2)</t>
  </si>
  <si>
    <t>Egyéb felhalmozási célú támogatások bevételei államháztartáson belülről</t>
  </si>
  <si>
    <t>ebből: fejezeti kezelésű előirányzatok EU-s programokra</t>
  </si>
  <si>
    <t>Biztosító által kifizetett kártérítés</t>
  </si>
  <si>
    <t>Közhatalmi bevételek (B3)</t>
  </si>
  <si>
    <t>Működési bevételek (B4)</t>
  </si>
  <si>
    <t>Felhalmozási bevételek (B5)</t>
  </si>
  <si>
    <t xml:space="preserve">          egyéb tárgyi eszköz értékesítés</t>
  </si>
  <si>
    <t>ebből: működési célú visszatérítendő támogatások, kölcsönök visszatérülése államháztartáson kívülről</t>
  </si>
  <si>
    <t xml:space="preserve">          egyéb működési célú átvett pénzeszközök</t>
  </si>
  <si>
    <t>Felhalmozási célú pézeszközök (B7)</t>
  </si>
  <si>
    <t>Finanszírozási bevételek (B8)</t>
  </si>
  <si>
    <t xml:space="preserve"> Herendi Művelődési Ház </t>
  </si>
  <si>
    <t xml:space="preserve">Herendi Művelődési Ház </t>
  </si>
  <si>
    <t>Herendi Művelődési Ház bevételei és kiadásai kötelező és önként vállalt feladat valamint államigazgatási feladatai szerinti bontásban</t>
  </si>
  <si>
    <t>Biztosító által fizetett kártérítések</t>
  </si>
  <si>
    <t>Elvonás, befizetés</t>
  </si>
  <si>
    <t>ebből: fejezeti kezelésű irányzatok előirányzatok EU-s programokra</t>
  </si>
  <si>
    <t>ebből: fejezeti kezelésű előirányzat EU-s programokra</t>
  </si>
  <si>
    <t>Egyéb felhalmozási célú támogatások államháztartáson belülről</t>
  </si>
  <si>
    <t>nyári diákmunka</t>
  </si>
  <si>
    <t>ebből: fejezeti kezelésű irányzatokEU-s programokra</t>
  </si>
  <si>
    <t>elvonások, befizetéek</t>
  </si>
  <si>
    <t xml:space="preserve">10.melléklet </t>
  </si>
  <si>
    <t>Teljes munkaidőben foglalkoztatottak</t>
  </si>
  <si>
    <t>Részmunka -időben foglalkoztatottak</t>
  </si>
  <si>
    <t>Állományba nem tartozók</t>
  </si>
  <si>
    <t>Önkormányzati igazgatási tevékenység</t>
  </si>
  <si>
    <t>Herendi Városüzemeltetési Közsz.Int.</t>
  </si>
  <si>
    <t>Közcélú foglalkoztatás</t>
  </si>
  <si>
    <t>Mindösszesen</t>
  </si>
  <si>
    <t>12. melléklet</t>
  </si>
  <si>
    <t>TÁMOGATÁS ÖSSZESEN</t>
  </si>
  <si>
    <t>Jogcím száma</t>
  </si>
  <si>
    <t xml:space="preserve">Jogcím megnevezése       </t>
  </si>
  <si>
    <t>Mennyiségi egység</t>
  </si>
  <si>
    <t>Mutató</t>
  </si>
  <si>
    <t>Fajlagos összeg</t>
  </si>
  <si>
    <t>Összeg (Ft)</t>
  </si>
  <si>
    <t>1</t>
  </si>
  <si>
    <t>I.1.a</t>
  </si>
  <si>
    <t>Önkormányzati hivatal működésének támogatása - elismert hivatali létszám alapján</t>
  </si>
  <si>
    <t>elismert hivatali létszám</t>
  </si>
  <si>
    <t>2</t>
  </si>
  <si>
    <t>I.1.a - V.</t>
  </si>
  <si>
    <t>Önkormányzati hivatal működésének támogatása - beszámítás után</t>
  </si>
  <si>
    <t>forint</t>
  </si>
  <si>
    <t>I.1.b Település-üzemeltetéshez kapcsolódó feladatellátás támogatása</t>
  </si>
  <si>
    <t>3</t>
  </si>
  <si>
    <t>I.1.b</t>
  </si>
  <si>
    <t xml:space="preserve"> Támogatás összesen </t>
  </si>
  <si>
    <t>4</t>
  </si>
  <si>
    <t>I.1.b - V.</t>
  </si>
  <si>
    <t xml:space="preserve"> Támogatás összesen - beszámítás után </t>
  </si>
  <si>
    <t>5</t>
  </si>
  <si>
    <t>I.1.ba</t>
  </si>
  <si>
    <t xml:space="preserve"> A zöldterület-gazdálkodással kapcsolatos feladatok ellátásának támogatása </t>
  </si>
  <si>
    <t>hektár</t>
  </si>
  <si>
    <t>6</t>
  </si>
  <si>
    <t>I.1.ba - V.</t>
  </si>
  <si>
    <t xml:space="preserve"> A zöldterület-gazdálkodással kapcsolatos feladatok ellátásának támogatása - beszámítás után </t>
  </si>
  <si>
    <t>7</t>
  </si>
  <si>
    <t>I.1.bb</t>
  </si>
  <si>
    <t xml:space="preserve"> Közvilágítás fenntartásának támogatása </t>
  </si>
  <si>
    <t>km</t>
  </si>
  <si>
    <t>8</t>
  </si>
  <si>
    <t>I.1.bb - V.</t>
  </si>
  <si>
    <t xml:space="preserve"> Közvilágítás fenntartásának támogatása - beszámítás után </t>
  </si>
  <si>
    <t>9</t>
  </si>
  <si>
    <t>I.1.bc</t>
  </si>
  <si>
    <t xml:space="preserve"> Köztemető fenntartással kapcsolatos feladatok támogatása </t>
  </si>
  <si>
    <t>m2</t>
  </si>
  <si>
    <t>10</t>
  </si>
  <si>
    <t>I.1.bc - V.</t>
  </si>
  <si>
    <t xml:space="preserve"> Köztemető fenntartással kapcsolatos feladatok támogatása - beszámítás után </t>
  </si>
  <si>
    <t>11</t>
  </si>
  <si>
    <t>I.1.bd</t>
  </si>
  <si>
    <t xml:space="preserve"> Közutak fenntartásának támogatása </t>
  </si>
  <si>
    <t>12</t>
  </si>
  <si>
    <t>I.1.bd - V.</t>
  </si>
  <si>
    <t xml:space="preserve"> Közutak fenntartásának támogatása - beszámítás után </t>
  </si>
  <si>
    <t>13</t>
  </si>
  <si>
    <t>I.1.c</t>
  </si>
  <si>
    <t>Egyéb önkormányzati feladatok támogatása</t>
  </si>
  <si>
    <t>fő</t>
  </si>
  <si>
    <t>14</t>
  </si>
  <si>
    <t>I.1.c - V.</t>
  </si>
  <si>
    <t>Egyéb önkormányzati feladatok támogatása - beszámítás után</t>
  </si>
  <si>
    <t>15</t>
  </si>
  <si>
    <t>I.1.d</t>
  </si>
  <si>
    <t>Lakott külterülettel kapcsolatos feladatok támogatása</t>
  </si>
  <si>
    <t>külterületi lakos</t>
  </si>
  <si>
    <t>16</t>
  </si>
  <si>
    <t>I.1.d - V.</t>
  </si>
  <si>
    <t>Lakott külterülettel kapcsolatos feladatok támogatása - beszámítás után</t>
  </si>
  <si>
    <t>I.1. - V.</t>
  </si>
  <si>
    <t>A települési önkormányzatok működésének támogatása beszámítás és kiegészítés után</t>
  </si>
  <si>
    <t>V. Info</t>
  </si>
  <si>
    <t>Beszámítás</t>
  </si>
  <si>
    <t>V. I.1. kiegészítés</t>
  </si>
  <si>
    <t>I.1. jogcímekhez kapcsolódó kiegészítés</t>
  </si>
  <si>
    <t>I.2.</t>
  </si>
  <si>
    <t>Nem közművel összegyűjtött háztartási szennyvíz ártalmatlanítása</t>
  </si>
  <si>
    <t>m3</t>
  </si>
  <si>
    <t>I.6.</t>
  </si>
  <si>
    <t>23</t>
  </si>
  <si>
    <t xml:space="preserve">I. </t>
  </si>
  <si>
    <t>A helyi önkormányzatok működésének általános támogatása összesen</t>
  </si>
  <si>
    <t>II.1. Óvodapedagógusok , és az óvodapedagogusok nevelő munkáját segítők bértámogatása</t>
  </si>
  <si>
    <t>25</t>
  </si>
  <si>
    <t>II.1. (1) 1</t>
  </si>
  <si>
    <t>26</t>
  </si>
  <si>
    <t>II.1. (2) 1</t>
  </si>
  <si>
    <t xml:space="preserve"> pedagógus szakképzettséggel nem rendelkező, óvodapedagógusok nevelő munkáját közvetlenül segítők száma a Köznev. tv. 2. melléklete szerint </t>
  </si>
  <si>
    <t>II.1. (1) 2</t>
  </si>
  <si>
    <t>II.1. (2) 2</t>
  </si>
  <si>
    <t>II.2. Óvodaműködtetési támogatás</t>
  </si>
  <si>
    <t>II.2. (1) 1</t>
  </si>
  <si>
    <t xml:space="preserve">gyermekek nevelése a napi 8 órát eléri vagy meghaladja </t>
  </si>
  <si>
    <t xml:space="preserve"> alapfokozatú végzettségű pedagógus II. kategóriába sorolt óvodapedagógusok kiegészítő támogatása - akik a minősítést 2014. december 31-éig szerezték meg 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</si>
  <si>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</si>
  <si>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</si>
  <si>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</si>
  <si>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</si>
  <si>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 Egyes szociális és gyermekjóléti feladatok támogatása</t>
  </si>
  <si>
    <t>III.3.a</t>
  </si>
  <si>
    <t xml:space="preserve"> Család- és gyermekjóléti szolgálat </t>
  </si>
  <si>
    <t>számított létszám</t>
  </si>
  <si>
    <t>III.5. Gyermekétkeztetés támogatása</t>
  </si>
  <si>
    <t>III.5.b</t>
  </si>
  <si>
    <t xml:space="preserve"> Gyermekétkeztetés üzemeltetési támogatása </t>
  </si>
  <si>
    <t>A települési önkormányzatok szociális, gyermekjóléti és gyermekétkeztetési feladatainak támogatása</t>
  </si>
  <si>
    <t>Könyvtári, közművelődési és múzeumi feladatok támogatása</t>
  </si>
  <si>
    <t>Ft</t>
  </si>
  <si>
    <t>IV.1.d</t>
  </si>
  <si>
    <t xml:space="preserve">Könyvtári, közművelődési és múzeumi feladatok támogatása
 Települési önkormányzatok nyilvános könyvtári és a közművelődési feladatainak támogatása </t>
  </si>
  <si>
    <t>A települési önkormányzatok kulturális feladatainak támogatása</t>
  </si>
  <si>
    <t>13.2 melléklet</t>
  </si>
  <si>
    <t>Kimutatás a Magyarország gazdasági stabilitásáról szóló 2011. évi CXCIV. Törvény 3.§ (1) bekezdése szerinti ügyletekről és kezességvállalásokból fennálló kötelezettségekről és a 353/2011. (XII.30.) Kormányrendelet 2.§-a szerinti saját bevételekről</t>
  </si>
  <si>
    <t>Hitelező pénzintézet</t>
  </si>
  <si>
    <t>Hitel típusa</t>
  </si>
  <si>
    <t>Hitelállomány Tárgyév</t>
  </si>
  <si>
    <t>Lejárat</t>
  </si>
  <si>
    <t>Tárgyév</t>
  </si>
  <si>
    <t>J</t>
  </si>
  <si>
    <t>K</t>
  </si>
  <si>
    <t>L</t>
  </si>
  <si>
    <t>M</t>
  </si>
  <si>
    <t>N</t>
  </si>
  <si>
    <t>Saját bevételek</t>
  </si>
  <si>
    <t>Tárgy év</t>
  </si>
  <si>
    <t>Osztalék,koncessziós díjak</t>
  </si>
  <si>
    <t>Díjak,pótlékok, bírságok</t>
  </si>
  <si>
    <t>Tárgyi eszközök, immateriális javak, vagyoni értékű jog értékesítése, vagyonhasznosításból származó bevétel</t>
  </si>
  <si>
    <t>Részvények részesedések értékesítése</t>
  </si>
  <si>
    <t>Vállalatértékesítésből, privatizációból származó bevételek</t>
  </si>
  <si>
    <t>Kezesség-,illetve garanciavállalással kapcsolatos megtérülés</t>
  </si>
  <si>
    <t>Saját bevételek (01+.....+07)</t>
  </si>
  <si>
    <t>Saját bevételek (08.sor) 50%-a</t>
  </si>
  <si>
    <t>2018. évi előirányzat</t>
  </si>
  <si>
    <t>Herendi Polgármesteri Hivatal összesen</t>
  </si>
  <si>
    <t>Herendi Művelődési ház bevétele összesen</t>
  </si>
  <si>
    <t>A 2016. évről áthuzodó bérkompenzáció</t>
  </si>
  <si>
    <t>I.5.</t>
  </si>
  <si>
    <t>Polgármesteri illetmény támogatása</t>
  </si>
  <si>
    <t xml:space="preserve"> Óvodapedagógusok elismert létszáma 4 hónapra</t>
  </si>
  <si>
    <t xml:space="preserve"> Óvodapedagógusok elismert létszáma  8. hónapra</t>
  </si>
  <si>
    <t>II.2. (1) 2</t>
  </si>
  <si>
    <t>II.4. Kiegészítő támogatás az óvodapedagógusok minősítéséből adódó többletkiadásokhoz</t>
  </si>
  <si>
    <t>II.4.a (1)</t>
  </si>
  <si>
    <t>III.5.a.</t>
  </si>
  <si>
    <t>finanszírozás szempontjából elismert dolgozók bértámogatása</t>
  </si>
  <si>
    <t xml:space="preserve"> A finanszírozás szempontjából elismerszakmai t dolgozók bértámogatása </t>
  </si>
  <si>
    <t>Bölcsődei üzemeltetési támogatás</t>
  </si>
  <si>
    <t>Herendi  Művelődési Ház  kiadások összesen</t>
  </si>
  <si>
    <t xml:space="preserve">TOP-5.2.1-15 A társadalmi együttműködés erősítését szolgáló helyi szintű komplex programok </t>
  </si>
  <si>
    <t>Top-2.1.2. Zöld város kialakítása önerő</t>
  </si>
  <si>
    <t>TOP-4.3.1-15 Leromlott területek rehabilitációja önerő</t>
  </si>
  <si>
    <t>TOP-5.2.1-15 A társadalmi együttműködés erősítését szolgáló helyi szintű komplex programok önerő</t>
  </si>
  <si>
    <t>TOP-3.1.1-15 Városrészeket összekötő kerékpárút</t>
  </si>
  <si>
    <t>VP6-7.2.1.-7.4.1.2.-16 Külterületi helyi közutak fejlesztése, önkormányzati utak kezeléséhez, állapotjavításához önerő</t>
  </si>
  <si>
    <t xml:space="preserve">Herend Művelődési Ház </t>
  </si>
  <si>
    <t>Herendi Városüzemeltetési Közszolg.Int.</t>
  </si>
  <si>
    <t>Herend Város Önkormányzata</t>
  </si>
  <si>
    <t>Művelődési Ház mellékhelyiség felújítása</t>
  </si>
  <si>
    <t xml:space="preserve">      egyéb működési bevételek</t>
  </si>
  <si>
    <t>Polgármesteri Hiv. gép, berendezés (számítógép eszközök, irodai bútor)</t>
  </si>
  <si>
    <t>Új gázfogadóhoz útépítés</t>
  </si>
  <si>
    <t xml:space="preserve">          felhalmozási célú önkormányzati támogatások</t>
  </si>
  <si>
    <t>Működési célú pénzeszköz átvétel</t>
  </si>
  <si>
    <t>Rendőrség közvetett támogatás</t>
  </si>
  <si>
    <t>felhalmozási célú finnaszírózási kiadás</t>
  </si>
  <si>
    <t>Bérleti díj</t>
  </si>
  <si>
    <t xml:space="preserve">6.melléklet </t>
  </si>
  <si>
    <t>7.melléklet</t>
  </si>
  <si>
    <t>2019. évi előirányzat</t>
  </si>
  <si>
    <t>Herend Város Önkormányzat 2019. évi bevételi előirányzatai forrásonként</t>
  </si>
  <si>
    <t>2019.</t>
  </si>
  <si>
    <t>Herend Város Önkormányzat 2019. évi működési és felhalmozási mérlege</t>
  </si>
  <si>
    <t>Herend Város Önkormányzat és költségvetési szervei 2019. évi működési és felhalmozási  kiadási előirányzatai  kormányzati funkciónként</t>
  </si>
  <si>
    <t>2019. Engedélyezett létszám</t>
  </si>
  <si>
    <t>Herend Város Önkormányzat 2019.évi felhalmozási kiadások előirányzata feladatonként</t>
  </si>
  <si>
    <t xml:space="preserve">Herend Város Önkormányzat 2019. évi pénzeszköz átadásainak és egyéb támogatásainak előirányzata </t>
  </si>
  <si>
    <t>2018. várható évvége</t>
  </si>
  <si>
    <t>Herend Város Önkormányzat  2019.évi közvetett támogatások</t>
  </si>
  <si>
    <t>2019. évi működési és felhalmozási bevételek mérlegszerűen</t>
  </si>
  <si>
    <t>Herend Város Önkormányzat 2019. évi létszámkerete költségvetési szervenként  és a közfoglalkoztatottak száma (fő)</t>
  </si>
  <si>
    <t>2019. évi előirányzat felhasználási ütemterv</t>
  </si>
  <si>
    <t>Herend Város Önkormányzat 2019. évi költségvetési támogatása</t>
  </si>
  <si>
    <t>II.5. Nemzetiségi pótlék</t>
  </si>
  <si>
    <t>II-5.(1)</t>
  </si>
  <si>
    <t>Óvodai napi nyitvatartási ideje eléri a nyolc órát</t>
  </si>
  <si>
    <t>III.6. Bölcsőde, mini bölcsőde támogatása</t>
  </si>
  <si>
    <t>III.6.a (2)</t>
  </si>
  <si>
    <t>II.6.b</t>
  </si>
  <si>
    <t>2019-2022 évre tervezett bevételei és kiadásai</t>
  </si>
  <si>
    <t>Herendi Hétszínvilág Óvoda és Bölcsőde 2019. évi  költségvetése</t>
  </si>
  <si>
    <t>Herendi Polgármesteri Hivatal  2019. évi költségvetése</t>
  </si>
  <si>
    <t>Herendi Művelődési Ház 2019. évi költségvetése</t>
  </si>
  <si>
    <t>Herendi Városüzemeltetési Közszolgáltató Intézmény 2019. évi költségvetése</t>
  </si>
  <si>
    <t>Herend Város Önkormányzat 2019. évi  költségvetése</t>
  </si>
  <si>
    <t>Kötelező , önként vállalt és állami (államigazgatási) feladatainak kiadásai 2019. évre</t>
  </si>
  <si>
    <t>……./2019.(…....) önkormányzati rendelethez</t>
  </si>
  <si>
    <t>2019. ÉVI TARTALÉK FELHALSZNÁLÁSA</t>
  </si>
  <si>
    <t>Herendi Művelődési Ház</t>
  </si>
  <si>
    <t>Szabadidősport tevékenység és támogatása</t>
  </si>
  <si>
    <t xml:space="preserve">     általános forgalmi adó visszatérülés</t>
  </si>
  <si>
    <t>Közvilágítás  B lakóövezet</t>
  </si>
  <si>
    <t xml:space="preserve">                         karbantartás</t>
  </si>
  <si>
    <t>Egyéb gép, berendezés Műv Ház</t>
  </si>
  <si>
    <t>22. melléklet</t>
  </si>
  <si>
    <t>KIMUTATÁS</t>
  </si>
  <si>
    <t>az Európai Uniós forrásból finanszírozott támogatással megvalósuló programok, projektek kiadásai és bevételei az Ávr. 24. § (1) bekezdés a)és bd) pontjainak megfelelően</t>
  </si>
  <si>
    <t xml:space="preserve">A projekt neve: </t>
  </si>
  <si>
    <t>TOP-3.1.1-15-VE-2016-00004 Városrészeket összekötő kerékpárút Herenden</t>
  </si>
  <si>
    <t>Források összesen: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</si>
  <si>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</si>
  <si>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</si>
  <si>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</si>
  <si>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</si>
  <si>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</si>
  <si>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</si>
  <si>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</si>
  <si>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</si>
  <si>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</si>
  <si>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</si>
  <si>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Önkormányzaton kívüli EU-s projektekhez történő hozzájárulás 2018. évi előirányzat</t>
  </si>
  <si>
    <t>Támogatott neve</t>
  </si>
  <si>
    <t>Hozzájárulás  ( Ft)</t>
  </si>
  <si>
    <t>TOP-2.1.2-15-VE1-2016-0002  Herend Zöld várossá fejlesztése</t>
  </si>
  <si>
    <t>Céltartalék</t>
  </si>
  <si>
    <t>Hozzájárulás  (E Ft)</t>
  </si>
  <si>
    <t>TOP-5.2.1-15-VE1-2016-00005 A társadalmi együttműködést erősítését szolgáló helyi szintű komplex programok</t>
  </si>
  <si>
    <t>VP6-7.2.1-7.4.1.2-16 Külterületi helyi közútak fejlesztése</t>
  </si>
  <si>
    <t>2021. után</t>
  </si>
  <si>
    <t>2020 után</t>
  </si>
  <si>
    <t>2020. után</t>
  </si>
  <si>
    <t>ebből: ingatlan értékesítés ( telkek)</t>
  </si>
  <si>
    <t xml:space="preserve">         Herend, Pipacs u 22/B sz. lakás értékesítése</t>
  </si>
  <si>
    <t>Szennyvíz gyűjtése</t>
  </si>
  <si>
    <t>Iskola eü. Egyéb egészségügyi ellátás</t>
  </si>
  <si>
    <t>Egyéb kiegészítő szolgáltatások</t>
  </si>
  <si>
    <t>társadalombiztosítás alapjai</t>
  </si>
  <si>
    <t>Egyéb szociális pénzbeli és természetbeni ellátások</t>
  </si>
  <si>
    <t>Bursa Hungarica támogatás</t>
  </si>
  <si>
    <t>XVI.</t>
  </si>
  <si>
    <t>XVII</t>
  </si>
  <si>
    <t>Sportlétesítmények működtetése</t>
  </si>
  <si>
    <t>Ebből: dologi kiadások</t>
  </si>
  <si>
    <t>XVIII.</t>
  </si>
  <si>
    <t>Iskolai, diáksport tevékenység és támogatása</t>
  </si>
  <si>
    <t xml:space="preserve">             működési célú pénzeszköz átadás</t>
  </si>
  <si>
    <t>XIX.</t>
  </si>
  <si>
    <t>Ebből: Dologi kiadások</t>
  </si>
  <si>
    <t>XVII.</t>
  </si>
  <si>
    <t xml:space="preserve">2018. MÓD V. </t>
  </si>
  <si>
    <t>2018.  MÓD V.</t>
  </si>
  <si>
    <t>2018. MÓD V.</t>
  </si>
  <si>
    <t xml:space="preserve">         ebből: munkaruha</t>
  </si>
  <si>
    <t xml:space="preserve">    ebből: munkaruha</t>
  </si>
  <si>
    <t xml:space="preserve">Családsegítés </t>
  </si>
  <si>
    <t>egyéb felhalmozási  kiadások</t>
  </si>
  <si>
    <t>Top-2.1.2. Zöld város kialakítása (beruházáis költségek)</t>
  </si>
  <si>
    <t>Vis maior támogatás önerő</t>
  </si>
  <si>
    <t>KÖFOP-1.2.1-VEKOP-16-2016-00028 ASP projekt fel nem használt összege</t>
  </si>
  <si>
    <t>Kubinyi Ágoston Program a múzeumok szakmai támogatása állandó kiállítás teljes körű felújítása és korszerűsítése pályázat (5 év)</t>
  </si>
  <si>
    <t>VP6-19.2.1-1-815-17 Bakonyi rendezvények, képzések, hálozati tevékenységek önerő</t>
  </si>
  <si>
    <t>VP6-19.2.1-1-813-17 Bakonyi települések megújítása, közösségi élettér fejlesztése pályázat önerő</t>
  </si>
  <si>
    <t>MÓD V.</t>
  </si>
  <si>
    <t>VP6-19.2.1.-1-813-17 Települések megújítása pályázat önerő</t>
  </si>
  <si>
    <t>Polgárőrség támogatása</t>
  </si>
  <si>
    <t>Rozmaring Étterem bojler beszerzése</t>
  </si>
  <si>
    <t>Biztosító által fizetett kártérítés</t>
  </si>
  <si>
    <t>2018. MÓD V:</t>
  </si>
  <si>
    <t>Herendi Hétszínvilág Óvoda és Bölcsöde</t>
  </si>
  <si>
    <t>148.</t>
  </si>
  <si>
    <t>149.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</si>
  <si>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</si>
  <si>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</si>
  <si>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</si>
  <si>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</si>
  <si>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</si>
  <si>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</si>
  <si>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</si>
  <si>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</si>
  <si>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</si>
  <si>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</si>
  <si>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</si>
  <si>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</si>
  <si>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</si>
  <si>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</si>
  <si>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</si>
  <si>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</si>
  <si>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</si>
  <si>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</si>
  <si>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223.</t>
  </si>
  <si>
    <t>222.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</si>
  <si>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</si>
  <si>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</si>
  <si>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</si>
  <si>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</si>
  <si>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</si>
  <si>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</si>
  <si>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</si>
  <si>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</si>
  <si>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</si>
  <si>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</si>
  <si>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</si>
  <si>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</si>
  <si>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</si>
  <si>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</si>
  <si>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</si>
  <si>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</si>
  <si>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</si>
  <si>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</si>
  <si>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</si>
  <si>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224.</t>
  </si>
  <si>
    <t>225.</t>
  </si>
  <si>
    <t>Caládsegítés</t>
  </si>
  <si>
    <t>MÓD I.</t>
  </si>
  <si>
    <t>MÓD I</t>
  </si>
  <si>
    <t>3/2019.(II.15.)  önkormányzati rendelethez</t>
  </si>
  <si>
    <t>6/2019.(III.8.) önkormányzati rendelethez</t>
  </si>
  <si>
    <t>5. melléklet</t>
  </si>
  <si>
    <t>9. melléklet</t>
  </si>
  <si>
    <t>6. melléklet</t>
  </si>
  <si>
    <t xml:space="preserve">                             6/2019.(III.8.) önkormányzati rendelethez</t>
  </si>
  <si>
    <t>3/2019.(II.15.) önkormányzati rendelethez</t>
  </si>
  <si>
    <t>7. melléklet</t>
  </si>
  <si>
    <t>8. melléklet</t>
  </si>
  <si>
    <t xml:space="preserve">                        6/2019.(III.8.) önkormányzati rendelethez</t>
  </si>
  <si>
    <t xml:space="preserve">9. melléklet </t>
  </si>
</sst>
</file>

<file path=xl/styles.xml><?xml version="1.0" encoding="utf-8"?>
<styleSheet xmlns="http://schemas.openxmlformats.org/spreadsheetml/2006/main">
  <numFmts count="25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\ * #,##0.00&quot;     &quot;;\-* #,##0.00&quot;     &quot;;\ * \-#&quot;     &quot;;@\ "/>
    <numFmt numFmtId="173" formatCode="\ * #,##0&quot;     &quot;;\-* #,##0&quot;     &quot;;\ * \-#&quot;     &quot;;@\ "/>
    <numFmt numFmtId="174" formatCode="\ * #,##0.00&quot; Ft &quot;;\-* #,##0.00&quot; Ft &quot;;\ * \-#&quot; Ft &quot;;@\ "/>
    <numFmt numFmtId="175" formatCode="0.0"/>
    <numFmt numFmtId="176" formatCode="#,##0.0"/>
    <numFmt numFmtId="177" formatCode="\ * #,##0.0&quot;     &quot;;\-* #,##0.0&quot;     &quot;;\ * \-#&quot;     &quot;;@\ "/>
    <numFmt numFmtId="178" formatCode="[$-40E]yyyy\.\ mmmm\ d\."/>
    <numFmt numFmtId="179" formatCode="0.0%"/>
    <numFmt numFmtId="180" formatCode="[$-40E]yyyy\.\ mmmm\ d\.\,\ dddd"/>
  </numFmts>
  <fonts count="90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2"/>
      <name val="Arial Black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Arial Black"/>
      <family val="2"/>
    </font>
    <font>
      <b/>
      <sz val="12"/>
      <color indexed="8"/>
      <name val="Arial"/>
      <family val="2"/>
    </font>
    <font>
      <b/>
      <sz val="12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Black"/>
      <family val="2"/>
    </font>
    <font>
      <sz val="10"/>
      <name val="Arial CE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6"/>
        <bgColor indexed="64"/>
      </patternFill>
    </fill>
  </fills>
  <borders count="2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 style="thin"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63"/>
      </right>
      <top style="medium"/>
      <bottom>
        <color indexed="63"/>
      </bottom>
    </border>
    <border>
      <left style="medium"/>
      <right style="thin"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8"/>
      </right>
      <top style="thin"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8" borderId="7" applyNumberFormat="0" applyFont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77" fillId="0" borderId="9" applyNumberFormat="0" applyFill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  <xf numFmtId="0" fontId="78" fillId="31" borderId="0" applyNumberFormat="0" applyBorder="0" applyAlignment="0" applyProtection="0"/>
    <xf numFmtId="0" fontId="79" fillId="32" borderId="0" applyNumberFormat="0" applyBorder="0" applyAlignment="0" applyProtection="0"/>
    <xf numFmtId="0" fontId="80" fillId="30" borderId="1" applyNumberFormat="0" applyAlignment="0" applyProtection="0"/>
    <xf numFmtId="9" fontId="0" fillId="0" borderId="0" applyFill="0" applyBorder="0" applyAlignment="0" applyProtection="0"/>
  </cellStyleXfs>
  <cellXfs count="20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0" fontId="2" fillId="33" borderId="11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 horizontal="right"/>
    </xf>
    <xf numFmtId="0" fontId="2" fillId="35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0" fontId="2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 horizontal="right"/>
    </xf>
    <xf numFmtId="0" fontId="3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3" fillId="35" borderId="0" xfId="0" applyFont="1" applyFill="1" applyAlignment="1">
      <alignment horizontal="right"/>
    </xf>
    <xf numFmtId="0" fontId="2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left" vertical="center" wrapText="1"/>
    </xf>
    <xf numFmtId="0" fontId="4" fillId="35" borderId="16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  <xf numFmtId="0" fontId="0" fillId="35" borderId="17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/>
    </xf>
    <xf numFmtId="1" fontId="4" fillId="35" borderId="13" xfId="0" applyNumberFormat="1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0" fillId="35" borderId="0" xfId="0" applyFill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35" borderId="13" xfId="0" applyFill="1" applyBorder="1" applyAlignment="1">
      <alignment/>
    </xf>
    <xf numFmtId="3" fontId="0" fillId="35" borderId="13" xfId="0" applyNumberForma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73" fontId="0" fillId="0" borderId="0" xfId="46" applyNumberFormat="1" applyFill="1" applyBorder="1" applyAlignment="1" applyProtection="1">
      <alignment/>
      <protection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/>
    </xf>
    <xf numFmtId="3" fontId="8" fillId="0" borderId="2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173" fontId="8" fillId="0" borderId="12" xfId="46" applyNumberFormat="1" applyFont="1" applyFill="1" applyBorder="1" applyAlignment="1" applyProtection="1">
      <alignment/>
      <protection/>
    </xf>
    <xf numFmtId="173" fontId="8" fillId="36" borderId="12" xfId="46" applyNumberFormat="1" applyFont="1" applyFill="1" applyBorder="1" applyAlignment="1" applyProtection="1">
      <alignment/>
      <protection/>
    </xf>
    <xf numFmtId="3" fontId="8" fillId="0" borderId="0" xfId="0" applyNumberFormat="1" applyFont="1" applyFill="1" applyAlignment="1">
      <alignment/>
    </xf>
    <xf numFmtId="3" fontId="2" fillId="0" borderId="2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73" fontId="2" fillId="0" borderId="12" xfId="46" applyNumberFormat="1" applyFont="1" applyFill="1" applyBorder="1" applyAlignment="1" applyProtection="1">
      <alignment/>
      <protection/>
    </xf>
    <xf numFmtId="173" fontId="2" fillId="36" borderId="12" xfId="46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1" fillId="0" borderId="2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8" fillId="0" borderId="22" xfId="0" applyNumberFormat="1" applyFont="1" applyFill="1" applyBorder="1" applyAlignment="1">
      <alignment/>
    </xf>
    <xf numFmtId="173" fontId="8" fillId="0" borderId="22" xfId="46" applyNumberFormat="1" applyFont="1" applyFill="1" applyBorder="1" applyAlignment="1" applyProtection="1">
      <alignment/>
      <protection/>
    </xf>
    <xf numFmtId="3" fontId="2" fillId="0" borderId="2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left"/>
    </xf>
    <xf numFmtId="173" fontId="0" fillId="0" borderId="12" xfId="46" applyNumberForma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center"/>
    </xf>
    <xf numFmtId="173" fontId="0" fillId="36" borderId="12" xfId="46" applyNumberFormat="1" applyFont="1" applyFill="1" applyBorder="1" applyAlignment="1" applyProtection="1">
      <alignment/>
      <protection/>
    </xf>
    <xf numFmtId="173" fontId="0" fillId="36" borderId="12" xfId="46" applyNumberFormat="1" applyFill="1" applyBorder="1" applyAlignment="1" applyProtection="1">
      <alignment/>
      <protection/>
    </xf>
    <xf numFmtId="3" fontId="2" fillId="0" borderId="25" xfId="0" applyNumberFormat="1" applyFont="1" applyFill="1" applyBorder="1" applyAlignment="1">
      <alignment horizontal="center"/>
    </xf>
    <xf numFmtId="173" fontId="2" fillId="0" borderId="22" xfId="46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vertical="center"/>
    </xf>
    <xf numFmtId="3" fontId="2" fillId="0" borderId="14" xfId="0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/>
    </xf>
    <xf numFmtId="173" fontId="13" fillId="36" borderId="12" xfId="46" applyNumberFormat="1" applyFont="1" applyFill="1" applyBorder="1" applyAlignment="1" applyProtection="1">
      <alignment/>
      <protection/>
    </xf>
    <xf numFmtId="3" fontId="13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173" fontId="8" fillId="36" borderId="22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wrapText="1"/>
    </xf>
    <xf numFmtId="173" fontId="0" fillId="36" borderId="14" xfId="46" applyNumberFormat="1" applyFont="1" applyFill="1" applyBorder="1" applyAlignment="1" applyProtection="1">
      <alignment/>
      <protection/>
    </xf>
    <xf numFmtId="3" fontId="2" fillId="0" borderId="27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173" fontId="1" fillId="33" borderId="0" xfId="46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Fill="1" applyBorder="1" applyAlignment="1">
      <alignment wrapText="1"/>
    </xf>
    <xf numFmtId="173" fontId="0" fillId="0" borderId="12" xfId="46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173" fontId="0" fillId="0" borderId="0" xfId="46" applyNumberFormat="1" applyFill="1" applyBorder="1" applyAlignment="1" applyProtection="1">
      <alignment horizontal="center"/>
      <protection/>
    </xf>
    <xf numFmtId="3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173" fontId="0" fillId="0" borderId="14" xfId="46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0" fillId="0" borderId="14" xfId="46" applyNumberForma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0" fillId="33" borderId="0" xfId="46" applyNumberForma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73" fontId="0" fillId="0" borderId="0" xfId="46" applyNumberFormat="1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>
      <alignment horizontal="center"/>
    </xf>
    <xf numFmtId="3" fontId="17" fillId="0" borderId="0" xfId="0" applyNumberFormat="1" applyFont="1" applyFill="1" applyAlignment="1">
      <alignment/>
    </xf>
    <xf numFmtId="3" fontId="2" fillId="0" borderId="29" xfId="0" applyNumberFormat="1" applyFont="1" applyBorder="1" applyAlignment="1">
      <alignment horizontal="center"/>
    </xf>
    <xf numFmtId="175" fontId="2" fillId="0" borderId="12" xfId="0" applyNumberFormat="1" applyFont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175" fontId="0" fillId="0" borderId="12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173" fontId="0" fillId="0" borderId="22" xfId="46" applyNumberFormat="1" applyFill="1" applyBorder="1" applyAlignment="1" applyProtection="1">
      <alignment/>
      <protection/>
    </xf>
    <xf numFmtId="175" fontId="2" fillId="0" borderId="12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3" fontId="2" fillId="0" borderId="12" xfId="0" applyNumberFormat="1" applyFont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175" fontId="2" fillId="0" borderId="12" xfId="0" applyNumberFormat="1" applyFont="1" applyFill="1" applyBorder="1" applyAlignment="1">
      <alignment horizontal="center"/>
    </xf>
    <xf numFmtId="175" fontId="0" fillId="0" borderId="12" xfId="0" applyNumberFormat="1" applyFont="1" applyFill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75" fontId="0" fillId="0" borderId="22" xfId="0" applyNumberFormat="1" applyFont="1" applyBorder="1" applyAlignment="1">
      <alignment/>
    </xf>
    <xf numFmtId="0" fontId="0" fillId="0" borderId="12" xfId="0" applyBorder="1" applyAlignment="1">
      <alignment/>
    </xf>
    <xf numFmtId="173" fontId="2" fillId="0" borderId="12" xfId="46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36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73" fontId="0" fillId="0" borderId="13" xfId="46" applyNumberFormat="1" applyFill="1" applyBorder="1" applyAlignment="1" applyProtection="1">
      <alignment/>
      <protection/>
    </xf>
    <xf numFmtId="3" fontId="0" fillId="36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3" fontId="3" fillId="0" borderId="12" xfId="46" applyNumberFormat="1" applyFont="1" applyFill="1" applyBorder="1" applyAlignment="1" applyProtection="1">
      <alignment/>
      <protection/>
    </xf>
    <xf numFmtId="173" fontId="3" fillId="0" borderId="0" xfId="46" applyNumberFormat="1" applyFon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73" fontId="0" fillId="0" borderId="0" xfId="46" applyNumberForma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173" fontId="2" fillId="0" borderId="13" xfId="46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3" fontId="0" fillId="0" borderId="30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13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3" fontId="2" fillId="37" borderId="29" xfId="0" applyNumberFormat="1" applyFont="1" applyFill="1" applyBorder="1" applyAlignment="1">
      <alignment horizontal="center" vertical="center"/>
    </xf>
    <xf numFmtId="3" fontId="2" fillId="37" borderId="10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175" fontId="2" fillId="0" borderId="1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175" fontId="0" fillId="0" borderId="22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center"/>
    </xf>
    <xf numFmtId="3" fontId="0" fillId="36" borderId="14" xfId="0" applyNumberFormat="1" applyFont="1" applyFill="1" applyBorder="1" applyAlignment="1">
      <alignment/>
    </xf>
    <xf numFmtId="175" fontId="0" fillId="36" borderId="14" xfId="0" applyNumberFormat="1" applyFont="1" applyFill="1" applyBorder="1" applyAlignment="1">
      <alignment/>
    </xf>
    <xf numFmtId="173" fontId="0" fillId="36" borderId="14" xfId="46" applyNumberFormat="1" applyFill="1" applyBorder="1" applyAlignment="1" applyProtection="1">
      <alignment/>
      <protection/>
    </xf>
    <xf numFmtId="175" fontId="0" fillId="36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173" fontId="0" fillId="0" borderId="0" xfId="46" applyNumberFormat="1" applyFill="1" applyBorder="1" applyAlignment="1" applyProtection="1">
      <alignment horizontal="right"/>
      <protection/>
    </xf>
    <xf numFmtId="0" fontId="16" fillId="0" borderId="0" xfId="0" applyFont="1" applyBorder="1" applyAlignment="1">
      <alignment/>
    </xf>
    <xf numFmtId="3" fontId="0" fillId="33" borderId="27" xfId="0" applyNumberFormat="1" applyFont="1" applyFill="1" applyBorder="1" applyAlignment="1">
      <alignment horizontal="center" vertical="center"/>
    </xf>
    <xf numFmtId="3" fontId="0" fillId="33" borderId="35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right"/>
    </xf>
    <xf numFmtId="3" fontId="13" fillId="0" borderId="30" xfId="0" applyNumberFormat="1" applyFont="1" applyFill="1" applyBorder="1" applyAlignment="1">
      <alignment/>
    </xf>
    <xf numFmtId="3" fontId="13" fillId="0" borderId="3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center"/>
    </xf>
    <xf numFmtId="173" fontId="2" fillId="33" borderId="36" xfId="46" applyNumberFormat="1" applyFont="1" applyFill="1" applyBorder="1" applyAlignment="1" applyProtection="1">
      <alignment horizontal="center" vertical="center" wrapText="1"/>
      <protection/>
    </xf>
    <xf numFmtId="173" fontId="2" fillId="33" borderId="37" xfId="46" applyNumberFormat="1" applyFont="1" applyFill="1" applyBorder="1" applyAlignment="1" applyProtection="1">
      <alignment horizontal="center" vertical="center"/>
      <protection/>
    </xf>
    <xf numFmtId="3" fontId="2" fillId="0" borderId="27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173" fontId="2" fillId="0" borderId="37" xfId="46" applyNumberFormat="1" applyFont="1" applyFill="1" applyBorder="1" applyAlignment="1" applyProtection="1">
      <alignment horizontal="center" vertical="center"/>
      <protection/>
    </xf>
    <xf numFmtId="173" fontId="0" fillId="0" borderId="38" xfId="46" applyNumberFormat="1" applyFill="1" applyBorder="1" applyAlignment="1" applyProtection="1">
      <alignment horizontal="center" vertical="center"/>
      <protection/>
    </xf>
    <xf numFmtId="173" fontId="2" fillId="0" borderId="38" xfId="46" applyNumberFormat="1" applyFont="1" applyFill="1" applyBorder="1" applyAlignment="1" applyProtection="1">
      <alignment horizontal="center" vertical="center"/>
      <protection/>
    </xf>
    <xf numFmtId="3" fontId="5" fillId="36" borderId="0" xfId="0" applyNumberFormat="1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 horizontal="left"/>
    </xf>
    <xf numFmtId="173" fontId="5" fillId="36" borderId="0" xfId="46" applyNumberFormat="1" applyFont="1" applyFill="1" applyBorder="1" applyAlignment="1" applyProtection="1">
      <alignment/>
      <protection/>
    </xf>
    <xf numFmtId="175" fontId="2" fillId="0" borderId="22" xfId="0" applyNumberFormat="1" applyFont="1" applyBorder="1" applyAlignment="1">
      <alignment/>
    </xf>
    <xf numFmtId="173" fontId="2" fillId="0" borderId="39" xfId="46" applyNumberFormat="1" applyFont="1" applyFill="1" applyBorder="1" applyAlignment="1" applyProtection="1">
      <alignment horizontal="center" vertical="center"/>
      <protection/>
    </xf>
    <xf numFmtId="173" fontId="0" fillId="0" borderId="39" xfId="46" applyNumberFormat="1" applyFill="1" applyBorder="1" applyAlignment="1" applyProtection="1">
      <alignment horizontal="center" vertical="center"/>
      <protection/>
    </xf>
    <xf numFmtId="3" fontId="2" fillId="0" borderId="28" xfId="0" applyNumberFormat="1" applyFont="1" applyBorder="1" applyAlignment="1">
      <alignment horizontal="center"/>
    </xf>
    <xf numFmtId="0" fontId="13" fillId="0" borderId="0" xfId="0" applyFont="1" applyAlignment="1">
      <alignment/>
    </xf>
    <xf numFmtId="3" fontId="8" fillId="0" borderId="40" xfId="0" applyNumberFormat="1" applyFont="1" applyBorder="1" applyAlignment="1">
      <alignment horizontal="center"/>
    </xf>
    <xf numFmtId="3" fontId="8" fillId="0" borderId="32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left" wrapText="1"/>
    </xf>
    <xf numFmtId="175" fontId="2" fillId="0" borderId="14" xfId="0" applyNumberFormat="1" applyFont="1" applyFill="1" applyBorder="1" applyAlignment="1">
      <alignment horizontal="center"/>
    </xf>
    <xf numFmtId="0" fontId="20" fillId="0" borderId="0" xfId="0" applyFont="1" applyAlignment="1">
      <alignment horizontal="justify" vertical="center"/>
    </xf>
    <xf numFmtId="3" fontId="0" fillId="0" borderId="11" xfId="0" applyNumberFormat="1" applyFill="1" applyBorder="1" applyAlignment="1">
      <alignment horizontal="center"/>
    </xf>
    <xf numFmtId="176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3" fontId="1" fillId="36" borderId="12" xfId="0" applyNumberFormat="1" applyFont="1" applyFill="1" applyBorder="1" applyAlignment="1">
      <alignment/>
    </xf>
    <xf numFmtId="175" fontId="2" fillId="36" borderId="12" xfId="0" applyNumberFormat="1" applyFont="1" applyFill="1" applyBorder="1" applyAlignment="1">
      <alignment horizontal="center"/>
    </xf>
    <xf numFmtId="175" fontId="0" fillId="36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3" fontId="18" fillId="36" borderId="12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3" fontId="18" fillId="33" borderId="41" xfId="0" applyNumberFormat="1" applyFont="1" applyFill="1" applyBorder="1" applyAlignment="1">
      <alignment horizontal="center"/>
    </xf>
    <xf numFmtId="3" fontId="28" fillId="33" borderId="24" xfId="0" applyNumberFormat="1" applyFont="1" applyFill="1" applyBorder="1" applyAlignment="1">
      <alignment/>
    </xf>
    <xf numFmtId="3" fontId="25" fillId="33" borderId="36" xfId="0" applyNumberFormat="1" applyFont="1" applyFill="1" applyBorder="1" applyAlignment="1">
      <alignment/>
    </xf>
    <xf numFmtId="3" fontId="18" fillId="33" borderId="42" xfId="0" applyNumberFormat="1" applyFont="1" applyFill="1" applyBorder="1" applyAlignment="1">
      <alignment horizontal="center"/>
    </xf>
    <xf numFmtId="3" fontId="18" fillId="33" borderId="14" xfId="0" applyNumberFormat="1" applyFont="1" applyFill="1" applyBorder="1" applyAlignment="1">
      <alignment/>
    </xf>
    <xf numFmtId="3" fontId="18" fillId="33" borderId="43" xfId="0" applyNumberFormat="1" applyFont="1" applyFill="1" applyBorder="1" applyAlignment="1">
      <alignment horizontal="center"/>
    </xf>
    <xf numFmtId="3" fontId="18" fillId="33" borderId="12" xfId="0" applyNumberFormat="1" applyFont="1" applyFill="1" applyBorder="1" applyAlignment="1">
      <alignment/>
    </xf>
    <xf numFmtId="3" fontId="18" fillId="33" borderId="12" xfId="0" applyNumberFormat="1" applyFont="1" applyFill="1" applyBorder="1" applyAlignment="1">
      <alignment horizontal="left"/>
    </xf>
    <xf numFmtId="3" fontId="18" fillId="33" borderId="44" xfId="0" applyNumberFormat="1" applyFont="1" applyFill="1" applyBorder="1" applyAlignment="1">
      <alignment horizontal="center"/>
    </xf>
    <xf numFmtId="3" fontId="18" fillId="33" borderId="22" xfId="0" applyNumberFormat="1" applyFont="1" applyFill="1" applyBorder="1" applyAlignment="1">
      <alignment/>
    </xf>
    <xf numFmtId="0" fontId="27" fillId="38" borderId="0" xfId="0" applyFont="1" applyFill="1" applyAlignment="1">
      <alignment/>
    </xf>
    <xf numFmtId="3" fontId="27" fillId="38" borderId="0" xfId="0" applyNumberFormat="1" applyFont="1" applyFill="1" applyAlignment="1">
      <alignment/>
    </xf>
    <xf numFmtId="0" fontId="2" fillId="0" borderId="22" xfId="0" applyFont="1" applyBorder="1" applyAlignment="1">
      <alignment horizontal="center" vertical="center"/>
    </xf>
    <xf numFmtId="173" fontId="0" fillId="0" borderId="12" xfId="46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173" fontId="0" fillId="0" borderId="22" xfId="46" applyNumberFormat="1" applyFont="1" applyFill="1" applyBorder="1" applyAlignment="1" applyProtection="1">
      <alignment/>
      <protection/>
    </xf>
    <xf numFmtId="173" fontId="2" fillId="0" borderId="24" xfId="46" applyNumberFormat="1" applyFont="1" applyFill="1" applyBorder="1" applyAlignment="1" applyProtection="1">
      <alignment/>
      <protection/>
    </xf>
    <xf numFmtId="173" fontId="8" fillId="0" borderId="14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173" fontId="0" fillId="0" borderId="14" xfId="46" applyNumberFormat="1" applyFont="1" applyFill="1" applyBorder="1" applyAlignment="1" applyProtection="1">
      <alignment/>
      <protection/>
    </xf>
    <xf numFmtId="173" fontId="2" fillId="0" borderId="14" xfId="46" applyNumberFormat="1" applyFont="1" applyFill="1" applyBorder="1" applyAlignment="1" applyProtection="1">
      <alignment/>
      <protection/>
    </xf>
    <xf numFmtId="173" fontId="8" fillId="0" borderId="22" xfId="46" applyNumberFormat="1" applyFont="1" applyFill="1" applyBorder="1" applyAlignment="1" applyProtection="1">
      <alignment horizontal="center"/>
      <protection/>
    </xf>
    <xf numFmtId="3" fontId="2" fillId="0" borderId="31" xfId="0" applyNumberFormat="1" applyFont="1" applyFill="1" applyBorder="1" applyAlignment="1">
      <alignment horizontal="center" vertical="center"/>
    </xf>
    <xf numFmtId="173" fontId="2" fillId="0" borderId="10" xfId="46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173" fontId="0" fillId="0" borderId="12" xfId="46" applyNumberFormat="1" applyFill="1" applyBorder="1" applyAlignment="1" applyProtection="1">
      <alignment vertical="center" wrapText="1"/>
      <protection/>
    </xf>
    <xf numFmtId="0" fontId="0" fillId="36" borderId="27" xfId="0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wrapText="1"/>
    </xf>
    <xf numFmtId="3" fontId="2" fillId="36" borderId="12" xfId="0" applyNumberFormat="1" applyFont="1" applyFill="1" applyBorder="1" applyAlignment="1">
      <alignment horizontal="right"/>
    </xf>
    <xf numFmtId="0" fontId="2" fillId="36" borderId="27" xfId="0" applyFont="1" applyFill="1" applyBorder="1" applyAlignment="1">
      <alignment horizontal="center"/>
    </xf>
    <xf numFmtId="173" fontId="0" fillId="0" borderId="30" xfId="46" applyNumberFormat="1" applyFill="1" applyBorder="1" applyAlignment="1" applyProtection="1">
      <alignment/>
      <protection/>
    </xf>
    <xf numFmtId="3" fontId="0" fillId="0" borderId="12" xfId="0" applyNumberFormat="1" applyFont="1" applyFill="1" applyBorder="1" applyAlignment="1">
      <alignment horizontal="left" wrapText="1"/>
    </xf>
    <xf numFmtId="0" fontId="2" fillId="35" borderId="0" xfId="0" applyFont="1" applyFill="1" applyAlignment="1">
      <alignment horizontal="center"/>
    </xf>
    <xf numFmtId="0" fontId="2" fillId="35" borderId="19" xfId="0" applyFont="1" applyFill="1" applyBorder="1" applyAlignment="1">
      <alignment/>
    </xf>
    <xf numFmtId="0" fontId="2" fillId="35" borderId="45" xfId="0" applyFont="1" applyFill="1" applyBorder="1" applyAlignment="1">
      <alignment wrapText="1"/>
    </xf>
    <xf numFmtId="0" fontId="2" fillId="35" borderId="46" xfId="0" applyFont="1" applyFill="1" applyBorder="1" applyAlignment="1">
      <alignment/>
    </xf>
    <xf numFmtId="173" fontId="2" fillId="35" borderId="12" xfId="46" applyNumberFormat="1" applyFont="1" applyFill="1" applyBorder="1" applyAlignment="1" applyProtection="1">
      <alignment/>
      <protection/>
    </xf>
    <xf numFmtId="173" fontId="2" fillId="35" borderId="18" xfId="46" applyNumberFormat="1" applyFont="1" applyFill="1" applyBorder="1" applyAlignment="1" applyProtection="1">
      <alignment/>
      <protection/>
    </xf>
    <xf numFmtId="173" fontId="2" fillId="35" borderId="47" xfId="46" applyNumberFormat="1" applyFont="1" applyFill="1" applyBorder="1" applyAlignment="1" applyProtection="1">
      <alignment/>
      <protection/>
    </xf>
    <xf numFmtId="0" fontId="8" fillId="35" borderId="20" xfId="0" applyFont="1" applyFill="1" applyBorder="1" applyAlignment="1">
      <alignment/>
    </xf>
    <xf numFmtId="173" fontId="8" fillId="35" borderId="14" xfId="46" applyNumberFormat="1" applyFont="1" applyFill="1" applyBorder="1" applyAlignment="1" applyProtection="1">
      <alignment/>
      <protection/>
    </xf>
    <xf numFmtId="173" fontId="8" fillId="35" borderId="37" xfId="46" applyNumberFormat="1" applyFont="1" applyFill="1" applyBorder="1" applyAlignment="1" applyProtection="1">
      <alignment/>
      <protection/>
    </xf>
    <xf numFmtId="0" fontId="8" fillId="35" borderId="0" xfId="0" applyFont="1" applyFill="1" applyAlignment="1">
      <alignment/>
    </xf>
    <xf numFmtId="0" fontId="8" fillId="35" borderId="21" xfId="0" applyFont="1" applyFill="1" applyBorder="1" applyAlignment="1">
      <alignment/>
    </xf>
    <xf numFmtId="173" fontId="8" fillId="35" borderId="12" xfId="46" applyNumberFormat="1" applyFont="1" applyFill="1" applyBorder="1" applyAlignment="1" applyProtection="1">
      <alignment/>
      <protection/>
    </xf>
    <xf numFmtId="0" fontId="2" fillId="35" borderId="21" xfId="0" applyFont="1" applyFill="1" applyBorder="1" applyAlignment="1">
      <alignment/>
    </xf>
    <xf numFmtId="173" fontId="2" fillId="35" borderId="38" xfId="46" applyNumberFormat="1" applyFont="1" applyFill="1" applyBorder="1" applyAlignment="1" applyProtection="1">
      <alignment/>
      <protection/>
    </xf>
    <xf numFmtId="173" fontId="8" fillId="35" borderId="38" xfId="46" applyNumberFormat="1" applyFont="1" applyFill="1" applyBorder="1" applyAlignment="1" applyProtection="1">
      <alignment/>
      <protection/>
    </xf>
    <xf numFmtId="173" fontId="2" fillId="35" borderId="14" xfId="46" applyNumberFormat="1" applyFont="1" applyFill="1" applyBorder="1" applyAlignment="1" applyProtection="1">
      <alignment/>
      <protection/>
    </xf>
    <xf numFmtId="173" fontId="2" fillId="35" borderId="37" xfId="46" applyNumberFormat="1" applyFont="1" applyFill="1" applyBorder="1" applyAlignment="1" applyProtection="1">
      <alignment/>
      <protection/>
    </xf>
    <xf numFmtId="0" fontId="2" fillId="35" borderId="48" xfId="0" applyFont="1" applyFill="1" applyBorder="1" applyAlignment="1">
      <alignment/>
    </xf>
    <xf numFmtId="173" fontId="2" fillId="35" borderId="19" xfId="46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 horizontal="center" vertical="center" wrapText="1"/>
    </xf>
    <xf numFmtId="173" fontId="2" fillId="33" borderId="49" xfId="46" applyNumberFormat="1" applyFont="1" applyFill="1" applyBorder="1" applyAlignment="1" applyProtection="1">
      <alignment horizontal="center"/>
      <protection/>
    </xf>
    <xf numFmtId="3" fontId="0" fillId="0" borderId="30" xfId="0" applyNumberFormat="1" applyFont="1" applyFill="1" applyBorder="1" applyAlignment="1">
      <alignment horizontal="center"/>
    </xf>
    <xf numFmtId="3" fontId="2" fillId="39" borderId="16" xfId="0" applyNumberFormat="1" applyFont="1" applyFill="1" applyBorder="1" applyAlignment="1">
      <alignment horizontal="center"/>
    </xf>
    <xf numFmtId="3" fontId="2" fillId="39" borderId="32" xfId="0" applyNumberFormat="1" applyFont="1" applyFill="1" applyBorder="1" applyAlignment="1">
      <alignment horizontal="center"/>
    </xf>
    <xf numFmtId="3" fontId="2" fillId="39" borderId="22" xfId="0" applyNumberFormat="1" applyFont="1" applyFill="1" applyBorder="1" applyAlignment="1">
      <alignment/>
    </xf>
    <xf numFmtId="173" fontId="2" fillId="39" borderId="22" xfId="46" applyNumberFormat="1" applyFont="1" applyFill="1" applyBorder="1" applyAlignment="1" applyProtection="1">
      <alignment/>
      <protection/>
    </xf>
    <xf numFmtId="0" fontId="0" fillId="39" borderId="12" xfId="0" applyFill="1" applyBorder="1" applyAlignment="1">
      <alignment/>
    </xf>
    <xf numFmtId="3" fontId="4" fillId="39" borderId="12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173" fontId="2" fillId="39" borderId="12" xfId="46" applyNumberFormat="1" applyFont="1" applyFill="1" applyBorder="1" applyAlignment="1" applyProtection="1">
      <alignment/>
      <protection/>
    </xf>
    <xf numFmtId="0" fontId="2" fillId="0" borderId="30" xfId="0" applyFont="1" applyFill="1" applyBorder="1" applyAlignment="1">
      <alignment/>
    </xf>
    <xf numFmtId="3" fontId="2" fillId="0" borderId="32" xfId="0" applyNumberFormat="1" applyFont="1" applyFill="1" applyBorder="1" applyAlignment="1">
      <alignment/>
    </xf>
    <xf numFmtId="3" fontId="2" fillId="39" borderId="3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 horizontal="left" wrapText="1"/>
    </xf>
    <xf numFmtId="173" fontId="32" fillId="36" borderId="22" xfId="46" applyNumberFormat="1" applyFont="1" applyFill="1" applyBorder="1" applyAlignment="1" applyProtection="1">
      <alignment/>
      <protection/>
    </xf>
    <xf numFmtId="0" fontId="32" fillId="0" borderId="0" xfId="0" applyFont="1" applyAlignment="1">
      <alignment/>
    </xf>
    <xf numFmtId="3" fontId="33" fillId="0" borderId="11" xfId="0" applyNumberFormat="1" applyFont="1" applyFill="1" applyBorder="1" applyAlignment="1">
      <alignment horizontal="center"/>
    </xf>
    <xf numFmtId="173" fontId="32" fillId="36" borderId="12" xfId="46" applyNumberFormat="1" applyFont="1" applyFill="1" applyBorder="1" applyAlignment="1" applyProtection="1">
      <alignment/>
      <protection/>
    </xf>
    <xf numFmtId="0" fontId="31" fillId="0" borderId="0" xfId="0" applyFont="1" applyAlignment="1">
      <alignment/>
    </xf>
    <xf numFmtId="3" fontId="0" fillId="0" borderId="22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3" fontId="0" fillId="0" borderId="50" xfId="0" applyNumberFormat="1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0" fontId="2" fillId="0" borderId="52" xfId="0" applyFont="1" applyBorder="1" applyAlignment="1">
      <alignment/>
    </xf>
    <xf numFmtId="173" fontId="1" fillId="36" borderId="52" xfId="46" applyNumberFormat="1" applyFont="1" applyFill="1" applyBorder="1" applyAlignment="1" applyProtection="1">
      <alignment/>
      <protection/>
    </xf>
    <xf numFmtId="0" fontId="0" fillId="0" borderId="22" xfId="0" applyFont="1" applyBorder="1" applyAlignment="1">
      <alignment wrapText="1"/>
    </xf>
    <xf numFmtId="173" fontId="0" fillId="36" borderId="22" xfId="4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wrapText="1"/>
    </xf>
    <xf numFmtId="173" fontId="8" fillId="36" borderId="14" xfId="46" applyNumberFormat="1" applyFont="1" applyFill="1" applyBorder="1" applyAlignment="1" applyProtection="1">
      <alignment/>
      <protection/>
    </xf>
    <xf numFmtId="173" fontId="2" fillId="36" borderId="52" xfId="4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0" fontId="0" fillId="0" borderId="14" xfId="0" applyFont="1" applyBorder="1" applyAlignment="1">
      <alignment horizontal="left" wrapText="1"/>
    </xf>
    <xf numFmtId="3" fontId="2" fillId="37" borderId="53" xfId="0" applyNumberFormat="1" applyFont="1" applyFill="1" applyBorder="1" applyAlignment="1">
      <alignment horizontal="center" vertical="center"/>
    </xf>
    <xf numFmtId="3" fontId="2" fillId="37" borderId="54" xfId="0" applyNumberFormat="1" applyFont="1" applyFill="1" applyBorder="1" applyAlignment="1">
      <alignment horizontal="center" vertical="center" wrapText="1"/>
    </xf>
    <xf numFmtId="3" fontId="0" fillId="0" borderId="5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56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28" xfId="0" applyNumberFormat="1" applyFont="1" applyBorder="1" applyAlignment="1">
      <alignment wrapText="1"/>
    </xf>
    <xf numFmtId="3" fontId="32" fillId="0" borderId="28" xfId="0" applyNumberFormat="1" applyFont="1" applyBorder="1" applyAlignment="1">
      <alignment/>
    </xf>
    <xf numFmtId="9" fontId="32" fillId="0" borderId="12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2" fillId="40" borderId="28" xfId="0" applyNumberFormat="1" applyFont="1" applyFill="1" applyBorder="1" applyAlignment="1">
      <alignment wrapText="1"/>
    </xf>
    <xf numFmtId="3" fontId="2" fillId="40" borderId="12" xfId="0" applyNumberFormat="1" applyFont="1" applyFill="1" applyBorder="1" applyAlignment="1">
      <alignment/>
    </xf>
    <xf numFmtId="3" fontId="2" fillId="40" borderId="0" xfId="0" applyNumberFormat="1" applyFont="1" applyFill="1" applyAlignment="1">
      <alignment/>
    </xf>
    <xf numFmtId="3" fontId="0" fillId="0" borderId="40" xfId="0" applyNumberFormat="1" applyFont="1" applyBorder="1" applyAlignment="1">
      <alignment/>
    </xf>
    <xf numFmtId="3" fontId="0" fillId="0" borderId="55" xfId="0" applyNumberFormat="1" applyFont="1" applyBorder="1" applyAlignment="1">
      <alignment wrapText="1"/>
    </xf>
    <xf numFmtId="3" fontId="2" fillId="37" borderId="57" xfId="0" applyNumberFormat="1" applyFont="1" applyFill="1" applyBorder="1" applyAlignment="1">
      <alignment vertical="center" wrapText="1"/>
    </xf>
    <xf numFmtId="3" fontId="2" fillId="37" borderId="52" xfId="0" applyNumberFormat="1" applyFont="1" applyFill="1" applyBorder="1" applyAlignment="1">
      <alignment vertical="center"/>
    </xf>
    <xf numFmtId="3" fontId="32" fillId="0" borderId="40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3" fontId="2" fillId="33" borderId="57" xfId="0" applyNumberFormat="1" applyFont="1" applyFill="1" applyBorder="1" applyAlignment="1">
      <alignment wrapText="1"/>
    </xf>
    <xf numFmtId="3" fontId="2" fillId="33" borderId="58" xfId="0" applyNumberFormat="1" applyFont="1" applyFill="1" applyBorder="1" applyAlignment="1">
      <alignment horizontal="center" vertical="center"/>
    </xf>
    <xf numFmtId="3" fontId="2" fillId="33" borderId="59" xfId="0" applyNumberFormat="1" applyFont="1" applyFill="1" applyBorder="1" applyAlignment="1">
      <alignment horizontal="center" vertical="center" wrapText="1"/>
    </xf>
    <xf numFmtId="3" fontId="2" fillId="33" borderId="60" xfId="0" applyNumberFormat="1" applyFont="1" applyFill="1" applyBorder="1" applyAlignment="1">
      <alignment horizontal="center" vertical="center"/>
    </xf>
    <xf numFmtId="3" fontId="2" fillId="33" borderId="61" xfId="0" applyNumberFormat="1" applyFont="1" applyFill="1" applyBorder="1" applyAlignment="1">
      <alignment horizontal="center" vertical="center"/>
    </xf>
    <xf numFmtId="3" fontId="2" fillId="41" borderId="57" xfId="0" applyNumberFormat="1" applyFont="1" applyFill="1" applyBorder="1" applyAlignment="1">
      <alignment wrapText="1"/>
    </xf>
    <xf numFmtId="3" fontId="2" fillId="37" borderId="62" xfId="0" applyNumberFormat="1" applyFont="1" applyFill="1" applyBorder="1" applyAlignment="1">
      <alignment/>
    </xf>
    <xf numFmtId="3" fontId="2" fillId="37" borderId="63" xfId="0" applyNumberFormat="1" applyFon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8" fillId="0" borderId="56" xfId="0" applyNumberFormat="1" applyFont="1" applyFill="1" applyBorder="1" applyAlignment="1">
      <alignment/>
    </xf>
    <xf numFmtId="3" fontId="13" fillId="0" borderId="56" xfId="0" applyNumberFormat="1" applyFont="1" applyFill="1" applyBorder="1" applyAlignment="1">
      <alignment/>
    </xf>
    <xf numFmtId="3" fontId="32" fillId="0" borderId="56" xfId="0" applyNumberFormat="1" applyFont="1" applyFill="1" applyBorder="1" applyAlignment="1">
      <alignment/>
    </xf>
    <xf numFmtId="3" fontId="32" fillId="0" borderId="0" xfId="0" applyNumberFormat="1" applyFont="1" applyFill="1" applyAlignment="1">
      <alignment/>
    </xf>
    <xf numFmtId="3" fontId="0" fillId="0" borderId="64" xfId="0" applyNumberForma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0" fillId="0" borderId="65" xfId="0" applyNumberFormat="1" applyFill="1" applyBorder="1" applyAlignment="1">
      <alignment/>
    </xf>
    <xf numFmtId="3" fontId="2" fillId="41" borderId="66" xfId="0" applyNumberFormat="1" applyFont="1" applyFill="1" applyBorder="1" applyAlignment="1">
      <alignment/>
    </xf>
    <xf numFmtId="3" fontId="32" fillId="0" borderId="64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8" fillId="0" borderId="65" xfId="0" applyNumberFormat="1" applyFont="1" applyFill="1" applyBorder="1" applyAlignment="1">
      <alignment wrapText="1"/>
    </xf>
    <xf numFmtId="3" fontId="13" fillId="0" borderId="65" xfId="0" applyNumberFormat="1" applyFont="1" applyFill="1" applyBorder="1" applyAlignment="1">
      <alignment/>
    </xf>
    <xf numFmtId="3" fontId="8" fillId="0" borderId="56" xfId="0" applyNumberFormat="1" applyFont="1" applyFill="1" applyBorder="1" applyAlignment="1">
      <alignment wrapText="1"/>
    </xf>
    <xf numFmtId="3" fontId="2" fillId="33" borderId="6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0" fillId="40" borderId="28" xfId="0" applyNumberFormat="1" applyFont="1" applyFill="1" applyBorder="1" applyAlignment="1">
      <alignment wrapText="1"/>
    </xf>
    <xf numFmtId="3" fontId="2" fillId="0" borderId="67" xfId="0" applyNumberFormat="1" applyFont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73" fontId="0" fillId="0" borderId="68" xfId="46" applyNumberFormat="1" applyFill="1" applyBorder="1" applyAlignment="1" applyProtection="1">
      <alignment/>
      <protection/>
    </xf>
    <xf numFmtId="3" fontId="0" fillId="40" borderId="56" xfId="0" applyNumberFormat="1" applyFont="1" applyFill="1" applyBorder="1" applyAlignment="1">
      <alignment wrapText="1"/>
    </xf>
    <xf numFmtId="3" fontId="32" fillId="0" borderId="56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42" borderId="56" xfId="0" applyNumberFormat="1" applyFont="1" applyFill="1" applyBorder="1" applyAlignment="1">
      <alignment wrapText="1"/>
    </xf>
    <xf numFmtId="173" fontId="2" fillId="0" borderId="30" xfId="46" applyNumberFormat="1" applyFont="1" applyFill="1" applyBorder="1" applyAlignment="1" applyProtection="1">
      <alignment/>
      <protection/>
    </xf>
    <xf numFmtId="3" fontId="2" fillId="40" borderId="56" xfId="0" applyNumberFormat="1" applyFont="1" applyFill="1" applyBorder="1" applyAlignment="1">
      <alignment wrapText="1"/>
    </xf>
    <xf numFmtId="3" fontId="2" fillId="43" borderId="56" xfId="0" applyNumberFormat="1" applyFont="1" applyFill="1" applyBorder="1" applyAlignment="1">
      <alignment/>
    </xf>
    <xf numFmtId="3" fontId="2" fillId="40" borderId="56" xfId="0" applyNumberFormat="1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3" fontId="31" fillId="0" borderId="12" xfId="0" applyNumberFormat="1" applyFont="1" applyBorder="1" applyAlignment="1">
      <alignment horizontal="center"/>
    </xf>
    <xf numFmtId="3" fontId="31" fillId="0" borderId="11" xfId="0" applyNumberFormat="1" applyFont="1" applyBorder="1" applyAlignment="1">
      <alignment horizontal="center"/>
    </xf>
    <xf numFmtId="173" fontId="31" fillId="0" borderId="12" xfId="46" applyNumberFormat="1" applyFont="1" applyFill="1" applyBorder="1" applyAlignment="1" applyProtection="1">
      <alignment/>
      <protection/>
    </xf>
    <xf numFmtId="3" fontId="32" fillId="0" borderId="56" xfId="0" applyNumberFormat="1" applyFont="1" applyBorder="1" applyAlignment="1">
      <alignment horizontal="center"/>
    </xf>
    <xf numFmtId="3" fontId="14" fillId="0" borderId="67" xfId="0" applyNumberFormat="1" applyFont="1" applyBorder="1" applyAlignment="1">
      <alignment horizontal="center"/>
    </xf>
    <xf numFmtId="3" fontId="32" fillId="0" borderId="56" xfId="0" applyNumberFormat="1" applyFont="1" applyBorder="1" applyAlignment="1">
      <alignment wrapText="1"/>
    </xf>
    <xf numFmtId="3" fontId="4" fillId="0" borderId="56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173" fontId="0" fillId="0" borderId="68" xfId="46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center"/>
    </xf>
    <xf numFmtId="3" fontId="0" fillId="0" borderId="64" xfId="0" applyNumberFormat="1" applyFont="1" applyFill="1" applyBorder="1" applyAlignment="1">
      <alignment/>
    </xf>
    <xf numFmtId="3" fontId="32" fillId="0" borderId="65" xfId="0" applyNumberFormat="1" applyFont="1" applyBorder="1" applyAlignment="1">
      <alignment horizontal="center"/>
    </xf>
    <xf numFmtId="3" fontId="14" fillId="0" borderId="69" xfId="0" applyNumberFormat="1" applyFont="1" applyBorder="1" applyAlignment="1">
      <alignment horizontal="center"/>
    </xf>
    <xf numFmtId="3" fontId="32" fillId="0" borderId="65" xfId="0" applyNumberFormat="1" applyFont="1" applyBorder="1" applyAlignment="1">
      <alignment horizontal="left" wrapText="1"/>
    </xf>
    <xf numFmtId="173" fontId="32" fillId="0" borderId="70" xfId="46" applyNumberFormat="1" applyFont="1" applyFill="1" applyBorder="1" applyAlignment="1" applyProtection="1">
      <alignment/>
      <protection/>
    </xf>
    <xf numFmtId="3" fontId="2" fillId="33" borderId="71" xfId="0" applyNumberFormat="1" applyFont="1" applyFill="1" applyBorder="1" applyAlignment="1">
      <alignment horizontal="center" vertical="center"/>
    </xf>
    <xf numFmtId="173" fontId="2" fillId="33" borderId="72" xfId="46" applyNumberFormat="1" applyFont="1" applyFill="1" applyBorder="1" applyAlignment="1" applyProtection="1">
      <alignment horizontal="center" vertical="center" wrapText="1"/>
      <protection/>
    </xf>
    <xf numFmtId="3" fontId="2" fillId="33" borderId="73" xfId="0" applyNumberFormat="1" applyFont="1" applyFill="1" applyBorder="1" applyAlignment="1">
      <alignment horizontal="center" vertical="center"/>
    </xf>
    <xf numFmtId="173" fontId="2" fillId="33" borderId="74" xfId="46" applyNumberFormat="1" applyFont="1" applyFill="1" applyBorder="1" applyAlignment="1" applyProtection="1">
      <alignment horizontal="center"/>
      <protection/>
    </xf>
    <xf numFmtId="3" fontId="4" fillId="0" borderId="22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40" borderId="64" xfId="0" applyNumberFormat="1" applyFont="1" applyFill="1" applyBorder="1" applyAlignment="1">
      <alignment/>
    </xf>
    <xf numFmtId="173" fontId="2" fillId="0" borderId="32" xfId="46" applyNumberFormat="1" applyFont="1" applyFill="1" applyBorder="1" applyAlignment="1" applyProtection="1">
      <alignment/>
      <protection/>
    </xf>
    <xf numFmtId="3" fontId="5" fillId="33" borderId="50" xfId="0" applyNumberFormat="1" applyFont="1" applyFill="1" applyBorder="1" applyAlignment="1">
      <alignment horizontal="center"/>
    </xf>
    <xf numFmtId="3" fontId="17" fillId="33" borderId="52" xfId="0" applyNumberFormat="1" applyFont="1" applyFill="1" applyBorder="1" applyAlignment="1">
      <alignment horizontal="center"/>
    </xf>
    <xf numFmtId="3" fontId="5" fillId="33" borderId="52" xfId="0" applyNumberFormat="1" applyFont="1" applyFill="1" applyBorder="1" applyAlignment="1">
      <alignment/>
    </xf>
    <xf numFmtId="173" fontId="5" fillId="33" borderId="75" xfId="46" applyNumberFormat="1" applyFont="1" applyFill="1" applyBorder="1" applyAlignment="1" applyProtection="1">
      <alignment/>
      <protection/>
    </xf>
    <xf numFmtId="3" fontId="3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173" fontId="2" fillId="33" borderId="74" xfId="46" applyNumberFormat="1" applyFont="1" applyFill="1" applyBorder="1" applyAlignment="1" applyProtection="1">
      <alignment horizontal="center" vertical="center" wrapText="1"/>
      <protection/>
    </xf>
    <xf numFmtId="3" fontId="2" fillId="40" borderId="56" xfId="0" applyNumberFormat="1" applyFont="1" applyFill="1" applyBorder="1" applyAlignment="1">
      <alignment horizontal="center"/>
    </xf>
    <xf numFmtId="173" fontId="2" fillId="40" borderId="56" xfId="46" applyNumberFormat="1" applyFont="1" applyFill="1" applyBorder="1" applyAlignment="1" applyProtection="1">
      <alignment/>
      <protection/>
    </xf>
    <xf numFmtId="173" fontId="2" fillId="42" borderId="14" xfId="46" applyNumberFormat="1" applyFont="1" applyFill="1" applyBorder="1" applyAlignment="1" applyProtection="1">
      <alignment horizontal="center" vertical="center" wrapText="1"/>
      <protection/>
    </xf>
    <xf numFmtId="3" fontId="4" fillId="42" borderId="56" xfId="0" applyNumberFormat="1" applyFont="1" applyFill="1" applyBorder="1" applyAlignment="1">
      <alignment horizontal="center" vertical="center" wrapText="1"/>
    </xf>
    <xf numFmtId="3" fontId="3" fillId="42" borderId="5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173" fontId="2" fillId="0" borderId="35" xfId="46" applyNumberFormat="1" applyFont="1" applyFill="1" applyBorder="1" applyAlignment="1" applyProtection="1">
      <alignment/>
      <protection/>
    </xf>
    <xf numFmtId="3" fontId="2" fillId="0" borderId="16" xfId="0" applyNumberFormat="1" applyFont="1" applyBorder="1" applyAlignment="1">
      <alignment horizontal="center"/>
    </xf>
    <xf numFmtId="3" fontId="2" fillId="44" borderId="76" xfId="0" applyNumberFormat="1" applyFont="1" applyFill="1" applyBorder="1" applyAlignment="1">
      <alignment horizontal="center" vertical="center"/>
    </xf>
    <xf numFmtId="3" fontId="2" fillId="44" borderId="53" xfId="0" applyNumberFormat="1" applyFont="1" applyFill="1" applyBorder="1" applyAlignment="1">
      <alignment horizontal="center" vertical="center"/>
    </xf>
    <xf numFmtId="3" fontId="4" fillId="0" borderId="64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3" fontId="2" fillId="33" borderId="50" xfId="0" applyNumberFormat="1" applyFont="1" applyFill="1" applyBorder="1" applyAlignment="1">
      <alignment horizontal="center"/>
    </xf>
    <xf numFmtId="0" fontId="0" fillId="33" borderId="52" xfId="0" applyFill="1" applyBorder="1" applyAlignment="1">
      <alignment/>
    </xf>
    <xf numFmtId="173" fontId="2" fillId="33" borderId="52" xfId="46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2" xfId="0" applyFont="1" applyFill="1" applyBorder="1" applyAlignment="1">
      <alignment/>
    </xf>
    <xf numFmtId="0" fontId="2" fillId="0" borderId="11" xfId="0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2" fillId="0" borderId="64" xfId="0" applyNumberFormat="1" applyFont="1" applyBorder="1" applyAlignment="1">
      <alignment horizontal="center"/>
    </xf>
    <xf numFmtId="0" fontId="2" fillId="0" borderId="64" xfId="0" applyFont="1" applyBorder="1" applyAlignment="1">
      <alignment/>
    </xf>
    <xf numFmtId="173" fontId="2" fillId="0" borderId="64" xfId="46" applyNumberFormat="1" applyFont="1" applyFill="1" applyBorder="1" applyAlignment="1" applyProtection="1">
      <alignment/>
      <protection/>
    </xf>
    <xf numFmtId="0" fontId="2" fillId="33" borderId="52" xfId="0" applyFont="1" applyFill="1" applyBorder="1" applyAlignment="1">
      <alignment wrapText="1"/>
    </xf>
    <xf numFmtId="3" fontId="2" fillId="33" borderId="77" xfId="0" applyNumberFormat="1" applyFont="1" applyFill="1" applyBorder="1" applyAlignment="1">
      <alignment horizontal="center" vertical="center" wrapText="1"/>
    </xf>
    <xf numFmtId="3" fontId="2" fillId="33" borderId="7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0" fillId="0" borderId="56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 horizontal="center"/>
    </xf>
    <xf numFmtId="3" fontId="2" fillId="0" borderId="56" xfId="0" applyNumberFormat="1" applyFont="1" applyFill="1" applyBorder="1" applyAlignment="1">
      <alignment/>
    </xf>
    <xf numFmtId="0" fontId="0" fillId="0" borderId="56" xfId="0" applyBorder="1" applyAlignment="1">
      <alignment/>
    </xf>
    <xf numFmtId="173" fontId="0" fillId="0" borderId="56" xfId="46" applyNumberFormat="1" applyFill="1" applyBorder="1" applyAlignment="1" applyProtection="1">
      <alignment/>
      <protection/>
    </xf>
    <xf numFmtId="3" fontId="0" fillId="36" borderId="56" xfId="0" applyNumberFormat="1" applyFont="1" applyFill="1" applyBorder="1" applyAlignment="1">
      <alignment/>
    </xf>
    <xf numFmtId="0" fontId="18" fillId="33" borderId="78" xfId="0" applyFont="1" applyFill="1" applyBorder="1" applyAlignment="1">
      <alignment horizontal="left" vertical="center" wrapText="1"/>
    </xf>
    <xf numFmtId="49" fontId="19" fillId="33" borderId="77" xfId="0" applyNumberFormat="1" applyFont="1" applyFill="1" applyBorder="1" applyAlignment="1">
      <alignment horizontal="center" vertical="center" wrapText="1"/>
    </xf>
    <xf numFmtId="49" fontId="19" fillId="33" borderId="72" xfId="0" applyNumberFormat="1" applyFont="1" applyFill="1" applyBorder="1" applyAlignment="1">
      <alignment horizontal="center" vertical="center" wrapText="1"/>
    </xf>
    <xf numFmtId="0" fontId="2" fillId="45" borderId="79" xfId="0" applyFont="1" applyFill="1" applyBorder="1" applyAlignment="1">
      <alignment horizontal="left" vertical="center" wrapText="1"/>
    </xf>
    <xf numFmtId="173" fontId="3" fillId="0" borderId="80" xfId="46" applyNumberFormat="1" applyFont="1" applyFill="1" applyBorder="1" applyAlignment="1" applyProtection="1">
      <alignment/>
      <protection/>
    </xf>
    <xf numFmtId="0" fontId="0" fillId="45" borderId="79" xfId="0" applyFont="1" applyFill="1" applyBorder="1" applyAlignment="1">
      <alignment horizontal="left" vertical="center" wrapText="1"/>
    </xf>
    <xf numFmtId="0" fontId="2" fillId="33" borderId="79" xfId="0" applyFont="1" applyFill="1" applyBorder="1" applyAlignment="1">
      <alignment horizontal="left" vertical="center" wrapText="1"/>
    </xf>
    <xf numFmtId="3" fontId="2" fillId="33" borderId="80" xfId="0" applyNumberFormat="1" applyFont="1" applyFill="1" applyBorder="1" applyAlignment="1">
      <alignment/>
    </xf>
    <xf numFmtId="3" fontId="0" fillId="0" borderId="80" xfId="0" applyNumberFormat="1" applyFont="1" applyBorder="1" applyAlignment="1">
      <alignment/>
    </xf>
    <xf numFmtId="3" fontId="0" fillId="0" borderId="80" xfId="0" applyNumberFormat="1" applyFont="1" applyFill="1" applyBorder="1" applyAlignment="1">
      <alignment/>
    </xf>
    <xf numFmtId="0" fontId="2" fillId="45" borderId="81" xfId="0" applyFont="1" applyFill="1" applyBorder="1" applyAlignment="1">
      <alignment horizontal="left" vertical="center" wrapText="1"/>
    </xf>
    <xf numFmtId="3" fontId="2" fillId="45" borderId="73" xfId="0" applyNumberFormat="1" applyFont="1" applyFill="1" applyBorder="1" applyAlignment="1">
      <alignment/>
    </xf>
    <xf numFmtId="3" fontId="2" fillId="45" borderId="74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173" fontId="32" fillId="0" borderId="56" xfId="46" applyNumberFormat="1" applyFont="1" applyFill="1" applyBorder="1" applyAlignment="1" applyProtection="1">
      <alignment/>
      <protection/>
    </xf>
    <xf numFmtId="173" fontId="2" fillId="0" borderId="56" xfId="46" applyNumberFormat="1" applyFont="1" applyFill="1" applyBorder="1" applyAlignment="1" applyProtection="1">
      <alignment/>
      <protection/>
    </xf>
    <xf numFmtId="3" fontId="2" fillId="37" borderId="82" xfId="0" applyNumberFormat="1" applyFont="1" applyFill="1" applyBorder="1" applyAlignment="1">
      <alignment horizontal="center" vertical="center"/>
    </xf>
    <xf numFmtId="3" fontId="4" fillId="37" borderId="83" xfId="0" applyNumberFormat="1" applyFont="1" applyFill="1" applyBorder="1" applyAlignment="1">
      <alignment horizontal="center" vertical="center" wrapText="1"/>
    </xf>
    <xf numFmtId="173" fontId="2" fillId="37" borderId="84" xfId="46" applyNumberFormat="1" applyFont="1" applyFill="1" applyBorder="1" applyAlignment="1" applyProtection="1">
      <alignment horizontal="center" vertical="center" wrapText="1"/>
      <protection/>
    </xf>
    <xf numFmtId="3" fontId="2" fillId="37" borderId="85" xfId="0" applyNumberFormat="1" applyFont="1" applyFill="1" applyBorder="1" applyAlignment="1">
      <alignment horizontal="center" vertical="center"/>
    </xf>
    <xf numFmtId="173" fontId="2" fillId="37" borderId="86" xfId="46" applyNumberFormat="1" applyFont="1" applyFill="1" applyBorder="1" applyAlignment="1" applyProtection="1">
      <alignment horizontal="center"/>
      <protection/>
    </xf>
    <xf numFmtId="173" fontId="2" fillId="0" borderId="87" xfId="46" applyNumberFormat="1" applyFont="1" applyFill="1" applyBorder="1" applyAlignment="1" applyProtection="1">
      <alignment/>
      <protection/>
    </xf>
    <xf numFmtId="173" fontId="32" fillId="0" borderId="87" xfId="46" applyNumberFormat="1" applyFont="1" applyFill="1" applyBorder="1" applyAlignment="1" applyProtection="1">
      <alignment/>
      <protection/>
    </xf>
    <xf numFmtId="173" fontId="6" fillId="0" borderId="88" xfId="46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vertical="center"/>
    </xf>
    <xf numFmtId="175" fontId="2" fillId="0" borderId="22" xfId="0" applyNumberFormat="1" applyFont="1" applyFill="1" applyBorder="1" applyAlignment="1">
      <alignment/>
    </xf>
    <xf numFmtId="175" fontId="2" fillId="0" borderId="56" xfId="0" applyNumberFormat="1" applyFont="1" applyFill="1" applyBorder="1" applyAlignment="1">
      <alignment/>
    </xf>
    <xf numFmtId="175" fontId="5" fillId="33" borderId="24" xfId="0" applyNumberFormat="1" applyFont="1" applyFill="1" applyBorder="1" applyAlignment="1">
      <alignment vertical="center"/>
    </xf>
    <xf numFmtId="0" fontId="17" fillId="36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3" fontId="2" fillId="37" borderId="76" xfId="0" applyNumberFormat="1" applyFont="1" applyFill="1" applyBorder="1" applyAlignment="1">
      <alignment horizontal="center" vertical="center"/>
    </xf>
    <xf numFmtId="3" fontId="4" fillId="37" borderId="63" xfId="0" applyNumberFormat="1" applyFont="1" applyFill="1" applyBorder="1" applyAlignment="1">
      <alignment horizontal="center" vertical="center" wrapText="1"/>
    </xf>
    <xf numFmtId="173" fontId="2" fillId="37" borderId="80" xfId="46" applyNumberFormat="1" applyFont="1" applyFill="1" applyBorder="1" applyAlignment="1" applyProtection="1">
      <alignment horizontal="center"/>
      <protection/>
    </xf>
    <xf numFmtId="0" fontId="2" fillId="0" borderId="89" xfId="0" applyFont="1" applyFill="1" applyBorder="1" applyAlignment="1">
      <alignment horizontal="center"/>
    </xf>
    <xf numFmtId="173" fontId="2" fillId="0" borderId="80" xfId="46" applyNumberFormat="1" applyFont="1" applyFill="1" applyBorder="1" applyAlignment="1" applyProtection="1">
      <alignment/>
      <protection/>
    </xf>
    <xf numFmtId="0" fontId="0" fillId="0" borderId="89" xfId="0" applyFont="1" applyFill="1" applyBorder="1" applyAlignment="1">
      <alignment horizontal="center"/>
    </xf>
    <xf numFmtId="173" fontId="0" fillId="0" borderId="80" xfId="46" applyNumberFormat="1" applyFill="1" applyBorder="1" applyAlignment="1" applyProtection="1">
      <alignment/>
      <protection/>
    </xf>
    <xf numFmtId="173" fontId="0" fillId="36" borderId="80" xfId="46" applyNumberFormat="1" applyFill="1" applyBorder="1" applyAlignment="1" applyProtection="1">
      <alignment/>
      <protection/>
    </xf>
    <xf numFmtId="173" fontId="0" fillId="0" borderId="90" xfId="46" applyNumberFormat="1" applyFill="1" applyBorder="1" applyAlignment="1" applyProtection="1">
      <alignment/>
      <protection/>
    </xf>
    <xf numFmtId="173" fontId="0" fillId="0" borderId="87" xfId="46" applyNumberFormat="1" applyFill="1" applyBorder="1" applyAlignment="1" applyProtection="1">
      <alignment/>
      <protection/>
    </xf>
    <xf numFmtId="173" fontId="0" fillId="0" borderId="91" xfId="46" applyNumberFormat="1" applyFill="1" applyBorder="1" applyAlignment="1" applyProtection="1">
      <alignment/>
      <protection/>
    </xf>
    <xf numFmtId="3" fontId="5" fillId="33" borderId="92" xfId="0" applyNumberFormat="1" applyFont="1" applyFill="1" applyBorder="1" applyAlignment="1">
      <alignment horizontal="center" vertical="center"/>
    </xf>
    <xf numFmtId="173" fontId="5" fillId="33" borderId="93" xfId="46" applyNumberFormat="1" applyFont="1" applyFill="1" applyBorder="1" applyAlignment="1" applyProtection="1">
      <alignment vertical="center"/>
      <protection/>
    </xf>
    <xf numFmtId="173" fontId="8" fillId="0" borderId="56" xfId="46" applyNumberFormat="1" applyFont="1" applyFill="1" applyBorder="1" applyAlignment="1" applyProtection="1">
      <alignment/>
      <protection/>
    </xf>
    <xf numFmtId="173" fontId="2" fillId="0" borderId="59" xfId="46" applyNumberFormat="1" applyFont="1" applyFill="1" applyBorder="1" applyAlignment="1" applyProtection="1">
      <alignment/>
      <protection/>
    </xf>
    <xf numFmtId="173" fontId="8" fillId="0" borderId="87" xfId="46" applyNumberFormat="1" applyFont="1" applyFill="1" applyBorder="1" applyAlignment="1" applyProtection="1">
      <alignment/>
      <protection/>
    </xf>
    <xf numFmtId="173" fontId="2" fillId="0" borderId="65" xfId="46" applyNumberFormat="1" applyFont="1" applyFill="1" applyBorder="1" applyAlignment="1" applyProtection="1">
      <alignment/>
      <protection/>
    </xf>
    <xf numFmtId="173" fontId="2" fillId="0" borderId="94" xfId="46" applyNumberFormat="1" applyFont="1" applyFill="1" applyBorder="1" applyAlignment="1" applyProtection="1">
      <alignment/>
      <protection/>
    </xf>
    <xf numFmtId="173" fontId="6" fillId="0" borderId="95" xfId="46" applyNumberFormat="1" applyFont="1" applyFill="1" applyBorder="1" applyAlignment="1" applyProtection="1">
      <alignment vertical="center"/>
      <protection/>
    </xf>
    <xf numFmtId="173" fontId="8" fillId="0" borderId="96" xfId="46" applyNumberFormat="1" applyFont="1" applyFill="1" applyBorder="1" applyAlignment="1" applyProtection="1">
      <alignment/>
      <protection/>
    </xf>
    <xf numFmtId="173" fontId="5" fillId="39" borderId="97" xfId="46" applyNumberFormat="1" applyFont="1" applyFill="1" applyBorder="1" applyAlignment="1" applyProtection="1">
      <alignment/>
      <protection/>
    </xf>
    <xf numFmtId="173" fontId="6" fillId="36" borderId="95" xfId="46" applyNumberFormat="1" applyFont="1" applyFill="1" applyBorder="1" applyAlignment="1" applyProtection="1">
      <alignment vertical="center"/>
      <protection/>
    </xf>
    <xf numFmtId="3" fontId="2" fillId="33" borderId="98" xfId="0" applyNumberFormat="1" applyFont="1" applyFill="1" applyBorder="1" applyAlignment="1">
      <alignment horizontal="center" vertical="center" wrapText="1"/>
    </xf>
    <xf numFmtId="173" fontId="2" fillId="33" borderId="99" xfId="46" applyNumberFormat="1" applyFont="1" applyFill="1" applyBorder="1" applyAlignment="1" applyProtection="1">
      <alignment horizontal="center"/>
      <protection/>
    </xf>
    <xf numFmtId="173" fontId="13" fillId="0" borderId="100" xfId="46" applyNumberFormat="1" applyFont="1" applyFill="1" applyBorder="1" applyAlignment="1" applyProtection="1">
      <alignment/>
      <protection/>
    </xf>
    <xf numFmtId="173" fontId="13" fillId="0" borderId="101" xfId="46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>
      <alignment/>
    </xf>
    <xf numFmtId="173" fontId="0" fillId="0" borderId="99" xfId="46" applyNumberFormat="1" applyFont="1" applyFill="1" applyBorder="1" applyAlignment="1" applyProtection="1">
      <alignment/>
      <protection/>
    </xf>
    <xf numFmtId="173" fontId="6" fillId="0" borderId="102" xfId="46" applyNumberFormat="1" applyFont="1" applyFill="1" applyBorder="1" applyAlignment="1" applyProtection="1">
      <alignment/>
      <protection/>
    </xf>
    <xf numFmtId="0" fontId="5" fillId="37" borderId="103" xfId="0" applyFont="1" applyFill="1" applyBorder="1" applyAlignment="1">
      <alignment/>
    </xf>
    <xf numFmtId="0" fontId="5" fillId="37" borderId="104" xfId="0" applyFont="1" applyFill="1" applyBorder="1" applyAlignment="1">
      <alignment/>
    </xf>
    <xf numFmtId="173" fontId="5" fillId="37" borderId="105" xfId="46" applyNumberFormat="1" applyFont="1" applyFill="1" applyBorder="1" applyAlignment="1" applyProtection="1">
      <alignment/>
      <protection/>
    </xf>
    <xf numFmtId="3" fontId="2" fillId="0" borderId="56" xfId="0" applyNumberFormat="1" applyFont="1" applyBorder="1" applyAlignment="1">
      <alignment horizontal="center"/>
    </xf>
    <xf numFmtId="3" fontId="2" fillId="0" borderId="56" xfId="0" applyNumberFormat="1" applyFont="1" applyBorder="1" applyAlignment="1">
      <alignment wrapText="1"/>
    </xf>
    <xf numFmtId="175" fontId="2" fillId="0" borderId="56" xfId="0" applyNumberFormat="1" applyFont="1" applyBorder="1" applyAlignment="1">
      <alignment/>
    </xf>
    <xf numFmtId="175" fontId="0" fillId="0" borderId="56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center"/>
    </xf>
    <xf numFmtId="3" fontId="13" fillId="0" borderId="56" xfId="0" applyNumberFormat="1" applyFont="1" applyBorder="1" applyAlignment="1">
      <alignment/>
    </xf>
    <xf numFmtId="175" fontId="13" fillId="0" borderId="56" xfId="0" applyNumberFormat="1" applyFont="1" applyBorder="1" applyAlignment="1">
      <alignment/>
    </xf>
    <xf numFmtId="3" fontId="2" fillId="33" borderId="63" xfId="0" applyNumberFormat="1" applyFont="1" applyFill="1" applyBorder="1" applyAlignment="1">
      <alignment horizontal="center" vertical="center" wrapText="1"/>
    </xf>
    <xf numFmtId="3" fontId="2" fillId="0" borderId="106" xfId="0" applyNumberFormat="1" applyFont="1" applyFill="1" applyBorder="1" applyAlignment="1">
      <alignment horizontal="center"/>
    </xf>
    <xf numFmtId="3" fontId="0" fillId="0" borderId="106" xfId="0" applyNumberFormat="1" applyFont="1" applyFill="1" applyBorder="1" applyAlignment="1">
      <alignment horizontal="center"/>
    </xf>
    <xf numFmtId="173" fontId="0" fillId="0" borderId="87" xfId="46" applyNumberFormat="1" applyFont="1" applyFill="1" applyBorder="1" applyAlignment="1" applyProtection="1">
      <alignment/>
      <protection/>
    </xf>
    <xf numFmtId="3" fontId="13" fillId="0" borderId="106" xfId="0" applyNumberFormat="1" applyFont="1" applyFill="1" applyBorder="1" applyAlignment="1">
      <alignment horizontal="center"/>
    </xf>
    <xf numFmtId="173" fontId="13" fillId="0" borderId="87" xfId="46" applyNumberFormat="1" applyFont="1" applyFill="1" applyBorder="1" applyAlignment="1" applyProtection="1">
      <alignment/>
      <protection/>
    </xf>
    <xf numFmtId="0" fontId="2" fillId="0" borderId="106" xfId="0" applyFont="1" applyBorder="1" applyAlignment="1">
      <alignment/>
    </xf>
    <xf numFmtId="3" fontId="2" fillId="0" borderId="107" xfId="0" applyNumberFormat="1" applyFont="1" applyFill="1" applyBorder="1" applyAlignment="1">
      <alignment horizontal="center"/>
    </xf>
    <xf numFmtId="3" fontId="2" fillId="0" borderId="65" xfId="0" applyNumberFormat="1" applyFont="1" applyBorder="1" applyAlignment="1">
      <alignment horizontal="center"/>
    </xf>
    <xf numFmtId="3" fontId="2" fillId="0" borderId="65" xfId="0" applyNumberFormat="1" applyFont="1" applyBorder="1" applyAlignment="1">
      <alignment wrapText="1"/>
    </xf>
    <xf numFmtId="175" fontId="2" fillId="0" borderId="65" xfId="0" applyNumberFormat="1" applyFont="1" applyBorder="1" applyAlignment="1">
      <alignment/>
    </xf>
    <xf numFmtId="3" fontId="0" fillId="33" borderId="73" xfId="0" applyNumberFormat="1" applyFont="1" applyFill="1" applyBorder="1" applyAlignment="1">
      <alignment horizontal="center" vertical="center"/>
    </xf>
    <xf numFmtId="3" fontId="0" fillId="0" borderId="108" xfId="0" applyNumberFormat="1" applyFont="1" applyFill="1" applyBorder="1" applyAlignment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4" xfId="0" applyNumberFormat="1" applyFont="1" applyBorder="1" applyAlignment="1">
      <alignment/>
    </xf>
    <xf numFmtId="175" fontId="0" fillId="0" borderId="64" xfId="0" applyNumberFormat="1" applyFont="1" applyBorder="1" applyAlignment="1">
      <alignment/>
    </xf>
    <xf numFmtId="173" fontId="0" fillId="0" borderId="96" xfId="46" applyNumberFormat="1" applyFont="1" applyFill="1" applyBorder="1" applyAlignment="1" applyProtection="1">
      <alignment/>
      <protection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5" fillId="37" borderId="109" xfId="0" applyNumberFormat="1" applyFont="1" applyFill="1" applyBorder="1" applyAlignment="1">
      <alignment horizontal="left"/>
    </xf>
    <xf numFmtId="3" fontId="5" fillId="37" borderId="110" xfId="0" applyNumberFormat="1" applyFont="1" applyFill="1" applyBorder="1" applyAlignment="1">
      <alignment horizontal="left"/>
    </xf>
    <xf numFmtId="173" fontId="5" fillId="37" borderId="111" xfId="46" applyNumberFormat="1" applyFont="1" applyFill="1" applyBorder="1" applyAlignment="1" applyProtection="1">
      <alignment/>
      <protection/>
    </xf>
    <xf numFmtId="3" fontId="8" fillId="0" borderId="27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173" fontId="8" fillId="0" borderId="37" xfId="46" applyNumberFormat="1" applyFont="1" applyFill="1" applyBorder="1" applyAlignment="1" applyProtection="1">
      <alignment horizontal="center" vertical="center"/>
      <protection/>
    </xf>
    <xf numFmtId="173" fontId="6" fillId="0" borderId="112" xfId="46" applyNumberFormat="1" applyFont="1" applyFill="1" applyBorder="1" applyAlignment="1" applyProtection="1">
      <alignment horizontal="right" vertical="center"/>
      <protection/>
    </xf>
    <xf numFmtId="173" fontId="6" fillId="36" borderId="95" xfId="46" applyNumberFormat="1" applyFont="1" applyFill="1" applyBorder="1" applyAlignment="1" applyProtection="1">
      <alignment horizontal="right" vertical="center"/>
      <protection/>
    </xf>
    <xf numFmtId="173" fontId="5" fillId="37" borderId="75" xfId="46" applyNumberFormat="1" applyFont="1" applyFill="1" applyBorder="1" applyAlignment="1" applyProtection="1">
      <alignment horizontal="center" vertical="center"/>
      <protection/>
    </xf>
    <xf numFmtId="3" fontId="5" fillId="37" borderId="113" xfId="0" applyNumberFormat="1" applyFont="1" applyFill="1" applyBorder="1" applyAlignment="1">
      <alignment horizontal="center" vertical="center"/>
    </xf>
    <xf numFmtId="3" fontId="5" fillId="37" borderId="57" xfId="0" applyNumberFormat="1" applyFont="1" applyFill="1" applyBorder="1" applyAlignment="1">
      <alignment horizontal="center" vertical="center"/>
    </xf>
    <xf numFmtId="3" fontId="5" fillId="37" borderId="51" xfId="0" applyNumberFormat="1" applyFont="1" applyFill="1" applyBorder="1" applyAlignment="1">
      <alignment horizontal="left" vertical="center"/>
    </xf>
    <xf numFmtId="3" fontId="5" fillId="37" borderId="114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6" fillId="0" borderId="113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115" xfId="0" applyNumberFormat="1" applyFont="1" applyBorder="1" applyAlignment="1">
      <alignment horizontal="center" vertical="center"/>
    </xf>
    <xf numFmtId="3" fontId="6" fillId="0" borderId="66" xfId="0" applyNumberFormat="1" applyFont="1" applyBorder="1" applyAlignment="1">
      <alignment horizontal="center" vertical="center"/>
    </xf>
    <xf numFmtId="3" fontId="8" fillId="0" borderId="116" xfId="0" applyNumberFormat="1" applyFont="1" applyBorder="1" applyAlignment="1">
      <alignment horizontal="center"/>
    </xf>
    <xf numFmtId="173" fontId="8" fillId="0" borderId="80" xfId="46" applyNumberFormat="1" applyFont="1" applyFill="1" applyBorder="1" applyAlignment="1" applyProtection="1">
      <alignment horizontal="right" vertical="center"/>
      <protection/>
    </xf>
    <xf numFmtId="3" fontId="8" fillId="0" borderId="117" xfId="0" applyNumberFormat="1" applyFont="1" applyBorder="1" applyAlignment="1">
      <alignment horizontal="center"/>
    </xf>
    <xf numFmtId="173" fontId="8" fillId="0" borderId="90" xfId="46" applyNumberFormat="1" applyFont="1" applyFill="1" applyBorder="1" applyAlignment="1" applyProtection="1">
      <alignment horizontal="right" vertical="center"/>
      <protection/>
    </xf>
    <xf numFmtId="3" fontId="2" fillId="0" borderId="40" xfId="0" applyNumberFormat="1" applyFont="1" applyBorder="1" applyAlignment="1">
      <alignment horizontal="center"/>
    </xf>
    <xf numFmtId="3" fontId="2" fillId="0" borderId="116" xfId="0" applyNumberFormat="1" applyFont="1" applyBorder="1" applyAlignment="1">
      <alignment horizontal="center"/>
    </xf>
    <xf numFmtId="175" fontId="0" fillId="0" borderId="22" xfId="0" applyNumberFormat="1" applyFont="1" applyBorder="1" applyAlignment="1">
      <alignment horizontal="center"/>
    </xf>
    <xf numFmtId="3" fontId="2" fillId="0" borderId="89" xfId="0" applyNumberFormat="1" applyFont="1" applyBorder="1" applyAlignment="1">
      <alignment horizontal="center"/>
    </xf>
    <xf numFmtId="3" fontId="0" fillId="0" borderId="89" xfId="0" applyNumberFormat="1" applyFont="1" applyBorder="1" applyAlignment="1">
      <alignment horizontal="center"/>
    </xf>
    <xf numFmtId="3" fontId="0" fillId="0" borderId="118" xfId="0" applyNumberFormat="1" applyFont="1" applyBorder="1" applyAlignment="1">
      <alignment horizontal="center"/>
    </xf>
    <xf numFmtId="3" fontId="5" fillId="46" borderId="66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73" fontId="2" fillId="36" borderId="56" xfId="46" applyNumberFormat="1" applyFont="1" applyFill="1" applyBorder="1" applyAlignment="1" applyProtection="1">
      <alignment/>
      <protection/>
    </xf>
    <xf numFmtId="3" fontId="8" fillId="0" borderId="56" xfId="0" applyNumberFormat="1" applyFont="1" applyFill="1" applyBorder="1" applyAlignment="1">
      <alignment horizontal="center"/>
    </xf>
    <xf numFmtId="173" fontId="8" fillId="36" borderId="56" xfId="46" applyNumberFormat="1" applyFont="1" applyFill="1" applyBorder="1" applyAlignment="1" applyProtection="1">
      <alignment/>
      <protection/>
    </xf>
    <xf numFmtId="3" fontId="26" fillId="33" borderId="72" xfId="0" applyNumberFormat="1" applyFont="1" applyFill="1" applyBorder="1" applyAlignment="1">
      <alignment horizontal="center" vertical="center" wrapText="1"/>
    </xf>
    <xf numFmtId="3" fontId="38" fillId="37" borderId="103" xfId="0" applyNumberFormat="1" applyFont="1" applyFill="1" applyBorder="1" applyAlignment="1">
      <alignment horizontal="center"/>
    </xf>
    <xf numFmtId="3" fontId="23" fillId="37" borderId="119" xfId="0" applyNumberFormat="1" applyFont="1" applyFill="1" applyBorder="1" applyAlignment="1">
      <alignment/>
    </xf>
    <xf numFmtId="3" fontId="25" fillId="33" borderId="74" xfId="0" applyNumberFormat="1" applyFont="1" applyFill="1" applyBorder="1" applyAlignment="1">
      <alignment horizontal="center"/>
    </xf>
    <xf numFmtId="3" fontId="23" fillId="37" borderId="12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25" fillId="0" borderId="56" xfId="0" applyNumberFormat="1" applyFont="1" applyFill="1" applyBorder="1" applyAlignment="1">
      <alignment/>
    </xf>
    <xf numFmtId="0" fontId="0" fillId="0" borderId="56" xfId="0" applyFont="1" applyBorder="1" applyAlignment="1">
      <alignment/>
    </xf>
    <xf numFmtId="173" fontId="0" fillId="0" borderId="12" xfId="46" applyNumberFormat="1" applyFont="1" applyFill="1" applyBorder="1" applyAlignment="1" applyProtection="1">
      <alignment/>
      <protection/>
    </xf>
    <xf numFmtId="3" fontId="18" fillId="40" borderId="12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73" fontId="8" fillId="0" borderId="13" xfId="46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173" fontId="6" fillId="0" borderId="13" xfId="46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47" borderId="13" xfId="0" applyFont="1" applyFill="1" applyBorder="1" applyAlignment="1">
      <alignment/>
    </xf>
    <xf numFmtId="173" fontId="5" fillId="47" borderId="13" xfId="46" applyNumberFormat="1" applyFont="1" applyFill="1" applyBorder="1" applyAlignment="1" applyProtection="1">
      <alignment/>
      <protection/>
    </xf>
    <xf numFmtId="173" fontId="0" fillId="0" borderId="13" xfId="46" applyNumberFormat="1" applyFont="1" applyFill="1" applyBorder="1" applyAlignment="1" applyProtection="1">
      <alignment/>
      <protection/>
    </xf>
    <xf numFmtId="0" fontId="9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73" fontId="0" fillId="0" borderId="10" xfId="46" applyNumberFormat="1" applyFont="1" applyFill="1" applyBorder="1" applyAlignment="1" applyProtection="1">
      <alignment/>
      <protection/>
    </xf>
    <xf numFmtId="0" fontId="5" fillId="47" borderId="16" xfId="0" applyFont="1" applyFill="1" applyBorder="1" applyAlignment="1">
      <alignment horizontal="center"/>
    </xf>
    <xf numFmtId="0" fontId="5" fillId="47" borderId="16" xfId="0" applyFont="1" applyFill="1" applyBorder="1" applyAlignment="1">
      <alignment/>
    </xf>
    <xf numFmtId="173" fontId="5" fillId="47" borderId="16" xfId="46" applyNumberFormat="1" applyFont="1" applyFill="1" applyBorder="1" applyAlignment="1" applyProtection="1">
      <alignment/>
      <protection/>
    </xf>
    <xf numFmtId="3" fontId="6" fillId="0" borderId="56" xfId="0" applyNumberFormat="1" applyFont="1" applyFill="1" applyBorder="1" applyAlignment="1">
      <alignment horizontal="center"/>
    </xf>
    <xf numFmtId="3" fontId="6" fillId="0" borderId="56" xfId="0" applyNumberFormat="1" applyFont="1" applyFill="1" applyBorder="1" applyAlignment="1">
      <alignment/>
    </xf>
    <xf numFmtId="3" fontId="18" fillId="33" borderId="22" xfId="0" applyNumberFormat="1" applyFont="1" applyFill="1" applyBorder="1" applyAlignment="1">
      <alignment horizontal="left" wrapText="1"/>
    </xf>
    <xf numFmtId="3" fontId="18" fillId="33" borderId="56" xfId="0" applyNumberFormat="1" applyFont="1" applyFill="1" applyBorder="1" applyAlignment="1">
      <alignment horizontal="center"/>
    </xf>
    <xf numFmtId="3" fontId="18" fillId="41" borderId="56" xfId="0" applyNumberFormat="1" applyFont="1" applyFill="1" applyBorder="1" applyAlignment="1">
      <alignment wrapText="1"/>
    </xf>
    <xf numFmtId="3" fontId="18" fillId="33" borderId="56" xfId="0" applyNumberFormat="1" applyFont="1" applyFill="1" applyBorder="1" applyAlignment="1">
      <alignment/>
    </xf>
    <xf numFmtId="175" fontId="0" fillId="0" borderId="56" xfId="0" applyNumberFormat="1" applyFont="1" applyBorder="1" applyAlignment="1">
      <alignment horizontal="center"/>
    </xf>
    <xf numFmtId="3" fontId="0" fillId="0" borderId="64" xfId="0" applyNumberFormat="1" applyFont="1" applyFill="1" applyBorder="1" applyAlignment="1">
      <alignment horizontal="center"/>
    </xf>
    <xf numFmtId="175" fontId="0" fillId="0" borderId="64" xfId="0" applyNumberFormat="1" applyFont="1" applyBorder="1" applyAlignment="1">
      <alignment horizontal="center"/>
    </xf>
    <xf numFmtId="173" fontId="2" fillId="33" borderId="90" xfId="46" applyNumberFormat="1" applyFont="1" applyFill="1" applyBorder="1" applyAlignment="1" applyProtection="1">
      <alignment horizontal="center" vertical="center"/>
      <protection/>
    </xf>
    <xf numFmtId="173" fontId="2" fillId="0" borderId="121" xfId="46" applyNumberFormat="1" applyFont="1" applyFill="1" applyBorder="1" applyAlignment="1" applyProtection="1">
      <alignment horizontal="right" vertical="center"/>
      <protection/>
    </xf>
    <xf numFmtId="173" fontId="0" fillId="36" borderId="122" xfId="46" applyNumberFormat="1" applyFill="1" applyBorder="1" applyAlignment="1" applyProtection="1">
      <alignment horizontal="right" vertical="center"/>
      <protection/>
    </xf>
    <xf numFmtId="173" fontId="2" fillId="36" borderId="122" xfId="46" applyNumberFormat="1" applyFont="1" applyFill="1" applyBorder="1" applyAlignment="1" applyProtection="1">
      <alignment horizontal="right" vertical="center"/>
      <protection/>
    </xf>
    <xf numFmtId="173" fontId="0" fillId="0" borderId="122" xfId="46" applyNumberFormat="1" applyFill="1" applyBorder="1" applyAlignment="1" applyProtection="1">
      <alignment horizontal="right" vertical="center"/>
      <protection/>
    </xf>
    <xf numFmtId="173" fontId="2" fillId="0" borderId="122" xfId="46" applyNumberFormat="1" applyFont="1" applyFill="1" applyBorder="1" applyAlignment="1" applyProtection="1">
      <alignment horizontal="right" vertical="center"/>
      <protection/>
    </xf>
    <xf numFmtId="173" fontId="0" fillId="0" borderId="123" xfId="46" applyNumberFormat="1" applyFill="1" applyBorder="1" applyAlignment="1" applyProtection="1">
      <alignment horizontal="right" vertical="center"/>
      <protection/>
    </xf>
    <xf numFmtId="173" fontId="0" fillId="0" borderId="124" xfId="46" applyNumberFormat="1" applyFill="1" applyBorder="1" applyAlignment="1" applyProtection="1">
      <alignment horizontal="right" vertical="center"/>
      <protection/>
    </xf>
    <xf numFmtId="173" fontId="0" fillId="0" borderId="125" xfId="46" applyNumberFormat="1" applyFill="1" applyBorder="1" applyAlignment="1" applyProtection="1">
      <alignment horizontal="right" vertical="center"/>
      <protection/>
    </xf>
    <xf numFmtId="173" fontId="2" fillId="0" borderId="126" xfId="46" applyNumberFormat="1" applyFont="1" applyFill="1" applyBorder="1" applyAlignment="1" applyProtection="1">
      <alignment horizontal="right" vertical="center"/>
      <protection/>
    </xf>
    <xf numFmtId="173" fontId="8" fillId="0" borderId="127" xfId="46" applyNumberFormat="1" applyFont="1" applyFill="1" applyBorder="1" applyAlignment="1" applyProtection="1">
      <alignment horizontal="right" vertical="center"/>
      <protection/>
    </xf>
    <xf numFmtId="173" fontId="8" fillId="36" borderId="128" xfId="46" applyNumberFormat="1" applyFont="1" applyFill="1" applyBorder="1" applyAlignment="1" applyProtection="1">
      <alignment horizontal="right" vertical="center"/>
      <protection/>
    </xf>
    <xf numFmtId="3" fontId="34" fillId="0" borderId="129" xfId="0" applyNumberFormat="1" applyFont="1" applyBorder="1" applyAlignment="1">
      <alignment horizontal="center"/>
    </xf>
    <xf numFmtId="3" fontId="2" fillId="0" borderId="130" xfId="0" applyNumberFormat="1" applyFont="1" applyBorder="1" applyAlignment="1">
      <alignment horizontal="center"/>
    </xf>
    <xf numFmtId="3" fontId="8" fillId="0" borderId="131" xfId="0" applyNumberFormat="1" applyFont="1" applyBorder="1" applyAlignment="1">
      <alignment horizontal="center"/>
    </xf>
    <xf numFmtId="3" fontId="8" fillId="0" borderId="132" xfId="0" applyNumberFormat="1" applyFont="1" applyBorder="1" applyAlignment="1">
      <alignment horizontal="center"/>
    </xf>
    <xf numFmtId="173" fontId="5" fillId="46" borderId="133" xfId="46" applyNumberFormat="1" applyFont="1" applyFill="1" applyBorder="1" applyAlignment="1" applyProtection="1">
      <alignment horizontal="center" vertical="center"/>
      <protection/>
    </xf>
    <xf numFmtId="3" fontId="5" fillId="41" borderId="115" xfId="0" applyNumberFormat="1" applyFont="1" applyFill="1" applyBorder="1" applyAlignment="1">
      <alignment horizontal="center" vertical="center"/>
    </xf>
    <xf numFmtId="173" fontId="0" fillId="0" borderId="80" xfId="46" applyNumberFormat="1" applyFont="1" applyFill="1" applyBorder="1" applyAlignment="1" applyProtection="1">
      <alignment/>
      <protection/>
    </xf>
    <xf numFmtId="3" fontId="36" fillId="40" borderId="12" xfId="0" applyNumberFormat="1" applyFont="1" applyFill="1" applyBorder="1" applyAlignment="1">
      <alignment/>
    </xf>
    <xf numFmtId="173" fontId="8" fillId="40" borderId="87" xfId="46" applyNumberFormat="1" applyFont="1" applyFill="1" applyBorder="1" applyAlignment="1" applyProtection="1">
      <alignment/>
      <protection/>
    </xf>
    <xf numFmtId="3" fontId="18" fillId="48" borderId="12" xfId="0" applyNumberFormat="1" applyFont="1" applyFill="1" applyBorder="1" applyAlignment="1">
      <alignment/>
    </xf>
    <xf numFmtId="3" fontId="0" fillId="0" borderId="56" xfId="0" applyNumberForma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 vertical="center" wrapText="1"/>
    </xf>
    <xf numFmtId="3" fontId="25" fillId="0" borderId="56" xfId="0" applyNumberFormat="1" applyFont="1" applyFill="1" applyBorder="1" applyAlignment="1">
      <alignment horizontal="center"/>
    </xf>
    <xf numFmtId="173" fontId="25" fillId="0" borderId="56" xfId="46" applyNumberFormat="1" applyFont="1" applyFill="1" applyBorder="1" applyAlignment="1" applyProtection="1">
      <alignment/>
      <protection/>
    </xf>
    <xf numFmtId="173" fontId="0" fillId="0" borderId="56" xfId="46" applyNumberFormat="1" applyFont="1" applyFill="1" applyBorder="1" applyAlignment="1" applyProtection="1">
      <alignment/>
      <protection/>
    </xf>
    <xf numFmtId="3" fontId="2" fillId="0" borderId="65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3" fontId="2" fillId="33" borderId="134" xfId="0" applyNumberFormat="1" applyFont="1" applyFill="1" applyBorder="1" applyAlignment="1">
      <alignment horizontal="center" vertical="center" wrapText="1"/>
    </xf>
    <xf numFmtId="173" fontId="2" fillId="33" borderId="135" xfId="46" applyNumberFormat="1" applyFont="1" applyFill="1" applyBorder="1" applyAlignment="1" applyProtection="1">
      <alignment horizontal="center"/>
      <protection/>
    </xf>
    <xf numFmtId="3" fontId="0" fillId="0" borderId="64" xfId="0" applyNumberFormat="1" applyFill="1" applyBorder="1" applyAlignment="1">
      <alignment horizontal="center"/>
    </xf>
    <xf numFmtId="173" fontId="0" fillId="0" borderId="64" xfId="46" applyNumberFormat="1" applyFill="1" applyBorder="1" applyAlignment="1" applyProtection="1">
      <alignment/>
      <protection/>
    </xf>
    <xf numFmtId="3" fontId="2" fillId="37" borderId="115" xfId="0" applyNumberFormat="1" applyFont="1" applyFill="1" applyBorder="1" applyAlignment="1">
      <alignment horizontal="center"/>
    </xf>
    <xf numFmtId="3" fontId="2" fillId="37" borderId="66" xfId="0" applyNumberFormat="1" applyFont="1" applyFill="1" applyBorder="1" applyAlignment="1">
      <alignment horizontal="center"/>
    </xf>
    <xf numFmtId="173" fontId="2" fillId="37" borderId="95" xfId="46" applyNumberFormat="1" applyFont="1" applyFill="1" applyBorder="1" applyAlignment="1" applyProtection="1">
      <alignment/>
      <protection/>
    </xf>
    <xf numFmtId="3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 wrapText="1"/>
    </xf>
    <xf numFmtId="3" fontId="0" fillId="0" borderId="16" xfId="0" applyNumberFormat="1" applyFill="1" applyBorder="1" applyAlignment="1">
      <alignment horizontal="center"/>
    </xf>
    <xf numFmtId="3" fontId="5" fillId="33" borderId="50" xfId="0" applyNumberFormat="1" applyFont="1" applyFill="1" applyBorder="1" applyAlignment="1">
      <alignment horizontal="center" vertical="center"/>
    </xf>
    <xf numFmtId="3" fontId="5" fillId="33" borderId="52" xfId="0" applyNumberFormat="1" applyFont="1" applyFill="1" applyBorder="1" applyAlignment="1">
      <alignment vertical="center"/>
    </xf>
    <xf numFmtId="173" fontId="5" fillId="33" borderId="52" xfId="46" applyNumberFormat="1" applyFont="1" applyFill="1" applyBorder="1" applyAlignment="1" applyProtection="1">
      <alignment vertical="center"/>
      <protection/>
    </xf>
    <xf numFmtId="3" fontId="6" fillId="0" borderId="136" xfId="0" applyNumberFormat="1" applyFont="1" applyFill="1" applyBorder="1" applyAlignment="1">
      <alignment horizontal="center"/>
    </xf>
    <xf numFmtId="3" fontId="9" fillId="0" borderId="137" xfId="0" applyNumberFormat="1" applyFont="1" applyFill="1" applyBorder="1" applyAlignment="1">
      <alignment horizontal="center"/>
    </xf>
    <xf numFmtId="3" fontId="6" fillId="0" borderId="137" xfId="0" applyNumberFormat="1" applyFont="1" applyFill="1" applyBorder="1" applyAlignment="1">
      <alignment horizontal="center"/>
    </xf>
    <xf numFmtId="173" fontId="6" fillId="0" borderId="137" xfId="46" applyNumberFormat="1" applyFont="1" applyFill="1" applyBorder="1" applyAlignment="1" applyProtection="1">
      <alignment/>
      <protection/>
    </xf>
    <xf numFmtId="3" fontId="2" fillId="0" borderId="138" xfId="0" applyNumberFormat="1" applyFont="1" applyFill="1" applyBorder="1" applyAlignment="1">
      <alignment horizontal="center"/>
    </xf>
    <xf numFmtId="3" fontId="0" fillId="0" borderId="63" xfId="0" applyNumberFormat="1" applyFont="1" applyFill="1" applyBorder="1" applyAlignment="1">
      <alignment horizontal="center"/>
    </xf>
    <xf numFmtId="3" fontId="2" fillId="0" borderId="63" xfId="0" applyNumberFormat="1" applyFont="1" applyFill="1" applyBorder="1" applyAlignment="1">
      <alignment/>
    </xf>
    <xf numFmtId="3" fontId="2" fillId="0" borderId="139" xfId="0" applyNumberFormat="1" applyFont="1" applyFill="1" applyBorder="1" applyAlignment="1">
      <alignment horizontal="center"/>
    </xf>
    <xf numFmtId="3" fontId="0" fillId="0" borderId="139" xfId="0" applyNumberFormat="1" applyFont="1" applyFill="1" applyBorder="1" applyAlignment="1">
      <alignment horizontal="center"/>
    </xf>
    <xf numFmtId="3" fontId="0" fillId="0" borderId="140" xfId="0" applyNumberFormat="1" applyFont="1" applyFill="1" applyBorder="1" applyAlignment="1">
      <alignment horizontal="center"/>
    </xf>
    <xf numFmtId="3" fontId="0" fillId="0" borderId="141" xfId="0" applyNumberFormat="1" applyFont="1" applyFill="1" applyBorder="1" applyAlignment="1">
      <alignment horizontal="center"/>
    </xf>
    <xf numFmtId="3" fontId="2" fillId="0" borderId="142" xfId="0" applyNumberFormat="1" applyFont="1" applyFill="1" applyBorder="1" applyAlignment="1">
      <alignment horizontal="center"/>
    </xf>
    <xf numFmtId="3" fontId="2" fillId="0" borderId="132" xfId="0" applyNumberFormat="1" applyFont="1" applyFill="1" applyBorder="1" applyAlignment="1">
      <alignment horizontal="center"/>
    </xf>
    <xf numFmtId="3" fontId="6" fillId="0" borderId="132" xfId="0" applyNumberFormat="1" applyFont="1" applyFill="1" applyBorder="1" applyAlignment="1">
      <alignment horizontal="center"/>
    </xf>
    <xf numFmtId="173" fontId="2" fillId="0" borderId="132" xfId="46" applyNumberFormat="1" applyFont="1" applyFill="1" applyBorder="1" applyAlignment="1" applyProtection="1">
      <alignment/>
      <protection/>
    </xf>
    <xf numFmtId="3" fontId="6" fillId="36" borderId="137" xfId="0" applyNumberFormat="1" applyFont="1" applyFill="1" applyBorder="1" applyAlignment="1">
      <alignment horizontal="center" vertical="center" wrapText="1"/>
    </xf>
    <xf numFmtId="173" fontId="6" fillId="36" borderId="137" xfId="46" applyNumberFormat="1" applyFont="1" applyFill="1" applyBorder="1" applyAlignment="1" applyProtection="1">
      <alignment vertical="center"/>
      <protection/>
    </xf>
    <xf numFmtId="3" fontId="2" fillId="0" borderId="56" xfId="0" applyNumberFormat="1" applyFont="1" applyFill="1" applyBorder="1" applyAlignment="1">
      <alignment wrapText="1"/>
    </xf>
    <xf numFmtId="3" fontId="6" fillId="0" borderId="56" xfId="0" applyNumberFormat="1" applyFont="1" applyFill="1" applyBorder="1" applyAlignment="1">
      <alignment horizontal="center" vertical="center"/>
    </xf>
    <xf numFmtId="173" fontId="6" fillId="0" borderId="56" xfId="46" applyNumberFormat="1" applyFont="1" applyFill="1" applyBorder="1" applyAlignment="1" applyProtection="1">
      <alignment vertical="center"/>
      <protection/>
    </xf>
    <xf numFmtId="3" fontId="2" fillId="0" borderId="143" xfId="0" applyNumberFormat="1" applyFont="1" applyFill="1" applyBorder="1" applyAlignment="1">
      <alignment horizontal="center"/>
    </xf>
    <xf numFmtId="3" fontId="2" fillId="0" borderId="144" xfId="0" applyNumberFormat="1" applyFont="1" applyFill="1" applyBorder="1" applyAlignment="1">
      <alignment horizontal="center"/>
    </xf>
    <xf numFmtId="3" fontId="2" fillId="0" borderId="144" xfId="0" applyNumberFormat="1" applyFont="1" applyFill="1" applyBorder="1" applyAlignment="1">
      <alignment wrapText="1"/>
    </xf>
    <xf numFmtId="3" fontId="5" fillId="37" borderId="145" xfId="0" applyNumberFormat="1" applyFont="1" applyFill="1" applyBorder="1" applyAlignment="1">
      <alignment horizontal="center" vertical="center"/>
    </xf>
    <xf numFmtId="173" fontId="5" fillId="37" borderId="145" xfId="46" applyNumberFormat="1" applyFont="1" applyFill="1" applyBorder="1" applyAlignment="1" applyProtection="1">
      <alignment horizontal="center" vertical="center"/>
      <protection/>
    </xf>
    <xf numFmtId="173" fontId="0" fillId="40" borderId="101" xfId="46" applyNumberFormat="1" applyFont="1" applyFill="1" applyBorder="1" applyAlignment="1" applyProtection="1">
      <alignment/>
      <protection/>
    </xf>
    <xf numFmtId="173" fontId="0" fillId="40" borderId="37" xfId="46" applyNumberFormat="1" applyFont="1" applyFill="1" applyBorder="1" applyAlignment="1" applyProtection="1">
      <alignment horizontal="center" vertical="center"/>
      <protection/>
    </xf>
    <xf numFmtId="173" fontId="0" fillId="36" borderId="146" xfId="46" applyNumberFormat="1" applyFont="1" applyFill="1" applyBorder="1" applyAlignment="1" applyProtection="1">
      <alignment/>
      <protection/>
    </xf>
    <xf numFmtId="3" fontId="0" fillId="0" borderId="147" xfId="0" applyNumberFormat="1" applyFont="1" applyFill="1" applyBorder="1" applyAlignment="1">
      <alignment horizontal="center"/>
    </xf>
    <xf numFmtId="3" fontId="2" fillId="0" borderId="145" xfId="0" applyNumberFormat="1" applyFont="1" applyFill="1" applyBorder="1" applyAlignment="1">
      <alignment horizontal="center"/>
    </xf>
    <xf numFmtId="0" fontId="2" fillId="0" borderId="145" xfId="0" applyFont="1" applyBorder="1" applyAlignment="1">
      <alignment/>
    </xf>
    <xf numFmtId="173" fontId="2" fillId="36" borderId="145" xfId="46" applyNumberFormat="1" applyFont="1" applyFill="1" applyBorder="1" applyAlignment="1" applyProtection="1">
      <alignment/>
      <protection/>
    </xf>
    <xf numFmtId="173" fontId="0" fillId="36" borderId="56" xfId="46" applyNumberFormat="1" applyFont="1" applyFill="1" applyBorder="1" applyAlignment="1" applyProtection="1">
      <alignment/>
      <protection/>
    </xf>
    <xf numFmtId="173" fontId="2" fillId="0" borderId="148" xfId="46" applyNumberFormat="1" applyFont="1" applyFill="1" applyBorder="1" applyAlignment="1" applyProtection="1">
      <alignment horizontal="right" vertical="center"/>
      <protection/>
    </xf>
    <xf numFmtId="3" fontId="2" fillId="43" borderId="64" xfId="0" applyNumberFormat="1" applyFont="1" applyFill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40" borderId="65" xfId="0" applyNumberFormat="1" applyFont="1" applyFill="1" applyBorder="1" applyAlignment="1">
      <alignment/>
    </xf>
    <xf numFmtId="3" fontId="32" fillId="0" borderId="56" xfId="0" applyNumberFormat="1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2" fillId="33" borderId="52" xfId="0" applyNumberFormat="1" applyFont="1" applyFill="1" applyBorder="1" applyAlignment="1">
      <alignment horizontal="center" vertical="center"/>
    </xf>
    <xf numFmtId="173" fontId="2" fillId="33" borderId="52" xfId="46" applyNumberFormat="1" applyFont="1" applyFill="1" applyBorder="1" applyAlignment="1" applyProtection="1">
      <alignment horizontal="center" vertical="center"/>
      <protection/>
    </xf>
    <xf numFmtId="3" fontId="0" fillId="0" borderId="64" xfId="0" applyNumberFormat="1" applyFont="1" applyFill="1" applyBorder="1" applyAlignment="1">
      <alignment/>
    </xf>
    <xf numFmtId="173" fontId="0" fillId="0" borderId="14" xfId="46" applyNumberFormat="1" applyFont="1" applyFill="1" applyBorder="1" applyAlignment="1" applyProtection="1">
      <alignment horizontal="center"/>
      <protection/>
    </xf>
    <xf numFmtId="173" fontId="0" fillId="0" borderId="146" xfId="46" applyNumberFormat="1" applyFont="1" applyFill="1" applyBorder="1" applyAlignment="1" applyProtection="1">
      <alignment horizontal="center"/>
      <protection/>
    </xf>
    <xf numFmtId="173" fontId="0" fillId="0" borderId="56" xfId="46" applyNumberFormat="1" applyFont="1" applyFill="1" applyBorder="1" applyAlignment="1" applyProtection="1">
      <alignment horizontal="center"/>
      <protection/>
    </xf>
    <xf numFmtId="0" fontId="2" fillId="0" borderId="56" xfId="0" applyFont="1" applyBorder="1" applyAlignment="1">
      <alignment/>
    </xf>
    <xf numFmtId="173" fontId="0" fillId="0" borderId="12" xfId="46" applyNumberFormat="1" applyBorder="1" applyAlignment="1">
      <alignment/>
    </xf>
    <xf numFmtId="173" fontId="0" fillId="0" borderId="56" xfId="46" applyNumberFormat="1" applyFill="1" applyBorder="1" applyAlignment="1" applyProtection="1">
      <alignment horizontal="center" vertical="center"/>
      <protection/>
    </xf>
    <xf numFmtId="173" fontId="2" fillId="0" borderId="56" xfId="46" applyNumberFormat="1" applyFont="1" applyFill="1" applyBorder="1" applyAlignment="1" applyProtection="1">
      <alignment horizontal="center" vertical="center"/>
      <protection/>
    </xf>
    <xf numFmtId="173" fontId="0" fillId="0" borderId="22" xfId="46" applyNumberFormat="1" applyFont="1" applyFill="1" applyBorder="1" applyAlignment="1" applyProtection="1">
      <alignment horizontal="center"/>
      <protection/>
    </xf>
    <xf numFmtId="173" fontId="2" fillId="0" borderId="52" xfId="46" applyNumberFormat="1" applyFont="1" applyFill="1" applyBorder="1" applyAlignment="1" applyProtection="1">
      <alignment/>
      <protection/>
    </xf>
    <xf numFmtId="173" fontId="2" fillId="0" borderId="75" xfId="46" applyNumberFormat="1" applyFont="1" applyFill="1" applyBorder="1" applyAlignment="1" applyProtection="1">
      <alignment/>
      <protection/>
    </xf>
    <xf numFmtId="3" fontId="5" fillId="0" borderId="56" xfId="0" applyNumberFormat="1" applyFont="1" applyFill="1" applyBorder="1" applyAlignment="1">
      <alignment/>
    </xf>
    <xf numFmtId="3" fontId="2" fillId="41" borderId="56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40" borderId="17" xfId="0" applyNumberFormat="1" applyFont="1" applyFill="1" applyBorder="1" applyAlignment="1">
      <alignment horizontal="center"/>
    </xf>
    <xf numFmtId="3" fontId="32" fillId="0" borderId="17" xfId="0" applyNumberFormat="1" applyFont="1" applyBorder="1" applyAlignment="1">
      <alignment horizontal="center"/>
    </xf>
    <xf numFmtId="3" fontId="32" fillId="0" borderId="149" xfId="0" applyNumberFormat="1" applyFont="1" applyBorder="1" applyAlignment="1">
      <alignment horizontal="center"/>
    </xf>
    <xf numFmtId="3" fontId="2" fillId="33" borderId="150" xfId="0" applyNumberFormat="1" applyFont="1" applyFill="1" applyBorder="1" applyAlignment="1">
      <alignment horizontal="center"/>
    </xf>
    <xf numFmtId="3" fontId="2" fillId="41" borderId="150" xfId="0" applyNumberFormat="1" applyFont="1" applyFill="1" applyBorder="1" applyAlignment="1">
      <alignment horizontal="center"/>
    </xf>
    <xf numFmtId="3" fontId="0" fillId="0" borderId="149" xfId="0" applyNumberFormat="1" applyFont="1" applyBorder="1" applyAlignment="1">
      <alignment horizontal="center"/>
    </xf>
    <xf numFmtId="3" fontId="2" fillId="37" borderId="150" xfId="0" applyNumberFormat="1" applyFont="1" applyFill="1" applyBorder="1" applyAlignment="1">
      <alignment horizontal="center" vertical="center"/>
    </xf>
    <xf numFmtId="3" fontId="0" fillId="0" borderId="68" xfId="0" applyNumberFormat="1" applyFont="1" applyBorder="1" applyAlignment="1">
      <alignment horizontal="center"/>
    </xf>
    <xf numFmtId="3" fontId="2" fillId="37" borderId="76" xfId="0" applyNumberFormat="1" applyFont="1" applyFill="1" applyBorder="1" applyAlignment="1">
      <alignment horizontal="center"/>
    </xf>
    <xf numFmtId="3" fontId="0" fillId="0" borderId="68" xfId="0" applyNumberFormat="1" applyFill="1" applyBorder="1" applyAlignment="1">
      <alignment/>
    </xf>
    <xf numFmtId="3" fontId="0" fillId="0" borderId="151" xfId="0" applyNumberFormat="1" applyFill="1" applyBorder="1" applyAlignment="1">
      <alignment/>
    </xf>
    <xf numFmtId="3" fontId="2" fillId="41" borderId="152" xfId="0" applyNumberFormat="1" applyFont="1" applyFill="1" applyBorder="1" applyAlignment="1">
      <alignment/>
    </xf>
    <xf numFmtId="3" fontId="0" fillId="0" borderId="70" xfId="0" applyNumberFormat="1" applyFill="1" applyBorder="1" applyAlignment="1">
      <alignment/>
    </xf>
    <xf numFmtId="3" fontId="32" fillId="0" borderId="68" xfId="0" applyNumberFormat="1" applyFont="1" applyFill="1" applyBorder="1" applyAlignment="1">
      <alignment/>
    </xf>
    <xf numFmtId="3" fontId="32" fillId="0" borderId="151" xfId="0" applyNumberFormat="1" applyFont="1" applyFill="1" applyBorder="1" applyAlignment="1">
      <alignment/>
    </xf>
    <xf numFmtId="3" fontId="8" fillId="0" borderId="70" xfId="0" applyNumberFormat="1" applyFont="1" applyFill="1" applyBorder="1" applyAlignment="1">
      <alignment/>
    </xf>
    <xf numFmtId="3" fontId="8" fillId="0" borderId="68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2" fillId="41" borderId="68" xfId="0" applyNumberFormat="1" applyFont="1" applyFill="1" applyBorder="1" applyAlignment="1">
      <alignment/>
    </xf>
    <xf numFmtId="3" fontId="5" fillId="0" borderId="68" xfId="0" applyNumberFormat="1" applyFont="1" applyFill="1" applyBorder="1" applyAlignment="1">
      <alignment/>
    </xf>
    <xf numFmtId="3" fontId="2" fillId="37" borderId="56" xfId="0" applyNumberFormat="1" applyFont="1" applyFill="1" applyBorder="1" applyAlignment="1">
      <alignment horizontal="center" vertical="center"/>
    </xf>
    <xf numFmtId="3" fontId="2" fillId="37" borderId="56" xfId="0" applyNumberFormat="1" applyFont="1" applyFill="1" applyBorder="1" applyAlignment="1">
      <alignment horizontal="center"/>
    </xf>
    <xf numFmtId="3" fontId="0" fillId="0" borderId="89" xfId="0" applyNumberFormat="1" applyFont="1" applyFill="1" applyBorder="1" applyAlignment="1">
      <alignment horizontal="center"/>
    </xf>
    <xf numFmtId="3" fontId="0" fillId="0" borderId="79" xfId="0" applyNumberFormat="1" applyFont="1" applyFill="1" applyBorder="1" applyAlignment="1">
      <alignment horizontal="center"/>
    </xf>
    <xf numFmtId="3" fontId="0" fillId="0" borderId="153" xfId="0" applyNumberFormat="1" applyFont="1" applyFill="1" applyBorder="1" applyAlignment="1">
      <alignment horizontal="center"/>
    </xf>
    <xf numFmtId="3" fontId="31" fillId="0" borderId="79" xfId="0" applyNumberFormat="1" applyFont="1" applyFill="1" applyBorder="1" applyAlignment="1">
      <alignment horizontal="center"/>
    </xf>
    <xf numFmtId="3" fontId="3" fillId="0" borderId="79" xfId="0" applyNumberFormat="1" applyFont="1" applyFill="1" applyBorder="1" applyAlignment="1">
      <alignment horizontal="center"/>
    </xf>
    <xf numFmtId="3" fontId="32" fillId="0" borderId="79" xfId="0" applyNumberFormat="1" applyFont="1" applyFill="1" applyBorder="1" applyAlignment="1">
      <alignment horizontal="center"/>
    </xf>
    <xf numFmtId="174" fontId="11" fillId="0" borderId="0" xfId="61" applyFont="1" applyFill="1" applyBorder="1" applyAlignment="1" applyProtection="1">
      <alignment horizontal="center" vertical="center" wrapText="1"/>
      <protection/>
    </xf>
    <xf numFmtId="3" fontId="11" fillId="40" borderId="0" xfId="0" applyNumberFormat="1" applyFont="1" applyFill="1" applyAlignment="1">
      <alignment/>
    </xf>
    <xf numFmtId="3" fontId="0" fillId="40" borderId="0" xfId="0" applyNumberFormat="1" applyFill="1" applyAlignment="1">
      <alignment/>
    </xf>
    <xf numFmtId="3" fontId="0" fillId="40" borderId="0" xfId="0" applyNumberFormat="1" applyFill="1" applyBorder="1" applyAlignment="1">
      <alignment horizontal="right"/>
    </xf>
    <xf numFmtId="3" fontId="3" fillId="40" borderId="0" xfId="0" applyNumberFormat="1" applyFont="1" applyFill="1" applyAlignment="1">
      <alignment/>
    </xf>
    <xf numFmtId="3" fontId="0" fillId="40" borderId="0" xfId="0" applyNumberFormat="1" applyFont="1" applyFill="1" applyAlignment="1">
      <alignment/>
    </xf>
    <xf numFmtId="3" fontId="1" fillId="40" borderId="0" xfId="0" applyNumberFormat="1" applyFont="1" applyFill="1" applyBorder="1" applyAlignment="1">
      <alignment horizontal="center"/>
    </xf>
    <xf numFmtId="3" fontId="0" fillId="40" borderId="0" xfId="0" applyNumberFormat="1" applyFont="1" applyFill="1" applyAlignment="1">
      <alignment horizontal="center"/>
    </xf>
    <xf numFmtId="3" fontId="0" fillId="40" borderId="0" xfId="0" applyNumberFormat="1" applyFont="1" applyFill="1" applyBorder="1" applyAlignment="1">
      <alignment vertical="center" wrapText="1"/>
    </xf>
    <xf numFmtId="3" fontId="0" fillId="48" borderId="0" xfId="0" applyNumberFormat="1" applyFont="1" applyFill="1" applyAlignment="1">
      <alignment/>
    </xf>
    <xf numFmtId="3" fontId="0" fillId="40" borderId="0" xfId="0" applyNumberFormat="1" applyFont="1" applyFill="1" applyBorder="1" applyAlignment="1">
      <alignment/>
    </xf>
    <xf numFmtId="3" fontId="0" fillId="48" borderId="0" xfId="0" applyNumberFormat="1" applyFont="1" applyFill="1" applyBorder="1" applyAlignment="1">
      <alignment/>
    </xf>
    <xf numFmtId="0" fontId="5" fillId="40" borderId="0" xfId="0" applyFont="1" applyFill="1" applyBorder="1" applyAlignment="1">
      <alignment vertical="center" wrapText="1"/>
    </xf>
    <xf numFmtId="0" fontId="0" fillId="40" borderId="0" xfId="0" applyFill="1" applyAlignment="1">
      <alignment/>
    </xf>
    <xf numFmtId="0" fontId="2" fillId="40" borderId="12" xfId="0" applyFont="1" applyFill="1" applyBorder="1" applyAlignment="1">
      <alignment/>
    </xf>
    <xf numFmtId="173" fontId="2" fillId="40" borderId="12" xfId="46" applyNumberFormat="1" applyFont="1" applyFill="1" applyBorder="1" applyAlignment="1" applyProtection="1">
      <alignment/>
      <protection/>
    </xf>
    <xf numFmtId="0" fontId="0" fillId="40" borderId="12" xfId="0" applyFill="1" applyBorder="1" applyAlignment="1">
      <alignment/>
    </xf>
    <xf numFmtId="173" fontId="0" fillId="40" borderId="12" xfId="46" applyNumberFormat="1" applyFill="1" applyBorder="1" applyAlignment="1" applyProtection="1">
      <alignment/>
      <protection/>
    </xf>
    <xf numFmtId="0" fontId="0" fillId="40" borderId="12" xfId="0" applyFont="1" applyFill="1" applyBorder="1" applyAlignment="1">
      <alignment/>
    </xf>
    <xf numFmtId="0" fontId="2" fillId="49" borderId="13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173" fontId="0" fillId="40" borderId="10" xfId="46" applyNumberFormat="1" applyFill="1" applyBorder="1" applyAlignment="1" applyProtection="1">
      <alignment/>
      <protection/>
    </xf>
    <xf numFmtId="0" fontId="2" fillId="42" borderId="13" xfId="0" applyFont="1" applyFill="1" applyBorder="1" applyAlignment="1">
      <alignment/>
    </xf>
    <xf numFmtId="173" fontId="2" fillId="42" borderId="13" xfId="46" applyNumberFormat="1" applyFont="1" applyFill="1" applyBorder="1" applyAlignment="1" applyProtection="1">
      <alignment/>
      <protection/>
    </xf>
    <xf numFmtId="173" fontId="2" fillId="33" borderId="154" xfId="46" applyNumberFormat="1" applyFont="1" applyFill="1" applyBorder="1" applyAlignment="1" applyProtection="1">
      <alignment horizontal="center" vertical="center" wrapText="1"/>
      <protection/>
    </xf>
    <xf numFmtId="173" fontId="2" fillId="33" borderId="155" xfId="46" applyNumberFormat="1" applyFont="1" applyFill="1" applyBorder="1" applyAlignment="1" applyProtection="1">
      <alignment horizontal="center"/>
      <protection/>
    </xf>
    <xf numFmtId="173" fontId="2" fillId="36" borderId="82" xfId="46" applyNumberFormat="1" applyFont="1" applyFill="1" applyBorder="1" applyAlignment="1" applyProtection="1">
      <alignment/>
      <protection/>
    </xf>
    <xf numFmtId="173" fontId="2" fillId="33" borderId="11" xfId="46" applyNumberFormat="1" applyFont="1" applyFill="1" applyBorder="1" applyAlignment="1" applyProtection="1">
      <alignment horizontal="center"/>
      <protection/>
    </xf>
    <xf numFmtId="173" fontId="2" fillId="36" borderId="156" xfId="46" applyNumberFormat="1" applyFont="1" applyFill="1" applyBorder="1" applyAlignment="1" applyProtection="1">
      <alignment/>
      <protection/>
    </xf>
    <xf numFmtId="3" fontId="8" fillId="0" borderId="21" xfId="0" applyNumberFormat="1" applyFont="1" applyFill="1" applyBorder="1" applyAlignment="1">
      <alignment horizontal="left"/>
    </xf>
    <xf numFmtId="3" fontId="0" fillId="0" borderId="65" xfId="0" applyNumberFormat="1" applyFont="1" applyBorder="1" applyAlignment="1">
      <alignment horizontal="center"/>
    </xf>
    <xf numFmtId="173" fontId="0" fillId="0" borderId="30" xfId="46" applyNumberFormat="1" applyFont="1" applyFill="1" applyBorder="1" applyAlignment="1" applyProtection="1">
      <alignment/>
      <protection/>
    </xf>
    <xf numFmtId="3" fontId="81" fillId="0" borderId="0" xfId="0" applyNumberFormat="1" applyFont="1" applyFill="1" applyAlignment="1">
      <alignment/>
    </xf>
    <xf numFmtId="3" fontId="82" fillId="0" borderId="0" xfId="0" applyNumberFormat="1" applyFont="1" applyFill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33" borderId="56" xfId="0" applyFont="1" applyFill="1" applyBorder="1" applyAlignment="1">
      <alignment horizontal="left" vertical="center" wrapText="1"/>
    </xf>
    <xf numFmtId="0" fontId="85" fillId="33" borderId="56" xfId="0" applyFont="1" applyFill="1" applyBorder="1" applyAlignment="1">
      <alignment/>
    </xf>
    <xf numFmtId="0" fontId="82" fillId="33" borderId="56" xfId="0" applyFont="1" applyFill="1" applyBorder="1" applyAlignment="1">
      <alignment/>
    </xf>
    <xf numFmtId="0" fontId="86" fillId="45" borderId="56" xfId="0" applyFont="1" applyFill="1" applyBorder="1" applyAlignment="1">
      <alignment horizontal="left" vertical="center" wrapText="1"/>
    </xf>
    <xf numFmtId="3" fontId="82" fillId="0" borderId="56" xfId="0" applyNumberFormat="1" applyFont="1" applyBorder="1" applyAlignment="1">
      <alignment/>
    </xf>
    <xf numFmtId="173" fontId="82" fillId="0" borderId="56" xfId="46" applyNumberFormat="1" applyFont="1" applyFill="1" applyBorder="1" applyAlignment="1" applyProtection="1">
      <alignment/>
      <protection/>
    </xf>
    <xf numFmtId="3" fontId="82" fillId="48" borderId="56" xfId="0" applyNumberFormat="1" applyFont="1" applyFill="1" applyBorder="1" applyAlignment="1">
      <alignment/>
    </xf>
    <xf numFmtId="3" fontId="82" fillId="0" borderId="56" xfId="0" applyNumberFormat="1" applyFont="1" applyFill="1" applyBorder="1" applyAlignment="1">
      <alignment/>
    </xf>
    <xf numFmtId="3" fontId="86" fillId="0" borderId="56" xfId="0" applyNumberFormat="1" applyFont="1" applyBorder="1" applyAlignment="1">
      <alignment/>
    </xf>
    <xf numFmtId="0" fontId="82" fillId="0" borderId="56" xfId="0" applyFont="1" applyBorder="1" applyAlignment="1">
      <alignment/>
    </xf>
    <xf numFmtId="173" fontId="82" fillId="0" borderId="56" xfId="46" applyNumberFormat="1" applyFont="1" applyBorder="1" applyAlignment="1">
      <alignment/>
    </xf>
    <xf numFmtId="0" fontId="84" fillId="45" borderId="56" xfId="0" applyFont="1" applyFill="1" applyBorder="1" applyAlignment="1">
      <alignment horizontal="left" vertical="center" wrapText="1"/>
    </xf>
    <xf numFmtId="3" fontId="83" fillId="45" borderId="56" xfId="0" applyNumberFormat="1" applyFont="1" applyFill="1" applyBorder="1" applyAlignment="1">
      <alignment/>
    </xf>
    <xf numFmtId="0" fontId="83" fillId="33" borderId="56" xfId="0" applyFont="1" applyFill="1" applyBorder="1" applyAlignment="1">
      <alignment/>
    </xf>
    <xf numFmtId="3" fontId="82" fillId="36" borderId="56" xfId="0" applyNumberFormat="1" applyFont="1" applyFill="1" applyBorder="1" applyAlignment="1">
      <alignment/>
    </xf>
    <xf numFmtId="3" fontId="83" fillId="0" borderId="56" xfId="0" applyNumberFormat="1" applyFont="1" applyBorder="1" applyAlignment="1">
      <alignment/>
    </xf>
    <xf numFmtId="3" fontId="83" fillId="33" borderId="56" xfId="0" applyNumberFormat="1" applyFont="1" applyFill="1" applyBorder="1" applyAlignment="1">
      <alignment/>
    </xf>
    <xf numFmtId="3" fontId="86" fillId="0" borderId="0" xfId="0" applyNumberFormat="1" applyFont="1" applyFill="1" applyAlignment="1">
      <alignment/>
    </xf>
    <xf numFmtId="0" fontId="0" fillId="0" borderId="56" xfId="0" applyFont="1" applyFill="1" applyBorder="1" applyAlignment="1">
      <alignment/>
    </xf>
    <xf numFmtId="3" fontId="8" fillId="0" borderId="157" xfId="0" applyNumberFormat="1" applyFont="1" applyFill="1" applyBorder="1" applyAlignment="1">
      <alignment/>
    </xf>
    <xf numFmtId="3" fontId="8" fillId="0" borderId="158" xfId="0" applyNumberFormat="1" applyFont="1" applyFill="1" applyBorder="1" applyAlignment="1">
      <alignment/>
    </xf>
    <xf numFmtId="173" fontId="8" fillId="0" borderId="159" xfId="46" applyNumberFormat="1" applyFont="1" applyFill="1" applyBorder="1" applyAlignment="1" applyProtection="1">
      <alignment horizontal="center" vertical="center"/>
      <protection/>
    </xf>
    <xf numFmtId="3" fontId="8" fillId="0" borderId="31" xfId="0" applyNumberFormat="1" applyFont="1" applyFill="1" applyBorder="1" applyAlignment="1">
      <alignment horizontal="left"/>
    </xf>
    <xf numFmtId="3" fontId="8" fillId="0" borderId="32" xfId="0" applyNumberFormat="1" applyFont="1" applyFill="1" applyBorder="1" applyAlignment="1">
      <alignment horizontal="left"/>
    </xf>
    <xf numFmtId="3" fontId="25" fillId="33" borderId="14" xfId="0" applyNumberFormat="1" applyFont="1" applyFill="1" applyBorder="1" applyAlignment="1">
      <alignment horizontal="center" vertical="center" wrapText="1"/>
    </xf>
    <xf numFmtId="3" fontId="25" fillId="33" borderId="56" xfId="0" applyNumberFormat="1" applyFont="1" applyFill="1" applyBorder="1" applyAlignment="1">
      <alignment vertical="center" wrapText="1"/>
    </xf>
    <xf numFmtId="3" fontId="26" fillId="33" borderId="56" xfId="0" applyNumberFormat="1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horizontal="right"/>
    </xf>
    <xf numFmtId="173" fontId="0" fillId="40" borderId="30" xfId="46" applyNumberFormat="1" applyFill="1" applyBorder="1" applyAlignment="1" applyProtection="1">
      <alignment/>
      <protection/>
    </xf>
    <xf numFmtId="0" fontId="2" fillId="0" borderId="90" xfId="0" applyFont="1" applyBorder="1" applyAlignment="1">
      <alignment horizontal="center" vertical="center" wrapText="1"/>
    </xf>
    <xf numFmtId="173" fontId="2" fillId="0" borderId="79" xfId="46" applyNumberFormat="1" applyFont="1" applyFill="1" applyBorder="1" applyAlignment="1" applyProtection="1">
      <alignment/>
      <protection/>
    </xf>
    <xf numFmtId="173" fontId="0" fillId="36" borderId="79" xfId="46" applyNumberFormat="1" applyFont="1" applyFill="1" applyBorder="1" applyAlignment="1" applyProtection="1">
      <alignment/>
      <protection/>
    </xf>
    <xf numFmtId="173" fontId="0" fillId="0" borderId="80" xfId="46" applyNumberFormat="1" applyFont="1" applyFill="1" applyBorder="1" applyAlignment="1" applyProtection="1">
      <alignment/>
      <protection/>
    </xf>
    <xf numFmtId="173" fontId="0" fillId="0" borderId="90" xfId="46" applyNumberFormat="1" applyFont="1" applyFill="1" applyBorder="1" applyAlignment="1" applyProtection="1">
      <alignment/>
      <protection/>
    </xf>
    <xf numFmtId="173" fontId="2" fillId="0" borderId="50" xfId="46" applyNumberFormat="1" applyFont="1" applyFill="1" applyBorder="1" applyAlignment="1" applyProtection="1">
      <alignment/>
      <protection/>
    </xf>
    <xf numFmtId="173" fontId="0" fillId="36" borderId="89" xfId="46" applyNumberFormat="1" applyFont="1" applyFill="1" applyBorder="1" applyAlignment="1" applyProtection="1">
      <alignment/>
      <protection/>
    </xf>
    <xf numFmtId="173" fontId="0" fillId="0" borderId="91" xfId="46" applyNumberFormat="1" applyFont="1" applyFill="1" applyBorder="1" applyAlignment="1" applyProtection="1">
      <alignment/>
      <protection/>
    </xf>
    <xf numFmtId="173" fontId="2" fillId="0" borderId="92" xfId="46" applyNumberFormat="1" applyFont="1" applyFill="1" applyBorder="1" applyAlignment="1" applyProtection="1">
      <alignment/>
      <protection/>
    </xf>
    <xf numFmtId="173" fontId="2" fillId="0" borderId="93" xfId="46" applyNumberFormat="1" applyFont="1" applyFill="1" applyBorder="1" applyAlignment="1" applyProtection="1">
      <alignment/>
      <protection/>
    </xf>
    <xf numFmtId="173" fontId="8" fillId="0" borderId="89" xfId="46" applyNumberFormat="1" applyFont="1" applyFill="1" applyBorder="1" applyAlignment="1" applyProtection="1">
      <alignment/>
      <protection/>
    </xf>
    <xf numFmtId="173" fontId="8" fillId="0" borderId="91" xfId="46" applyNumberFormat="1" applyFont="1" applyFill="1" applyBorder="1" applyAlignment="1" applyProtection="1">
      <alignment/>
      <protection/>
    </xf>
    <xf numFmtId="173" fontId="8" fillId="0" borderId="90" xfId="46" applyNumberFormat="1" applyFont="1" applyFill="1" applyBorder="1" applyAlignment="1" applyProtection="1">
      <alignment/>
      <protection/>
    </xf>
    <xf numFmtId="173" fontId="8" fillId="0" borderId="80" xfId="46" applyNumberFormat="1" applyFont="1" applyFill="1" applyBorder="1" applyAlignment="1" applyProtection="1">
      <alignment/>
      <protection/>
    </xf>
    <xf numFmtId="173" fontId="0" fillId="0" borderId="89" xfId="46" applyNumberFormat="1" applyFont="1" applyFill="1" applyBorder="1" applyAlignment="1" applyProtection="1">
      <alignment/>
      <protection/>
    </xf>
    <xf numFmtId="173" fontId="2" fillId="0" borderId="91" xfId="46" applyNumberFormat="1" applyFont="1" applyFill="1" applyBorder="1" applyAlignment="1" applyProtection="1">
      <alignment/>
      <protection/>
    </xf>
    <xf numFmtId="0" fontId="2" fillId="0" borderId="160" xfId="0" applyFont="1" applyBorder="1" applyAlignment="1">
      <alignment/>
    </xf>
    <xf numFmtId="0" fontId="0" fillId="0" borderId="160" xfId="0" applyFont="1" applyBorder="1" applyAlignment="1">
      <alignment/>
    </xf>
    <xf numFmtId="0" fontId="0" fillId="0" borderId="141" xfId="0" applyFont="1" applyBorder="1" applyAlignment="1">
      <alignment/>
    </xf>
    <xf numFmtId="0" fontId="0" fillId="0" borderId="161" xfId="0" applyFont="1" applyBorder="1" applyAlignment="1">
      <alignment/>
    </xf>
    <xf numFmtId="0" fontId="2" fillId="0" borderId="162" xfId="0" applyFont="1" applyBorder="1" applyAlignment="1">
      <alignment/>
    </xf>
    <xf numFmtId="0" fontId="8" fillId="0" borderId="161" xfId="0" applyFont="1" applyBorder="1" applyAlignment="1">
      <alignment/>
    </xf>
    <xf numFmtId="0" fontId="8" fillId="0" borderId="141" xfId="0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39" xfId="0" applyFont="1" applyBorder="1" applyAlignment="1">
      <alignment horizontal="left"/>
    </xf>
    <xf numFmtId="0" fontId="0" fillId="0" borderId="140" xfId="0" applyFont="1" applyBorder="1" applyAlignment="1">
      <alignment horizontal="left"/>
    </xf>
    <xf numFmtId="173" fontId="8" fillId="40" borderId="12" xfId="46" applyNumberFormat="1" applyFont="1" applyFill="1" applyBorder="1" applyAlignment="1" applyProtection="1">
      <alignment/>
      <protection/>
    </xf>
    <xf numFmtId="173" fontId="8" fillId="48" borderId="12" xfId="46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 wrapText="1"/>
    </xf>
    <xf numFmtId="0" fontId="0" fillId="40" borderId="56" xfId="0" applyFont="1" applyFill="1" applyBorder="1" applyAlignment="1">
      <alignment horizontal="left" vertical="top" wrapText="1"/>
    </xf>
    <xf numFmtId="0" fontId="2" fillId="40" borderId="56" xfId="0" applyFont="1" applyFill="1" applyBorder="1" applyAlignment="1">
      <alignment horizontal="left" vertical="top" wrapText="1"/>
    </xf>
    <xf numFmtId="0" fontId="8" fillId="0" borderId="56" xfId="0" applyFont="1" applyBorder="1" applyAlignment="1">
      <alignment/>
    </xf>
    <xf numFmtId="0" fontId="8" fillId="40" borderId="56" xfId="0" applyFont="1" applyFill="1" applyBorder="1" applyAlignment="1">
      <alignment horizontal="left" vertical="top" wrapText="1"/>
    </xf>
    <xf numFmtId="173" fontId="0" fillId="0" borderId="56" xfId="46" applyNumberFormat="1" applyBorder="1" applyAlignment="1">
      <alignment/>
    </xf>
    <xf numFmtId="173" fontId="2" fillId="0" borderId="56" xfId="46" applyNumberFormat="1" applyFont="1" applyBorder="1" applyAlignment="1">
      <alignment/>
    </xf>
    <xf numFmtId="0" fontId="2" fillId="0" borderId="64" xfId="0" applyFont="1" applyBorder="1" applyAlignment="1">
      <alignment horizontal="center" vertical="center" wrapText="1"/>
    </xf>
    <xf numFmtId="0" fontId="8" fillId="40" borderId="65" xfId="0" applyFont="1" applyFill="1" applyBorder="1" applyAlignment="1">
      <alignment horizontal="left" vertical="top" wrapText="1"/>
    </xf>
    <xf numFmtId="173" fontId="0" fillId="0" borderId="65" xfId="46" applyNumberFormat="1" applyBorder="1" applyAlignment="1">
      <alignment/>
    </xf>
    <xf numFmtId="173" fontId="2" fillId="0" borderId="65" xfId="46" applyNumberFormat="1" applyFont="1" applyBorder="1" applyAlignment="1">
      <alignment/>
    </xf>
    <xf numFmtId="0" fontId="2" fillId="0" borderId="66" xfId="0" applyFont="1" applyBorder="1" applyAlignment="1">
      <alignment wrapText="1"/>
    </xf>
    <xf numFmtId="0" fontId="8" fillId="40" borderId="163" xfId="0" applyFont="1" applyFill="1" applyBorder="1" applyAlignment="1">
      <alignment horizontal="left" vertical="top" wrapText="1"/>
    </xf>
    <xf numFmtId="0" fontId="0" fillId="0" borderId="65" xfId="0" applyBorder="1" applyAlignment="1">
      <alignment/>
    </xf>
    <xf numFmtId="0" fontId="2" fillId="40" borderId="66" xfId="0" applyFont="1" applyFill="1" applyBorder="1" applyAlignment="1">
      <alignment horizontal="left" vertical="top" wrapText="1"/>
    </xf>
    <xf numFmtId="0" fontId="0" fillId="0" borderId="64" xfId="0" applyBorder="1" applyAlignment="1">
      <alignment/>
    </xf>
    <xf numFmtId="0" fontId="0" fillId="40" borderId="64" xfId="0" applyFont="1" applyFill="1" applyBorder="1" applyAlignment="1">
      <alignment horizontal="left" vertical="top" wrapText="1"/>
    </xf>
    <xf numFmtId="173" fontId="0" fillId="0" borderId="64" xfId="46" applyNumberFormat="1" applyBorder="1" applyAlignment="1">
      <alignment/>
    </xf>
    <xf numFmtId="0" fontId="5" fillId="40" borderId="56" xfId="0" applyFont="1" applyFill="1" applyBorder="1" applyAlignment="1">
      <alignment horizontal="left" vertical="top" wrapText="1"/>
    </xf>
    <xf numFmtId="0" fontId="0" fillId="0" borderId="115" xfId="0" applyBorder="1" applyAlignment="1">
      <alignment/>
    </xf>
    <xf numFmtId="0" fontId="5" fillId="40" borderId="66" xfId="0" applyFont="1" applyFill="1" applyBorder="1" applyAlignment="1">
      <alignment horizontal="left" vertical="top" wrapText="1"/>
    </xf>
    <xf numFmtId="173" fontId="8" fillId="0" borderId="56" xfId="46" applyNumberFormat="1" applyFont="1" applyBorder="1" applyAlignment="1">
      <alignment/>
    </xf>
    <xf numFmtId="0" fontId="8" fillId="0" borderId="64" xfId="0" applyFont="1" applyBorder="1" applyAlignment="1">
      <alignment/>
    </xf>
    <xf numFmtId="0" fontId="8" fillId="40" borderId="64" xfId="0" applyFont="1" applyFill="1" applyBorder="1" applyAlignment="1">
      <alignment horizontal="left" vertical="top" wrapText="1"/>
    </xf>
    <xf numFmtId="173" fontId="8" fillId="0" borderId="56" xfId="46" applyNumberFormat="1" applyFont="1" applyBorder="1" applyAlignment="1">
      <alignment horizontal="center" vertical="center"/>
    </xf>
    <xf numFmtId="173" fontId="8" fillId="0" borderId="64" xfId="46" applyNumberFormat="1" applyFont="1" applyBorder="1" applyAlignment="1">
      <alignment horizontal="center" vertical="center"/>
    </xf>
    <xf numFmtId="173" fontId="2" fillId="0" borderId="66" xfId="46" applyNumberFormat="1" applyFont="1" applyBorder="1" applyAlignment="1">
      <alignment horizontal="center" vertical="center"/>
    </xf>
    <xf numFmtId="173" fontId="2" fillId="0" borderId="95" xfId="46" applyNumberFormat="1" applyFont="1" applyBorder="1" applyAlignment="1">
      <alignment horizontal="center" vertical="center"/>
    </xf>
    <xf numFmtId="173" fontId="0" fillId="0" borderId="163" xfId="46" applyNumberFormat="1" applyBorder="1" applyAlignment="1">
      <alignment horizontal="center" vertical="center"/>
    </xf>
    <xf numFmtId="173" fontId="8" fillId="40" borderId="65" xfId="46" applyNumberFormat="1" applyFont="1" applyFill="1" applyBorder="1" applyAlignment="1">
      <alignment horizontal="center" vertical="center" wrapText="1"/>
    </xf>
    <xf numFmtId="173" fontId="8" fillId="0" borderId="65" xfId="46" applyNumberFormat="1" applyFont="1" applyBorder="1" applyAlignment="1">
      <alignment horizontal="center" vertical="center"/>
    </xf>
    <xf numFmtId="173" fontId="8" fillId="40" borderId="56" xfId="46" applyNumberFormat="1" applyFont="1" applyFill="1" applyBorder="1" applyAlignment="1">
      <alignment horizontal="center" vertical="center" wrapText="1"/>
    </xf>
    <xf numFmtId="173" fontId="8" fillId="40" borderId="64" xfId="46" applyNumberFormat="1" applyFont="1" applyFill="1" applyBorder="1" applyAlignment="1">
      <alignment horizontal="center" vertical="center" wrapText="1"/>
    </xf>
    <xf numFmtId="173" fontId="5" fillId="0" borderId="66" xfId="46" applyNumberFormat="1" applyFont="1" applyBorder="1" applyAlignment="1">
      <alignment horizontal="center" vertical="center"/>
    </xf>
    <xf numFmtId="173" fontId="5" fillId="0" borderId="95" xfId="46" applyNumberFormat="1" applyFont="1" applyBorder="1" applyAlignment="1">
      <alignment horizontal="center" vertical="center"/>
    </xf>
    <xf numFmtId="173" fontId="0" fillId="0" borderId="65" xfId="46" applyNumberFormat="1" applyBorder="1" applyAlignment="1">
      <alignment horizontal="center" vertical="center"/>
    </xf>
    <xf numFmtId="173" fontId="0" fillId="0" borderId="56" xfId="46" applyNumberFormat="1" applyBorder="1" applyAlignment="1">
      <alignment horizontal="center" vertical="center"/>
    </xf>
    <xf numFmtId="173" fontId="0" fillId="0" borderId="64" xfId="46" applyNumberFormat="1" applyBorder="1" applyAlignment="1">
      <alignment horizontal="center" vertical="center"/>
    </xf>
    <xf numFmtId="173" fontId="0" fillId="0" borderId="66" xfId="46" applyNumberFormat="1" applyBorder="1" applyAlignment="1">
      <alignment horizontal="center" vertical="center"/>
    </xf>
    <xf numFmtId="173" fontId="5" fillId="50" borderId="66" xfId="46" applyNumberFormat="1" applyFont="1" applyFill="1" applyBorder="1" applyAlignment="1">
      <alignment horizontal="center" vertical="center"/>
    </xf>
    <xf numFmtId="173" fontId="5" fillId="50" borderId="95" xfId="46" applyNumberFormat="1" applyFont="1" applyFill="1" applyBorder="1" applyAlignment="1">
      <alignment horizontal="center" vertical="center"/>
    </xf>
    <xf numFmtId="0" fontId="2" fillId="0" borderId="115" xfId="0" applyFont="1" applyBorder="1" applyAlignment="1">
      <alignment horizontal="right"/>
    </xf>
    <xf numFmtId="0" fontId="8" fillId="0" borderId="163" xfId="0" applyFont="1" applyBorder="1" applyAlignment="1">
      <alignment horizontal="right"/>
    </xf>
    <xf numFmtId="0" fontId="8" fillId="0" borderId="65" xfId="0" applyFont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8" fillId="0" borderId="64" xfId="0" applyFont="1" applyBorder="1" applyAlignment="1">
      <alignment horizontal="right"/>
    </xf>
    <xf numFmtId="0" fontId="2" fillId="0" borderId="164" xfId="0" applyFont="1" applyBorder="1" applyAlignment="1">
      <alignment horizontal="right"/>
    </xf>
    <xf numFmtId="0" fontId="2" fillId="0" borderId="165" xfId="0" applyFont="1" applyBorder="1" applyAlignment="1">
      <alignment wrapText="1"/>
    </xf>
    <xf numFmtId="173" fontId="2" fillId="0" borderId="165" xfId="46" applyNumberFormat="1" applyFont="1" applyBorder="1" applyAlignment="1">
      <alignment horizontal="center" vertical="center"/>
    </xf>
    <xf numFmtId="173" fontId="2" fillId="0" borderId="97" xfId="46" applyNumberFormat="1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173" fontId="2" fillId="0" borderId="56" xfId="0" applyNumberFormat="1" applyFont="1" applyBorder="1" applyAlignment="1">
      <alignment/>
    </xf>
    <xf numFmtId="0" fontId="5" fillId="50" borderId="115" xfId="0" applyFont="1" applyFill="1" applyBorder="1" applyAlignment="1">
      <alignment/>
    </xf>
    <xf numFmtId="0" fontId="5" fillId="50" borderId="66" xfId="0" applyFont="1" applyFill="1" applyBorder="1" applyAlignment="1">
      <alignment/>
    </xf>
    <xf numFmtId="173" fontId="5" fillId="50" borderId="66" xfId="0" applyNumberFormat="1" applyFont="1" applyFill="1" applyBorder="1" applyAlignment="1">
      <alignment/>
    </xf>
    <xf numFmtId="173" fontId="5" fillId="50" borderId="95" xfId="0" applyNumberFormat="1" applyFont="1" applyFill="1" applyBorder="1" applyAlignment="1">
      <alignment/>
    </xf>
    <xf numFmtId="0" fontId="2" fillId="0" borderId="6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8" fillId="0" borderId="166" xfId="0" applyFont="1" applyBorder="1" applyAlignment="1">
      <alignment horizontal="right"/>
    </xf>
    <xf numFmtId="173" fontId="8" fillId="40" borderId="163" xfId="46" applyNumberFormat="1" applyFont="1" applyFill="1" applyBorder="1" applyAlignment="1">
      <alignment horizontal="center" vertical="center" wrapText="1"/>
    </xf>
    <xf numFmtId="173" fontId="8" fillId="0" borderId="163" xfId="46" applyNumberFormat="1" applyFont="1" applyBorder="1" applyAlignment="1">
      <alignment horizontal="center" vertical="center"/>
    </xf>
    <xf numFmtId="173" fontId="0" fillId="0" borderId="56" xfId="46" applyNumberFormat="1" applyBorder="1" applyAlignment="1">
      <alignment horizontal="right"/>
    </xf>
    <xf numFmtId="173" fontId="0" fillId="0" borderId="64" xfId="46" applyNumberFormat="1" applyBorder="1" applyAlignment="1">
      <alignment horizontal="right"/>
    </xf>
    <xf numFmtId="0" fontId="1" fillId="40" borderId="56" xfId="0" applyFont="1" applyFill="1" applyBorder="1" applyAlignment="1">
      <alignment horizontal="left" vertical="top" wrapText="1"/>
    </xf>
    <xf numFmtId="0" fontId="32" fillId="40" borderId="56" xfId="0" applyFont="1" applyFill="1" applyBorder="1" applyAlignment="1">
      <alignment horizontal="left" vertical="top" wrapText="1"/>
    </xf>
    <xf numFmtId="0" fontId="2" fillId="0" borderId="96" xfId="0" applyFont="1" applyBorder="1" applyAlignment="1">
      <alignment horizontal="center" vertical="center" wrapText="1"/>
    </xf>
    <xf numFmtId="173" fontId="0" fillId="0" borderId="56" xfId="46" applyNumberFormat="1" applyBorder="1" applyAlignment="1">
      <alignment horizontal="center" vertical="center" wrapText="1"/>
    </xf>
    <xf numFmtId="173" fontId="1" fillId="0" borderId="56" xfId="46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5" fillId="0" borderId="56" xfId="46" applyNumberFormat="1" applyFont="1" applyBorder="1" applyAlignment="1">
      <alignment horizontal="center" vertical="center" wrapText="1"/>
    </xf>
    <xf numFmtId="173" fontId="5" fillId="0" borderId="56" xfId="0" applyNumberFormat="1" applyFont="1" applyBorder="1" applyAlignment="1">
      <alignment horizontal="center" vertical="center" wrapText="1"/>
    </xf>
    <xf numFmtId="0" fontId="0" fillId="40" borderId="64" xfId="0" applyFont="1" applyFill="1" applyBorder="1" applyAlignment="1">
      <alignment horizontal="left" vertical="top" wrapText="1"/>
    </xf>
    <xf numFmtId="0" fontId="5" fillId="50" borderId="167" xfId="0" applyFont="1" applyFill="1" applyBorder="1" applyAlignment="1">
      <alignment/>
    </xf>
    <xf numFmtId="0" fontId="5" fillId="50" borderId="163" xfId="0" applyFont="1" applyFill="1" applyBorder="1" applyAlignment="1">
      <alignment/>
    </xf>
    <xf numFmtId="173" fontId="5" fillId="50" borderId="163" xfId="0" applyNumberFormat="1" applyFont="1" applyFill="1" applyBorder="1" applyAlignment="1">
      <alignment/>
    </xf>
    <xf numFmtId="173" fontId="5" fillId="50" borderId="168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40" borderId="64" xfId="0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3" fontId="0" fillId="36" borderId="22" xfId="0" applyNumberFormat="1" applyFont="1" applyFill="1" applyBorder="1" applyAlignment="1">
      <alignment/>
    </xf>
    <xf numFmtId="175" fontId="0" fillId="36" borderId="22" xfId="0" applyNumberFormat="1" applyFont="1" applyFill="1" applyBorder="1" applyAlignment="1">
      <alignment/>
    </xf>
    <xf numFmtId="173" fontId="0" fillId="36" borderId="90" xfId="46" applyNumberFormat="1" applyFill="1" applyBorder="1" applyAlignment="1" applyProtection="1">
      <alignment/>
      <protection/>
    </xf>
    <xf numFmtId="3" fontId="0" fillId="36" borderId="56" xfId="0" applyNumberFormat="1" applyFont="1" applyFill="1" applyBorder="1" applyAlignment="1">
      <alignment horizontal="center"/>
    </xf>
    <xf numFmtId="175" fontId="0" fillId="36" borderId="56" xfId="0" applyNumberFormat="1" applyFont="1" applyFill="1" applyBorder="1" applyAlignment="1">
      <alignment/>
    </xf>
    <xf numFmtId="3" fontId="8" fillId="36" borderId="56" xfId="0" applyNumberFormat="1" applyFont="1" applyFill="1" applyBorder="1" applyAlignment="1">
      <alignment horizontal="right"/>
    </xf>
    <xf numFmtId="0" fontId="8" fillId="36" borderId="56" xfId="0" applyFont="1" applyFill="1" applyBorder="1" applyAlignment="1">
      <alignment horizontal="right"/>
    </xf>
    <xf numFmtId="175" fontId="8" fillId="36" borderId="56" xfId="0" applyNumberFormat="1" applyFont="1" applyFill="1" applyBorder="1" applyAlignment="1">
      <alignment horizontal="right"/>
    </xf>
    <xf numFmtId="173" fontId="8" fillId="36" borderId="56" xfId="46" applyNumberFormat="1" applyFont="1" applyFill="1" applyBorder="1" applyAlignment="1" applyProtection="1">
      <alignment horizontal="right"/>
      <protection/>
    </xf>
    <xf numFmtId="0" fontId="8" fillId="36" borderId="0" xfId="0" applyFont="1" applyFill="1" applyAlignment="1">
      <alignment horizontal="right"/>
    </xf>
    <xf numFmtId="0" fontId="8" fillId="0" borderId="56" xfId="0" applyFont="1" applyFill="1" applyBorder="1" applyAlignment="1">
      <alignment horizontal="right"/>
    </xf>
    <xf numFmtId="173" fontId="8" fillId="0" borderId="56" xfId="46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horizontal="right"/>
    </xf>
    <xf numFmtId="3" fontId="5" fillId="37" borderId="138" xfId="0" applyNumberFormat="1" applyFont="1" applyFill="1" applyBorder="1" applyAlignment="1">
      <alignment horizontal="center" wrapText="1"/>
    </xf>
    <xf numFmtId="3" fontId="5" fillId="37" borderId="63" xfId="0" applyNumberFormat="1" applyFont="1" applyFill="1" applyBorder="1" applyAlignment="1">
      <alignment horizontal="center"/>
    </xf>
    <xf numFmtId="3" fontId="5" fillId="37" borderId="63" xfId="0" applyNumberFormat="1" applyFont="1" applyFill="1" applyBorder="1" applyAlignment="1">
      <alignment wrapText="1"/>
    </xf>
    <xf numFmtId="175" fontId="5" fillId="37" borderId="63" xfId="0" applyNumberFormat="1" applyFont="1" applyFill="1" applyBorder="1" applyAlignment="1">
      <alignment/>
    </xf>
    <xf numFmtId="173" fontId="5" fillId="37" borderId="59" xfId="46" applyNumberFormat="1" applyFont="1" applyFill="1" applyBorder="1" applyAlignment="1" applyProtection="1">
      <alignment/>
      <protection/>
    </xf>
    <xf numFmtId="3" fontId="0" fillId="0" borderId="143" xfId="0" applyNumberFormat="1" applyFont="1" applyFill="1" applyBorder="1" applyAlignment="1">
      <alignment horizontal="center"/>
    </xf>
    <xf numFmtId="3" fontId="0" fillId="36" borderId="144" xfId="0" applyNumberFormat="1" applyFont="1" applyFill="1" applyBorder="1" applyAlignment="1">
      <alignment horizontal="center"/>
    </xf>
    <xf numFmtId="3" fontId="0" fillId="36" borderId="144" xfId="0" applyNumberFormat="1" applyFont="1" applyFill="1" applyBorder="1" applyAlignment="1">
      <alignment/>
    </xf>
    <xf numFmtId="175" fontId="0" fillId="36" borderId="144" xfId="0" applyNumberFormat="1" applyFont="1" applyFill="1" applyBorder="1" applyAlignment="1">
      <alignment/>
    </xf>
    <xf numFmtId="173" fontId="0" fillId="36" borderId="134" xfId="46" applyNumberFormat="1" applyFill="1" applyBorder="1" applyAlignment="1">
      <alignment/>
    </xf>
    <xf numFmtId="173" fontId="0" fillId="36" borderId="87" xfId="46" applyNumberFormat="1" applyFill="1" applyBorder="1" applyAlignment="1">
      <alignment/>
    </xf>
    <xf numFmtId="173" fontId="0" fillId="36" borderId="87" xfId="46" applyNumberFormat="1" applyFill="1" applyBorder="1" applyAlignment="1" applyProtection="1">
      <alignment horizontal="right"/>
      <protection/>
    </xf>
    <xf numFmtId="0" fontId="8" fillId="36" borderId="106" xfId="0" applyFont="1" applyFill="1" applyBorder="1" applyAlignment="1">
      <alignment horizontal="right"/>
    </xf>
    <xf numFmtId="173" fontId="8" fillId="36" borderId="87" xfId="46" applyNumberFormat="1" applyFont="1" applyFill="1" applyBorder="1" applyAlignment="1" applyProtection="1">
      <alignment horizontal="right"/>
      <protection/>
    </xf>
    <xf numFmtId="0" fontId="8" fillId="0" borderId="131" xfId="0" applyFont="1" applyBorder="1" applyAlignment="1">
      <alignment horizontal="right"/>
    </xf>
    <xf numFmtId="0" fontId="8" fillId="0" borderId="132" xfId="0" applyFont="1" applyBorder="1" applyAlignment="1">
      <alignment horizontal="right"/>
    </xf>
    <xf numFmtId="173" fontId="8" fillId="0" borderId="135" xfId="46" applyNumberFormat="1" applyFont="1" applyFill="1" applyBorder="1" applyAlignment="1" applyProtection="1">
      <alignment horizontal="right"/>
      <protection/>
    </xf>
    <xf numFmtId="173" fontId="0" fillId="36" borderId="87" xfId="46" applyNumberFormat="1" applyFill="1" applyBorder="1" applyAlignment="1" applyProtection="1">
      <alignment horizontal="center" vertical="center"/>
      <protection/>
    </xf>
    <xf numFmtId="3" fontId="15" fillId="37" borderId="137" xfId="0" applyNumberFormat="1" applyFont="1" applyFill="1" applyBorder="1" applyAlignment="1">
      <alignment wrapText="1"/>
    </xf>
    <xf numFmtId="175" fontId="5" fillId="37" borderId="137" xfId="0" applyNumberFormat="1" applyFont="1" applyFill="1" applyBorder="1" applyAlignment="1">
      <alignment/>
    </xf>
    <xf numFmtId="173" fontId="5" fillId="37" borderId="169" xfId="46" applyNumberFormat="1" applyFont="1" applyFill="1" applyBorder="1" applyAlignment="1" applyProtection="1">
      <alignment/>
      <protection/>
    </xf>
    <xf numFmtId="3" fontId="0" fillId="36" borderId="77" xfId="0" applyNumberFormat="1" applyFont="1" applyFill="1" applyBorder="1" applyAlignment="1">
      <alignment/>
    </xf>
    <xf numFmtId="175" fontId="0" fillId="36" borderId="77" xfId="0" applyNumberFormat="1" applyFont="1" applyFill="1" applyBorder="1" applyAlignment="1">
      <alignment/>
    </xf>
    <xf numFmtId="173" fontId="0" fillId="36" borderId="72" xfId="46" applyNumberFormat="1" applyFill="1" applyBorder="1" applyAlignment="1" applyProtection="1">
      <alignment horizontal="center" vertical="center"/>
      <protection/>
    </xf>
    <xf numFmtId="173" fontId="0" fillId="36" borderId="170" xfId="46" applyNumberFormat="1" applyFill="1" applyBorder="1" applyAlignment="1" applyProtection="1">
      <alignment horizontal="center" vertical="center"/>
      <protection/>
    </xf>
    <xf numFmtId="173" fontId="8" fillId="36" borderId="87" xfId="46" applyNumberFormat="1" applyFont="1" applyFill="1" applyBorder="1" applyAlignment="1" applyProtection="1">
      <alignment horizontal="right" vertical="center"/>
      <protection/>
    </xf>
    <xf numFmtId="173" fontId="8" fillId="0" borderId="135" xfId="46" applyNumberFormat="1" applyFont="1" applyFill="1" applyBorder="1" applyAlignment="1" applyProtection="1">
      <alignment horizontal="right" vertical="center"/>
      <protection/>
    </xf>
    <xf numFmtId="3" fontId="0" fillId="36" borderId="22" xfId="0" applyNumberFormat="1" applyFont="1" applyFill="1" applyBorder="1" applyAlignment="1">
      <alignment horizontal="left"/>
    </xf>
    <xf numFmtId="173" fontId="0" fillId="36" borderId="171" xfId="46" applyNumberFormat="1" applyFill="1" applyBorder="1" applyAlignment="1" applyProtection="1">
      <alignment horizontal="right" vertical="center"/>
      <protection/>
    </xf>
    <xf numFmtId="3" fontId="0" fillId="36" borderId="56" xfId="0" applyNumberFormat="1" applyFont="1" applyFill="1" applyBorder="1" applyAlignment="1">
      <alignment horizontal="left"/>
    </xf>
    <xf numFmtId="3" fontId="0" fillId="0" borderId="78" xfId="0" applyNumberFormat="1" applyFont="1" applyBorder="1" applyAlignment="1">
      <alignment horizontal="center"/>
    </xf>
    <xf numFmtId="1" fontId="0" fillId="36" borderId="77" xfId="0" applyNumberFormat="1" applyFont="1" applyFill="1" applyBorder="1" applyAlignment="1">
      <alignment horizontal="center"/>
    </xf>
    <xf numFmtId="175" fontId="2" fillId="36" borderId="77" xfId="0" applyNumberFormat="1" applyFont="1" applyFill="1" applyBorder="1" applyAlignment="1">
      <alignment/>
    </xf>
    <xf numFmtId="173" fontId="0" fillId="36" borderId="121" xfId="46" applyNumberFormat="1" applyFill="1" applyBorder="1" applyAlignment="1" applyProtection="1">
      <alignment horizontal="right" vertical="center"/>
      <protection/>
    </xf>
    <xf numFmtId="3" fontId="0" fillId="0" borderId="106" xfId="0" applyNumberFormat="1" applyFont="1" applyBorder="1" applyAlignment="1">
      <alignment horizontal="center"/>
    </xf>
    <xf numFmtId="173" fontId="0" fillId="36" borderId="87" xfId="46" applyNumberFormat="1" applyFill="1" applyBorder="1" applyAlignment="1" applyProtection="1">
      <alignment horizontal="right" vertical="center"/>
      <protection/>
    </xf>
    <xf numFmtId="0" fontId="8" fillId="0" borderId="106" xfId="0" applyFont="1" applyBorder="1" applyAlignment="1">
      <alignment horizontal="right"/>
    </xf>
    <xf numFmtId="173" fontId="8" fillId="0" borderId="87" xfId="46" applyNumberFormat="1" applyFont="1" applyFill="1" applyBorder="1" applyAlignment="1" applyProtection="1">
      <alignment horizontal="right" vertical="center"/>
      <protection/>
    </xf>
    <xf numFmtId="3" fontId="27" fillId="33" borderId="43" xfId="0" applyNumberFormat="1" applyFont="1" applyFill="1" applyBorder="1" applyAlignment="1">
      <alignment horizontal="right"/>
    </xf>
    <xf numFmtId="3" fontId="27" fillId="33" borderId="12" xfId="0" applyNumberFormat="1" applyFont="1" applyFill="1" applyBorder="1" applyAlignment="1">
      <alignment horizontal="right"/>
    </xf>
    <xf numFmtId="3" fontId="0" fillId="0" borderId="67" xfId="0" applyNumberFormat="1" applyFont="1" applyFill="1" applyBorder="1" applyAlignment="1">
      <alignment horizontal="left"/>
    </xf>
    <xf numFmtId="3" fontId="0" fillId="0" borderId="68" xfId="0" applyNumberFormat="1" applyFont="1" applyFill="1" applyBorder="1" applyAlignment="1">
      <alignment horizontal="left"/>
    </xf>
    <xf numFmtId="173" fontId="2" fillId="0" borderId="0" xfId="46" applyNumberFormat="1" applyFont="1" applyFill="1" applyBorder="1" applyAlignment="1" applyProtection="1">
      <alignment/>
      <protection/>
    </xf>
    <xf numFmtId="173" fontId="2" fillId="0" borderId="101" xfId="46" applyNumberFormat="1" applyFont="1" applyFill="1" applyBorder="1" applyAlignment="1" applyProtection="1">
      <alignment/>
      <protection/>
    </xf>
    <xf numFmtId="3" fontId="6" fillId="0" borderId="103" xfId="0" applyNumberFormat="1" applyFont="1" applyBorder="1" applyAlignment="1">
      <alignment/>
    </xf>
    <xf numFmtId="3" fontId="6" fillId="0" borderId="104" xfId="0" applyNumberFormat="1" applyFont="1" applyBorder="1" applyAlignment="1">
      <alignment/>
    </xf>
    <xf numFmtId="173" fontId="6" fillId="0" borderId="105" xfId="46" applyNumberFormat="1" applyFont="1" applyFill="1" applyBorder="1" applyAlignment="1" applyProtection="1">
      <alignment/>
      <protection/>
    </xf>
    <xf numFmtId="3" fontId="32" fillId="0" borderId="67" xfId="0" applyNumberFormat="1" applyFont="1" applyBorder="1" applyAlignment="1">
      <alignment/>
    </xf>
    <xf numFmtId="3" fontId="32" fillId="0" borderId="68" xfId="0" applyNumberFormat="1" applyFont="1" applyBorder="1" applyAlignment="1">
      <alignment/>
    </xf>
    <xf numFmtId="3" fontId="0" fillId="0" borderId="172" xfId="0" applyNumberFormat="1" applyFont="1" applyBorder="1" applyAlignment="1">
      <alignment horizontal="center"/>
    </xf>
    <xf numFmtId="3" fontId="2" fillId="0" borderId="55" xfId="0" applyNumberFormat="1" applyFont="1" applyBorder="1" applyAlignment="1">
      <alignment horizontal="center"/>
    </xf>
    <xf numFmtId="173" fontId="2" fillId="0" borderId="91" xfId="46" applyNumberFormat="1" applyFont="1" applyFill="1" applyBorder="1" applyAlignment="1" applyProtection="1">
      <alignment horizontal="right" vertical="center"/>
      <protection/>
    </xf>
    <xf numFmtId="173" fontId="2" fillId="42" borderId="56" xfId="46" applyNumberFormat="1" applyFont="1" applyFill="1" applyBorder="1" applyAlignment="1" applyProtection="1">
      <alignment horizontal="center" vertical="center"/>
      <protection/>
    </xf>
    <xf numFmtId="173" fontId="8" fillId="42" borderId="56" xfId="46" applyNumberFormat="1" applyFont="1" applyFill="1" applyBorder="1" applyAlignment="1" applyProtection="1">
      <alignment horizontal="center" vertical="center"/>
      <protection/>
    </xf>
    <xf numFmtId="3" fontId="8" fillId="42" borderId="56" xfId="0" applyNumberFormat="1" applyFont="1" applyFill="1" applyBorder="1" applyAlignment="1">
      <alignment vertical="center" wrapText="1"/>
    </xf>
    <xf numFmtId="3" fontId="2" fillId="42" borderId="56" xfId="0" applyNumberFormat="1" applyFont="1" applyFill="1" applyBorder="1" applyAlignment="1">
      <alignment vertical="center" wrapText="1"/>
    </xf>
    <xf numFmtId="0" fontId="2" fillId="0" borderId="173" xfId="0" applyFont="1" applyBorder="1" applyAlignment="1">
      <alignment wrapText="1"/>
    </xf>
    <xf numFmtId="0" fontId="2" fillId="0" borderId="164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0" fillId="40" borderId="56" xfId="0" applyFont="1" applyFill="1" applyBorder="1" applyAlignment="1">
      <alignment horizontal="left" vertical="top" wrapText="1"/>
    </xf>
    <xf numFmtId="3" fontId="32" fillId="0" borderId="28" xfId="0" applyNumberFormat="1" applyFont="1" applyBorder="1" applyAlignment="1">
      <alignment wrapText="1"/>
    </xf>
    <xf numFmtId="1" fontId="8" fillId="0" borderId="12" xfId="46" applyNumberFormat="1" applyFont="1" applyBorder="1" applyAlignment="1">
      <alignment/>
    </xf>
    <xf numFmtId="3" fontId="32" fillId="0" borderId="64" xfId="0" applyNumberFormat="1" applyFont="1" applyBorder="1" applyAlignment="1">
      <alignment horizontal="center"/>
    </xf>
    <xf numFmtId="3" fontId="2" fillId="33" borderId="115" xfId="0" applyNumberFormat="1" applyFont="1" applyFill="1" applyBorder="1" applyAlignment="1">
      <alignment horizontal="center"/>
    </xf>
    <xf numFmtId="3" fontId="2" fillId="33" borderId="75" xfId="0" applyNumberFormat="1" applyFont="1" applyFill="1" applyBorder="1" applyAlignment="1">
      <alignment/>
    </xf>
    <xf numFmtId="3" fontId="0" fillId="42" borderId="65" xfId="0" applyNumberFormat="1" applyFont="1" applyFill="1" applyBorder="1" applyAlignment="1">
      <alignment horizontal="center"/>
    </xf>
    <xf numFmtId="3" fontId="0" fillId="42" borderId="65" xfId="0" applyNumberFormat="1" applyFont="1" applyFill="1" applyBorder="1" applyAlignment="1">
      <alignment wrapText="1"/>
    </xf>
    <xf numFmtId="3" fontId="0" fillId="42" borderId="65" xfId="0" applyNumberFormat="1" applyFont="1" applyFill="1" applyBorder="1" applyAlignment="1">
      <alignment/>
    </xf>
    <xf numFmtId="3" fontId="8" fillId="42" borderId="64" xfId="0" applyNumberFormat="1" applyFont="1" applyFill="1" applyBorder="1" applyAlignment="1">
      <alignment horizontal="center"/>
    </xf>
    <xf numFmtId="3" fontId="8" fillId="42" borderId="64" xfId="0" applyNumberFormat="1" applyFont="1" applyFill="1" applyBorder="1" applyAlignment="1">
      <alignment wrapText="1"/>
    </xf>
    <xf numFmtId="3" fontId="8" fillId="42" borderId="64" xfId="0" applyNumberFormat="1" applyFont="1" applyFill="1" applyBorder="1" applyAlignment="1">
      <alignment/>
    </xf>
    <xf numFmtId="3" fontId="2" fillId="41" borderId="115" xfId="0" applyNumberFormat="1" applyFont="1" applyFill="1" applyBorder="1" applyAlignment="1">
      <alignment horizontal="center"/>
    </xf>
    <xf numFmtId="3" fontId="2" fillId="41" borderId="75" xfId="0" applyNumberFormat="1" applyFont="1" applyFill="1" applyBorder="1" applyAlignment="1">
      <alignment/>
    </xf>
    <xf numFmtId="3" fontId="0" fillId="0" borderId="174" xfId="0" applyNumberFormat="1" applyFont="1" applyBorder="1" applyAlignment="1">
      <alignment horizontal="center"/>
    </xf>
    <xf numFmtId="3" fontId="0" fillId="0" borderId="175" xfId="0" applyNumberFormat="1" applyFont="1" applyBorder="1" applyAlignment="1">
      <alignment/>
    </xf>
    <xf numFmtId="1" fontId="32" fillId="0" borderId="22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3" fontId="0" fillId="42" borderId="14" xfId="46" applyNumberFormat="1" applyFont="1" applyFill="1" applyBorder="1" applyAlignment="1" applyProtection="1">
      <alignment horizontal="center" vertical="center" wrapText="1"/>
      <protection/>
    </xf>
    <xf numFmtId="3" fontId="2" fillId="43" borderId="56" xfId="0" applyNumberFormat="1" applyFont="1" applyFill="1" applyBorder="1" applyAlignment="1">
      <alignment wrapText="1"/>
    </xf>
    <xf numFmtId="0" fontId="6" fillId="0" borderId="0" xfId="0" applyFont="1" applyAlignment="1">
      <alignment horizontal="right" vertical="center" wrapText="1"/>
    </xf>
    <xf numFmtId="3" fontId="0" fillId="0" borderId="176" xfId="0" applyNumberFormat="1" applyFont="1" applyFill="1" applyBorder="1" applyAlignment="1">
      <alignment horizontal="right" vertical="center" wrapText="1"/>
    </xf>
    <xf numFmtId="174" fontId="6" fillId="0" borderId="0" xfId="61" applyFont="1" applyFill="1" applyBorder="1" applyAlignment="1" applyProtection="1">
      <alignment horizontal="right" vertical="center"/>
      <protection/>
    </xf>
    <xf numFmtId="0" fontId="0" fillId="0" borderId="177" xfId="0" applyFont="1" applyBorder="1" applyAlignment="1">
      <alignment horizontal="right"/>
    </xf>
    <xf numFmtId="3" fontId="0" fillId="0" borderId="177" xfId="0" applyNumberFormat="1" applyFont="1" applyBorder="1" applyAlignment="1">
      <alignment horizontal="right"/>
    </xf>
    <xf numFmtId="173" fontId="0" fillId="0" borderId="177" xfId="46" applyNumberFormat="1" applyFont="1" applyFill="1" applyBorder="1" applyAlignment="1" applyProtection="1">
      <alignment horizontal="right"/>
      <protection/>
    </xf>
    <xf numFmtId="0" fontId="2" fillId="33" borderId="12" xfId="0" applyFont="1" applyFill="1" applyBorder="1" applyAlignment="1">
      <alignment horizontal="center" vertical="center" wrapText="1"/>
    </xf>
    <xf numFmtId="173" fontId="0" fillId="0" borderId="177" xfId="46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>
      <alignment horizontal="center" vertical="center" wrapText="1"/>
    </xf>
    <xf numFmtId="173" fontId="0" fillId="0" borderId="176" xfId="46" applyNumberFormat="1" applyFont="1" applyFill="1" applyBorder="1" applyAlignment="1" applyProtection="1">
      <alignment horizontal="right"/>
      <protection/>
    </xf>
    <xf numFmtId="0" fontId="0" fillId="0" borderId="177" xfId="0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45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45" borderId="13" xfId="0" applyFont="1" applyFill="1" applyBorder="1" applyAlignment="1">
      <alignment horizontal="left" vertical="center" wrapText="1"/>
    </xf>
    <xf numFmtId="0" fontId="2" fillId="45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73" fontId="5" fillId="39" borderId="178" xfId="46" applyNumberFormat="1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0" fontId="5" fillId="39" borderId="12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/>
    </xf>
    <xf numFmtId="0" fontId="5" fillId="39" borderId="12" xfId="0" applyFont="1" applyFill="1" applyBorder="1" applyAlignment="1">
      <alignment wrapText="1"/>
    </xf>
    <xf numFmtId="173" fontId="5" fillId="39" borderId="12" xfId="46" applyNumberFormat="1" applyFont="1" applyFill="1" applyBorder="1" applyAlignment="1" applyProtection="1">
      <alignment/>
      <protection/>
    </xf>
    <xf numFmtId="176" fontId="0" fillId="0" borderId="12" xfId="0" applyNumberFormat="1" applyBorder="1" applyAlignment="1">
      <alignment/>
    </xf>
    <xf numFmtId="173" fontId="0" fillId="0" borderId="12" xfId="46" applyNumberFormat="1" applyFill="1" applyBorder="1" applyAlignment="1" applyProtection="1">
      <alignment horizontal="right"/>
      <protection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/>
    </xf>
    <xf numFmtId="0" fontId="2" fillId="36" borderId="12" xfId="0" applyFont="1" applyFill="1" applyBorder="1" applyAlignment="1">
      <alignment wrapText="1"/>
    </xf>
    <xf numFmtId="173" fontId="0" fillId="36" borderId="0" xfId="46" applyNumberFormat="1" applyFill="1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2" fillId="33" borderId="26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2" fillId="49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173" fontId="0" fillId="0" borderId="12" xfId="46" applyNumberFormat="1" applyBorder="1" applyAlignment="1">
      <alignment vertical="center"/>
    </xf>
    <xf numFmtId="173" fontId="0" fillId="0" borderId="12" xfId="46" applyNumberFormat="1" applyFill="1" applyBorder="1" applyAlignment="1" applyProtection="1">
      <alignment vertical="center"/>
      <protection/>
    </xf>
    <xf numFmtId="173" fontId="0" fillId="0" borderId="0" xfId="46" applyNumberFormat="1" applyFill="1" applyBorder="1" applyAlignment="1" applyProtection="1">
      <alignment vertical="center"/>
      <protection/>
    </xf>
    <xf numFmtId="0" fontId="5" fillId="39" borderId="12" xfId="0" applyFont="1" applyFill="1" applyBorder="1" applyAlignment="1">
      <alignment vertical="center"/>
    </xf>
    <xf numFmtId="173" fontId="0" fillId="0" borderId="0" xfId="46" applyNumberFormat="1" applyAlignment="1">
      <alignment/>
    </xf>
    <xf numFmtId="173" fontId="0" fillId="39" borderId="12" xfId="46" applyNumberFormat="1" applyFill="1" applyBorder="1" applyAlignment="1">
      <alignment/>
    </xf>
    <xf numFmtId="173" fontId="0" fillId="36" borderId="12" xfId="46" applyNumberFormat="1" applyFill="1" applyBorder="1" applyAlignment="1">
      <alignment/>
    </xf>
    <xf numFmtId="173" fontId="2" fillId="0" borderId="12" xfId="46" applyNumberFormat="1" applyFont="1" applyBorder="1" applyAlignment="1">
      <alignment horizontal="center" vertical="center" wrapText="1"/>
    </xf>
    <xf numFmtId="3" fontId="2" fillId="33" borderId="56" xfId="0" applyNumberFormat="1" applyFont="1" applyFill="1" applyBorder="1" applyAlignment="1">
      <alignment horizontal="center" vertical="center" wrapText="1"/>
    </xf>
    <xf numFmtId="173" fontId="2" fillId="33" borderId="56" xfId="46" applyNumberFormat="1" applyFont="1" applyFill="1" applyBorder="1" applyAlignment="1" applyProtection="1">
      <alignment horizontal="center" vertical="center" wrapText="1"/>
      <protection/>
    </xf>
    <xf numFmtId="173" fontId="2" fillId="33" borderId="56" xfId="46" applyNumberFormat="1" applyFont="1" applyFill="1" applyBorder="1" applyAlignment="1" applyProtection="1">
      <alignment horizontal="center" vertical="center"/>
      <protection/>
    </xf>
    <xf numFmtId="3" fontId="0" fillId="40" borderId="56" xfId="0" applyNumberFormat="1" applyFont="1" applyFill="1" applyBorder="1" applyAlignment="1">
      <alignment/>
    </xf>
    <xf numFmtId="3" fontId="0" fillId="40" borderId="56" xfId="0" applyNumberFormat="1" applyFont="1" applyFill="1" applyBorder="1" applyAlignment="1">
      <alignment horizontal="center"/>
    </xf>
    <xf numFmtId="0" fontId="2" fillId="0" borderId="115" xfId="0" applyFont="1" applyBorder="1" applyAlignment="1">
      <alignment horizontal="center" vertical="center"/>
    </xf>
    <xf numFmtId="0" fontId="0" fillId="40" borderId="68" xfId="0" applyFont="1" applyFill="1" applyBorder="1" applyAlignment="1">
      <alignment horizontal="left" vertical="top" wrapText="1"/>
    </xf>
    <xf numFmtId="0" fontId="5" fillId="0" borderId="179" xfId="0" applyFont="1" applyBorder="1" applyAlignment="1">
      <alignment/>
    </xf>
    <xf numFmtId="0" fontId="2" fillId="40" borderId="68" xfId="0" applyFont="1" applyFill="1" applyBorder="1" applyAlignment="1">
      <alignment horizontal="left" vertical="top" wrapText="1"/>
    </xf>
    <xf numFmtId="0" fontId="6" fillId="0" borderId="56" xfId="0" applyFont="1" applyBorder="1" applyAlignment="1">
      <alignment horizontal="center" vertical="center"/>
    </xf>
    <xf numFmtId="0" fontId="2" fillId="0" borderId="180" xfId="0" applyFont="1" applyBorder="1" applyAlignment="1">
      <alignment horizontal="left" vertical="center" wrapText="1"/>
    </xf>
    <xf numFmtId="0" fontId="2" fillId="0" borderId="173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3" fontId="77" fillId="0" borderId="12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 wrapText="1"/>
    </xf>
    <xf numFmtId="174" fontId="6" fillId="40" borderId="0" xfId="61" applyFont="1" applyFill="1" applyBorder="1" applyAlignment="1" applyProtection="1">
      <alignment vertical="center"/>
      <protection/>
    </xf>
    <xf numFmtId="3" fontId="2" fillId="40" borderId="0" xfId="0" applyNumberFormat="1" applyFont="1" applyFill="1" applyBorder="1" applyAlignment="1">
      <alignment vertical="center"/>
    </xf>
    <xf numFmtId="3" fontId="15" fillId="40" borderId="0" xfId="0" applyNumberFormat="1" applyFont="1" applyFill="1" applyBorder="1" applyAlignment="1">
      <alignment vertical="center" wrapText="1"/>
    </xf>
    <xf numFmtId="3" fontId="2" fillId="42" borderId="56" xfId="0" applyNumberFormat="1" applyFont="1" applyFill="1" applyBorder="1" applyAlignment="1">
      <alignment horizontal="center"/>
    </xf>
    <xf numFmtId="3" fontId="2" fillId="42" borderId="0" xfId="0" applyNumberFormat="1" applyFont="1" applyFill="1" applyBorder="1" applyAlignment="1">
      <alignment horizontal="center"/>
    </xf>
    <xf numFmtId="3" fontId="2" fillId="40" borderId="0" xfId="0" applyNumberFormat="1" applyFont="1" applyFill="1" applyBorder="1" applyAlignment="1">
      <alignment/>
    </xf>
    <xf numFmtId="3" fontId="2" fillId="42" borderId="56" xfId="0" applyNumberFormat="1" applyFont="1" applyFill="1" applyBorder="1" applyAlignment="1">
      <alignment/>
    </xf>
    <xf numFmtId="3" fontId="2" fillId="42" borderId="0" xfId="0" applyNumberFormat="1" applyFont="1" applyFill="1" applyBorder="1" applyAlignment="1">
      <alignment/>
    </xf>
    <xf numFmtId="0" fontId="6" fillId="40" borderId="0" xfId="0" applyFont="1" applyFill="1" applyBorder="1" applyAlignment="1">
      <alignment vertical="center"/>
    </xf>
    <xf numFmtId="3" fontId="0" fillId="40" borderId="0" xfId="0" applyNumberFormat="1" applyFont="1" applyFill="1" applyBorder="1" applyAlignment="1">
      <alignment/>
    </xf>
    <xf numFmtId="0" fontId="2" fillId="43" borderId="0" xfId="0" applyFont="1" applyFill="1" applyBorder="1" applyAlignment="1">
      <alignment horizontal="center"/>
    </xf>
    <xf numFmtId="0" fontId="2" fillId="40" borderId="79" xfId="0" applyFont="1" applyFill="1" applyBorder="1" applyAlignment="1">
      <alignment horizontal="center"/>
    </xf>
    <xf numFmtId="173" fontId="2" fillId="40" borderId="0" xfId="46" applyNumberFormat="1" applyFont="1" applyFill="1" applyBorder="1" applyAlignment="1" applyProtection="1">
      <alignment/>
      <protection/>
    </xf>
    <xf numFmtId="0" fontId="0" fillId="40" borderId="79" xfId="0" applyFont="1" applyFill="1" applyBorder="1" applyAlignment="1">
      <alignment horizontal="center"/>
    </xf>
    <xf numFmtId="173" fontId="0" fillId="40" borderId="0" xfId="46" applyNumberFormat="1" applyFill="1" applyBorder="1" applyAlignment="1" applyProtection="1">
      <alignment/>
      <protection/>
    </xf>
    <xf numFmtId="173" fontId="0" fillId="48" borderId="0" xfId="46" applyNumberFormat="1" applyFill="1" applyBorder="1" applyAlignment="1" applyProtection="1">
      <alignment/>
      <protection/>
    </xf>
    <xf numFmtId="173" fontId="0" fillId="51" borderId="0" xfId="46" applyNumberFormat="1" applyFill="1" applyBorder="1" applyAlignment="1" applyProtection="1">
      <alignment/>
      <protection/>
    </xf>
    <xf numFmtId="0" fontId="2" fillId="42" borderId="81" xfId="0" applyFont="1" applyFill="1" applyBorder="1" applyAlignment="1">
      <alignment horizontal="center"/>
    </xf>
    <xf numFmtId="0" fontId="0" fillId="42" borderId="73" xfId="0" applyFill="1" applyBorder="1" applyAlignment="1">
      <alignment/>
    </xf>
    <xf numFmtId="173" fontId="2" fillId="42" borderId="0" xfId="46" applyNumberFormat="1" applyFont="1" applyFill="1" applyBorder="1" applyAlignment="1" applyProtection="1">
      <alignment/>
      <protection/>
    </xf>
    <xf numFmtId="0" fontId="2" fillId="43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8" fillId="40" borderId="11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3" fillId="40" borderId="11" xfId="0" applyFont="1" applyFill="1" applyBorder="1" applyAlignment="1">
      <alignment wrapText="1"/>
    </xf>
    <xf numFmtId="0" fontId="2" fillId="42" borderId="85" xfId="0" applyFont="1" applyFill="1" applyBorder="1" applyAlignment="1">
      <alignment/>
    </xf>
    <xf numFmtId="0" fontId="2" fillId="43" borderId="126" xfId="0" applyFont="1" applyFill="1" applyBorder="1" applyAlignment="1">
      <alignment horizontal="center"/>
    </xf>
    <xf numFmtId="173" fontId="2" fillId="40" borderId="126" xfId="46" applyNumberFormat="1" applyFont="1" applyFill="1" applyBorder="1" applyAlignment="1" applyProtection="1">
      <alignment/>
      <protection/>
    </xf>
    <xf numFmtId="173" fontId="0" fillId="40" borderId="126" xfId="46" applyNumberFormat="1" applyFill="1" applyBorder="1" applyAlignment="1" applyProtection="1">
      <alignment/>
      <protection/>
    </xf>
    <xf numFmtId="173" fontId="0" fillId="48" borderId="126" xfId="46" applyNumberFormat="1" applyFill="1" applyBorder="1" applyAlignment="1" applyProtection="1">
      <alignment/>
      <protection/>
    </xf>
    <xf numFmtId="173" fontId="0" fillId="51" borderId="126" xfId="46" applyNumberFormat="1" applyFill="1" applyBorder="1" applyAlignment="1" applyProtection="1">
      <alignment/>
      <protection/>
    </xf>
    <xf numFmtId="173" fontId="2" fillId="42" borderId="86" xfId="46" applyNumberFormat="1" applyFont="1" applyFill="1" applyBorder="1" applyAlignment="1" applyProtection="1">
      <alignment/>
      <protection/>
    </xf>
    <xf numFmtId="0" fontId="2" fillId="43" borderId="122" xfId="0" applyFont="1" applyFill="1" applyBorder="1" applyAlignment="1">
      <alignment horizontal="center"/>
    </xf>
    <xf numFmtId="173" fontId="2" fillId="40" borderId="122" xfId="46" applyNumberFormat="1" applyFont="1" applyFill="1" applyBorder="1" applyAlignment="1" applyProtection="1">
      <alignment/>
      <protection/>
    </xf>
    <xf numFmtId="173" fontId="0" fillId="40" borderId="122" xfId="46" applyNumberFormat="1" applyFill="1" applyBorder="1" applyAlignment="1" applyProtection="1">
      <alignment/>
      <protection/>
    </xf>
    <xf numFmtId="173" fontId="0" fillId="48" borderId="122" xfId="46" applyNumberFormat="1" applyFill="1" applyBorder="1" applyAlignment="1" applyProtection="1">
      <alignment/>
      <protection/>
    </xf>
    <xf numFmtId="173" fontId="0" fillId="51" borderId="122" xfId="46" applyNumberFormat="1" applyFill="1" applyBorder="1" applyAlignment="1" applyProtection="1">
      <alignment/>
      <protection/>
    </xf>
    <xf numFmtId="173" fontId="2" fillId="42" borderId="181" xfId="46" applyNumberFormat="1" applyFont="1" applyFill="1" applyBorder="1" applyAlignment="1" applyProtection="1">
      <alignment/>
      <protection/>
    </xf>
    <xf numFmtId="3" fontId="2" fillId="42" borderId="56" xfId="0" applyNumberFormat="1" applyFont="1" applyFill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left" vertical="center" wrapText="1"/>
    </xf>
    <xf numFmtId="3" fontId="32" fillId="0" borderId="30" xfId="0" applyNumberFormat="1" applyFont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/>
    </xf>
    <xf numFmtId="3" fontId="32" fillId="0" borderId="67" xfId="0" applyNumberFormat="1" applyFont="1" applyFill="1" applyBorder="1" applyAlignment="1">
      <alignment horizontal="left"/>
    </xf>
    <xf numFmtId="3" fontId="32" fillId="0" borderId="68" xfId="0" applyNumberFormat="1" applyFont="1" applyFill="1" applyBorder="1" applyAlignment="1">
      <alignment horizontal="left"/>
    </xf>
    <xf numFmtId="0" fontId="0" fillId="0" borderId="12" xfId="0" applyBorder="1" applyAlignment="1">
      <alignment wrapText="1"/>
    </xf>
    <xf numFmtId="173" fontId="8" fillId="40" borderId="96" xfId="46" applyNumberFormat="1" applyFont="1" applyFill="1" applyBorder="1" applyAlignment="1" applyProtection="1">
      <alignment/>
      <protection/>
    </xf>
    <xf numFmtId="173" fontId="2" fillId="40" borderId="148" xfId="46" applyNumberFormat="1" applyFont="1" applyFill="1" applyBorder="1" applyAlignment="1" applyProtection="1">
      <alignment horizontal="right" vertical="center"/>
      <protection/>
    </xf>
    <xf numFmtId="175" fontId="2" fillId="0" borderId="12" xfId="0" applyNumberFormat="1" applyFont="1" applyBorder="1" applyAlignment="1">
      <alignment horizontal="center"/>
    </xf>
    <xf numFmtId="3" fontId="2" fillId="33" borderId="31" xfId="0" applyNumberFormat="1" applyFont="1" applyFill="1" applyBorder="1" applyAlignment="1">
      <alignment horizontal="center" vertical="center"/>
    </xf>
    <xf numFmtId="3" fontId="77" fillId="0" borderId="27" xfId="0" applyNumberFormat="1" applyFont="1" applyFill="1" applyBorder="1" applyAlignment="1">
      <alignment horizontal="right"/>
    </xf>
    <xf numFmtId="3" fontId="2" fillId="40" borderId="56" xfId="0" applyNumberFormat="1" applyFont="1" applyFill="1" applyBorder="1" applyAlignment="1">
      <alignment horizontal="center" wrapText="1"/>
    </xf>
    <xf numFmtId="3" fontId="0" fillId="48" borderId="56" xfId="0" applyNumberFormat="1" applyFont="1" applyFill="1" applyBorder="1" applyAlignment="1">
      <alignment horizontal="center"/>
    </xf>
    <xf numFmtId="3" fontId="0" fillId="40" borderId="56" xfId="0" applyNumberFormat="1" applyFont="1" applyFill="1" applyBorder="1" applyAlignment="1">
      <alignment/>
    </xf>
    <xf numFmtId="3" fontId="0" fillId="42" borderId="56" xfId="0" applyNumberFormat="1" applyFont="1" applyFill="1" applyBorder="1" applyAlignment="1">
      <alignment horizontal="center"/>
    </xf>
    <xf numFmtId="3" fontId="2" fillId="0" borderId="157" xfId="0" applyNumberFormat="1" applyFont="1" applyBorder="1" applyAlignment="1">
      <alignment/>
    </xf>
    <xf numFmtId="3" fontId="2" fillId="0" borderId="158" xfId="0" applyNumberFormat="1" applyFont="1" applyBorder="1" applyAlignment="1">
      <alignment/>
    </xf>
    <xf numFmtId="173" fontId="2" fillId="0" borderId="159" xfId="46" applyNumberFormat="1" applyFont="1" applyFill="1" applyBorder="1" applyAlignment="1" applyProtection="1">
      <alignment horizontal="center" vertical="center"/>
      <protection/>
    </xf>
    <xf numFmtId="173" fontId="8" fillId="0" borderId="56" xfId="46" applyNumberFormat="1" applyFont="1" applyFill="1" applyBorder="1" applyAlignment="1" applyProtection="1">
      <alignment horizontal="center" vertical="center"/>
      <protection/>
    </xf>
    <xf numFmtId="173" fontId="2" fillId="48" borderId="12" xfId="46" applyNumberFormat="1" applyFont="1" applyFill="1" applyBorder="1" applyAlignment="1" applyProtection="1">
      <alignment/>
      <protection/>
    </xf>
    <xf numFmtId="173" fontId="2" fillId="40" borderId="22" xfId="46" applyNumberFormat="1" applyFont="1" applyFill="1" applyBorder="1" applyAlignment="1" applyProtection="1">
      <alignment/>
      <protection/>
    </xf>
    <xf numFmtId="173" fontId="0" fillId="0" borderId="65" xfId="46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41" xfId="0" applyNumberFormat="1" applyFont="1" applyBorder="1" applyAlignment="1">
      <alignment/>
    </xf>
    <xf numFmtId="173" fontId="0" fillId="0" borderId="118" xfId="46" applyNumberFormat="1" applyFont="1" applyFill="1" applyBorder="1" applyAlignment="1" applyProtection="1">
      <alignment/>
      <protection/>
    </xf>
    <xf numFmtId="173" fontId="0" fillId="0" borderId="56" xfId="46" applyNumberFormat="1" applyFont="1" applyFill="1" applyBorder="1" applyAlignment="1" applyProtection="1">
      <alignment/>
      <protection/>
    </xf>
    <xf numFmtId="173" fontId="8" fillId="0" borderId="56" xfId="46" applyNumberFormat="1" applyFont="1" applyFill="1" applyBorder="1" applyAlignment="1" applyProtection="1">
      <alignment horizontal="center"/>
      <protection/>
    </xf>
    <xf numFmtId="3" fontId="0" fillId="0" borderId="56" xfId="0" applyNumberFormat="1" applyFont="1" applyBorder="1" applyAlignment="1">
      <alignment horizontal="left" vertical="center" wrapText="1"/>
    </xf>
    <xf numFmtId="3" fontId="8" fillId="0" borderId="56" xfId="0" applyNumberFormat="1" applyFont="1" applyFill="1" applyBorder="1" applyAlignment="1">
      <alignment horizontal="left"/>
    </xf>
    <xf numFmtId="0" fontId="35" fillId="0" borderId="0" xfId="57" applyFont="1">
      <alignment/>
      <protection/>
    </xf>
    <xf numFmtId="0" fontId="5" fillId="0" borderId="0" xfId="58" applyFont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center" vertical="center" wrapText="1"/>
      <protection/>
    </xf>
    <xf numFmtId="0" fontId="9" fillId="0" borderId="0" xfId="58" applyFont="1" applyAlignment="1">
      <alignment vertical="center" wrapText="1"/>
      <protection/>
    </xf>
    <xf numFmtId="0" fontId="25" fillId="0" borderId="56" xfId="57" applyFont="1" applyBorder="1" applyAlignment="1">
      <alignment horizontal="center" vertical="center"/>
      <protection/>
    </xf>
    <xf numFmtId="0" fontId="1" fillId="0" borderId="56" xfId="57" applyFont="1" applyBorder="1" applyAlignment="1">
      <alignment horizontal="right"/>
      <protection/>
    </xf>
    <xf numFmtId="0" fontId="40" fillId="0" borderId="0" xfId="57" applyFont="1">
      <alignment/>
      <protection/>
    </xf>
    <xf numFmtId="0" fontId="2" fillId="0" borderId="182" xfId="57" applyFont="1" applyBorder="1" applyAlignment="1">
      <alignment vertical="center"/>
      <protection/>
    </xf>
    <xf numFmtId="0" fontId="2" fillId="0" borderId="146" xfId="57" applyFont="1" applyBorder="1" applyAlignment="1">
      <alignment horizontal="center" vertical="center"/>
      <protection/>
    </xf>
    <xf numFmtId="0" fontId="2" fillId="0" borderId="159" xfId="57" applyFont="1" applyBorder="1" applyAlignment="1">
      <alignment horizontal="center" vertical="center"/>
      <protection/>
    </xf>
    <xf numFmtId="49" fontId="0" fillId="0" borderId="46" xfId="57" applyNumberFormat="1" applyFont="1" applyBorder="1" applyAlignment="1">
      <alignment vertical="center"/>
      <protection/>
    </xf>
    <xf numFmtId="3" fontId="0" fillId="0" borderId="18" xfId="57" applyNumberFormat="1" applyFont="1" applyBorder="1" applyAlignment="1" applyProtection="1">
      <alignment vertical="center"/>
      <protection locked="0"/>
    </xf>
    <xf numFmtId="3" fontId="0" fillId="0" borderId="47" xfId="57" applyNumberFormat="1" applyFont="1" applyBorder="1" applyAlignment="1">
      <alignment vertical="center"/>
      <protection/>
    </xf>
    <xf numFmtId="49" fontId="0" fillId="0" borderId="21" xfId="57" applyNumberFormat="1" applyFont="1" applyBorder="1" applyAlignment="1">
      <alignment vertical="center"/>
      <protection/>
    </xf>
    <xf numFmtId="3" fontId="0" fillId="0" borderId="12" xfId="57" applyNumberFormat="1" applyFont="1" applyBorder="1" applyAlignment="1" applyProtection="1">
      <alignment vertical="center"/>
      <protection locked="0"/>
    </xf>
    <xf numFmtId="3" fontId="0" fillId="0" borderId="38" xfId="57" applyNumberFormat="1" applyFont="1" applyBorder="1" applyAlignment="1">
      <alignment vertical="center"/>
      <protection/>
    </xf>
    <xf numFmtId="49" fontId="0" fillId="0" borderId="25" xfId="57" applyNumberFormat="1" applyFont="1" applyBorder="1" applyAlignment="1" applyProtection="1">
      <alignment vertical="center"/>
      <protection locked="0"/>
    </xf>
    <xf numFmtId="3" fontId="0" fillId="0" borderId="22" xfId="57" applyNumberFormat="1" applyFont="1" applyBorder="1" applyAlignment="1" applyProtection="1">
      <alignment vertical="center"/>
      <protection locked="0"/>
    </xf>
    <xf numFmtId="49" fontId="2" fillId="0" borderId="23" xfId="57" applyNumberFormat="1" applyFont="1" applyBorder="1" applyAlignment="1">
      <alignment vertical="center"/>
      <protection/>
    </xf>
    <xf numFmtId="3" fontId="2" fillId="0" borderId="24" xfId="57" applyNumberFormat="1" applyFont="1" applyBorder="1" applyAlignment="1">
      <alignment vertical="center"/>
      <protection/>
    </xf>
    <xf numFmtId="3" fontId="2" fillId="0" borderId="36" xfId="57" applyNumberFormat="1" applyFont="1" applyBorder="1" applyAlignment="1">
      <alignment vertical="center"/>
      <protection/>
    </xf>
    <xf numFmtId="0" fontId="18" fillId="0" borderId="0" xfId="57" applyFont="1" applyAlignment="1">
      <alignment vertical="center"/>
      <protection/>
    </xf>
    <xf numFmtId="0" fontId="2" fillId="0" borderId="136" xfId="57" applyFont="1" applyBorder="1" applyAlignment="1">
      <alignment vertical="center"/>
      <protection/>
    </xf>
    <xf numFmtId="0" fontId="2" fillId="0" borderId="137" xfId="57" applyFont="1" applyBorder="1" applyAlignment="1">
      <alignment horizontal="center" vertical="center"/>
      <protection/>
    </xf>
    <xf numFmtId="0" fontId="2" fillId="0" borderId="169" xfId="57" applyFont="1" applyBorder="1" applyAlignment="1">
      <alignment horizontal="center" vertical="center"/>
      <protection/>
    </xf>
    <xf numFmtId="49" fontId="0" fillId="0" borderId="21" xfId="57" applyNumberFormat="1" applyFont="1" applyBorder="1" applyAlignment="1">
      <alignment horizontal="left" vertical="center"/>
      <protection/>
    </xf>
    <xf numFmtId="49" fontId="0" fillId="0" borderId="21" xfId="57" applyNumberFormat="1" applyFont="1" applyBorder="1" applyAlignment="1" applyProtection="1">
      <alignment vertical="center"/>
      <protection locked="0"/>
    </xf>
    <xf numFmtId="3" fontId="2" fillId="0" borderId="22" xfId="57" applyNumberFormat="1" applyFont="1" applyBorder="1" applyAlignment="1" applyProtection="1">
      <alignment vertical="center"/>
      <protection locked="0"/>
    </xf>
    <xf numFmtId="3" fontId="2" fillId="0" borderId="38" xfId="57" applyNumberFormat="1" applyFont="1" applyBorder="1" applyAlignment="1">
      <alignment vertical="center"/>
      <protection/>
    </xf>
    <xf numFmtId="0" fontId="18" fillId="0" borderId="0" xfId="57" applyFont="1">
      <alignment/>
      <protection/>
    </xf>
    <xf numFmtId="0" fontId="2" fillId="0" borderId="0" xfId="57" applyFont="1" applyAlignment="1">
      <alignment horizontal="left" indent="1"/>
      <protection/>
    </xf>
    <xf numFmtId="0" fontId="2" fillId="0" borderId="0" xfId="57" applyFont="1" applyAlignment="1">
      <alignment horizontal="right" indent="1"/>
      <protection/>
    </xf>
    <xf numFmtId="0" fontId="25" fillId="0" borderId="56" xfId="57" applyFont="1" applyBorder="1" applyAlignment="1">
      <alignment vertical="top"/>
      <protection/>
    </xf>
    <xf numFmtId="3" fontId="0" fillId="40" borderId="12" xfId="57" applyNumberFormat="1" applyFont="1" applyFill="1" applyBorder="1" applyAlignment="1" applyProtection="1">
      <alignment vertical="center"/>
      <protection locked="0"/>
    </xf>
    <xf numFmtId="0" fontId="25" fillId="0" borderId="176" xfId="57" applyFont="1" applyBorder="1" applyAlignment="1">
      <alignment vertical="top"/>
      <protection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3" fontId="35" fillId="0" borderId="177" xfId="0" applyNumberFormat="1" applyFont="1" applyBorder="1" applyAlignment="1">
      <alignment horizontal="right"/>
    </xf>
    <xf numFmtId="3" fontId="36" fillId="0" borderId="89" xfId="0" applyNumberFormat="1" applyFont="1" applyBorder="1" applyAlignment="1">
      <alignment horizontal="center"/>
    </xf>
    <xf numFmtId="3" fontId="37" fillId="0" borderId="27" xfId="0" applyNumberFormat="1" applyFont="1" applyBorder="1" applyAlignment="1">
      <alignment horizontal="center"/>
    </xf>
    <xf numFmtId="173" fontId="36" fillId="0" borderId="183" xfId="46" applyNumberFormat="1" applyFont="1" applyBorder="1" applyAlignment="1">
      <alignment/>
    </xf>
    <xf numFmtId="0" fontId="36" fillId="0" borderId="0" xfId="0" applyFont="1" applyAlignment="1">
      <alignment/>
    </xf>
    <xf numFmtId="3" fontId="36" fillId="0" borderId="79" xfId="0" applyNumberFormat="1" applyFont="1" applyBorder="1" applyAlignment="1">
      <alignment horizontal="center"/>
    </xf>
    <xf numFmtId="3" fontId="37" fillId="0" borderId="12" xfId="0" applyNumberFormat="1" applyFont="1" applyBorder="1" applyAlignment="1">
      <alignment horizontal="center"/>
    </xf>
    <xf numFmtId="173" fontId="36" fillId="0" borderId="80" xfId="46" applyNumberFormat="1" applyFont="1" applyBorder="1" applyAlignment="1">
      <alignment/>
    </xf>
    <xf numFmtId="3" fontId="36" fillId="0" borderId="184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3" fontId="36" fillId="0" borderId="185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center"/>
    </xf>
    <xf numFmtId="173" fontId="36" fillId="36" borderId="80" xfId="46" applyNumberFormat="1" applyFont="1" applyFill="1" applyBorder="1" applyAlignment="1">
      <alignment/>
    </xf>
    <xf numFmtId="3" fontId="18" fillId="0" borderId="185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73" fontId="18" fillId="0" borderId="80" xfId="46" applyNumberFormat="1" applyFont="1" applyBorder="1" applyAlignment="1">
      <alignment/>
    </xf>
    <xf numFmtId="3" fontId="35" fillId="0" borderId="185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173" fontId="35" fillId="0" borderId="80" xfId="46" applyNumberFormat="1" applyFont="1" applyBorder="1" applyAlignment="1">
      <alignment/>
    </xf>
    <xf numFmtId="0" fontId="35" fillId="0" borderId="0" xfId="0" applyFont="1" applyAlignment="1">
      <alignment/>
    </xf>
    <xf numFmtId="173" fontId="35" fillId="40" borderId="80" xfId="46" applyNumberFormat="1" applyFont="1" applyFill="1" applyBorder="1" applyAlignment="1">
      <alignment/>
    </xf>
    <xf numFmtId="3" fontId="25" fillId="0" borderId="185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173" fontId="25" fillId="0" borderId="80" xfId="46" applyNumberFormat="1" applyFont="1" applyBorder="1" applyAlignment="1">
      <alignment/>
    </xf>
    <xf numFmtId="0" fontId="25" fillId="0" borderId="0" xfId="0" applyFont="1" applyAlignment="1">
      <alignment vertical="center" wrapText="1"/>
    </xf>
    <xf numFmtId="3" fontId="18" fillId="0" borderId="185" xfId="0" applyNumberFormat="1" applyFont="1" applyBorder="1" applyAlignment="1">
      <alignment horizontal="left" vertical="center" wrapText="1"/>
    </xf>
    <xf numFmtId="3" fontId="18" fillId="0" borderId="12" xfId="0" applyNumberFormat="1" applyFont="1" applyBorder="1" applyAlignment="1">
      <alignment horizontal="left" vertical="center" wrapText="1"/>
    </xf>
    <xf numFmtId="173" fontId="18" fillId="0" borderId="80" xfId="46" applyNumberFormat="1" applyFont="1" applyBorder="1" applyAlignment="1">
      <alignment horizontal="left"/>
    </xf>
    <xf numFmtId="0" fontId="18" fillId="0" borderId="0" xfId="0" applyFont="1" applyAlignment="1">
      <alignment horizontal="left" vertical="center" wrapText="1"/>
    </xf>
    <xf numFmtId="3" fontId="35" fillId="0" borderId="185" xfId="0" applyNumberFormat="1" applyFont="1" applyBorder="1" applyAlignment="1">
      <alignment horizontal="left" vertical="center" wrapText="1"/>
    </xf>
    <xf numFmtId="3" fontId="35" fillId="0" borderId="12" xfId="0" applyNumberFormat="1" applyFont="1" applyBorder="1" applyAlignment="1">
      <alignment horizontal="left" vertical="center" wrapText="1"/>
    </xf>
    <xf numFmtId="173" fontId="36" fillId="0" borderId="80" xfId="46" applyNumberFormat="1" applyFont="1" applyBorder="1" applyAlignment="1">
      <alignment horizontal="left"/>
    </xf>
    <xf numFmtId="0" fontId="35" fillId="0" borderId="0" xfId="0" applyFont="1" applyAlignment="1">
      <alignment horizontal="left" vertical="center" wrapText="1"/>
    </xf>
    <xf numFmtId="3" fontId="25" fillId="0" borderId="185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3" fontId="37" fillId="0" borderId="12" xfId="0" applyNumberFormat="1" applyFont="1" applyBorder="1" applyAlignment="1">
      <alignment horizontal="center" vertical="center"/>
    </xf>
    <xf numFmtId="0" fontId="37" fillId="0" borderId="0" xfId="0" applyFont="1" applyAlignment="1">
      <alignment/>
    </xf>
    <xf numFmtId="3" fontId="0" fillId="0" borderId="186" xfId="0" applyNumberFormat="1" applyBorder="1" applyAlignment="1">
      <alignment horizontal="left" vertical="center"/>
    </xf>
    <xf numFmtId="3" fontId="0" fillId="0" borderId="187" xfId="0" applyNumberFormat="1" applyBorder="1" applyAlignment="1">
      <alignment horizontal="left" vertical="center"/>
    </xf>
    <xf numFmtId="3" fontId="0" fillId="0" borderId="157" xfId="0" applyNumberFormat="1" applyBorder="1" applyAlignment="1">
      <alignment horizontal="left" vertical="center"/>
    </xf>
    <xf numFmtId="3" fontId="0" fillId="0" borderId="158" xfId="0" applyNumberFormat="1" applyBorder="1" applyAlignment="1">
      <alignment horizontal="left" vertical="center"/>
    </xf>
    <xf numFmtId="3" fontId="25" fillId="0" borderId="12" xfId="0" applyNumberFormat="1" applyFont="1" applyBorder="1" applyAlignment="1">
      <alignment horizontal="center"/>
    </xf>
    <xf numFmtId="173" fontId="25" fillId="0" borderId="80" xfId="46" applyNumberFormat="1" applyFont="1" applyBorder="1" applyAlignment="1">
      <alignment horizontal="right"/>
    </xf>
    <xf numFmtId="173" fontId="2" fillId="0" borderId="80" xfId="46" applyNumberFormat="1" applyFont="1" applyBorder="1" applyAlignment="1">
      <alignment/>
    </xf>
    <xf numFmtId="173" fontId="36" fillId="0" borderId="11" xfId="46" applyNumberFormat="1" applyFont="1" applyBorder="1" applyAlignment="1">
      <alignment horizontal="left"/>
    </xf>
    <xf numFmtId="173" fontId="36" fillId="0" borderId="30" xfId="46" applyNumberFormat="1" applyFont="1" applyBorder="1" applyAlignment="1">
      <alignment horizontal="left"/>
    </xf>
    <xf numFmtId="173" fontId="32" fillId="0" borderId="80" xfId="46" applyNumberFormat="1" applyFont="1" applyBorder="1" applyAlignment="1">
      <alignment/>
    </xf>
    <xf numFmtId="173" fontId="25" fillId="0" borderId="12" xfId="46" applyNumberFormat="1" applyFont="1" applyBorder="1" applyAlignment="1">
      <alignment/>
    </xf>
    <xf numFmtId="3" fontId="36" fillId="0" borderId="188" xfId="0" applyNumberFormat="1" applyFont="1" applyBorder="1" applyAlignment="1">
      <alignment horizontal="center"/>
    </xf>
    <xf numFmtId="173" fontId="36" fillId="0" borderId="22" xfId="46" applyNumberFormat="1" applyFont="1" applyBorder="1" applyAlignment="1">
      <alignment/>
    </xf>
    <xf numFmtId="173" fontId="36" fillId="0" borderId="31" xfId="46" applyNumberFormat="1" applyFont="1" applyBorder="1" applyAlignment="1">
      <alignment horizontal="left" wrapText="1"/>
    </xf>
    <xf numFmtId="173" fontId="36" fillId="0" borderId="32" xfId="46" applyNumberFormat="1" applyFont="1" applyBorder="1" applyAlignment="1">
      <alignment horizontal="left"/>
    </xf>
    <xf numFmtId="173" fontId="36" fillId="0" borderId="90" xfId="46" applyNumberFormat="1" applyFont="1" applyBorder="1" applyAlignment="1">
      <alignment/>
    </xf>
    <xf numFmtId="173" fontId="36" fillId="0" borderId="31" xfId="46" applyNumberFormat="1" applyFont="1" applyBorder="1" applyAlignment="1">
      <alignment horizontal="left"/>
    </xf>
    <xf numFmtId="3" fontId="25" fillId="0" borderId="188" xfId="0" applyNumberFormat="1" applyFont="1" applyBorder="1" applyAlignment="1">
      <alignment horizontal="center"/>
    </xf>
    <xf numFmtId="173" fontId="25" fillId="0" borderId="22" xfId="46" applyNumberFormat="1" applyFont="1" applyBorder="1" applyAlignment="1">
      <alignment horizontal="center"/>
    </xf>
    <xf numFmtId="173" fontId="25" fillId="0" borderId="90" xfId="46" applyNumberFormat="1" applyFont="1" applyBorder="1" applyAlignment="1">
      <alignment/>
    </xf>
    <xf numFmtId="3" fontId="21" fillId="0" borderId="113" xfId="0" applyNumberFormat="1" applyFont="1" applyBorder="1" applyAlignment="1">
      <alignment horizontal="center"/>
    </xf>
    <xf numFmtId="173" fontId="21" fillId="0" borderId="52" xfId="46" applyNumberFormat="1" applyFont="1" applyBorder="1" applyAlignment="1">
      <alignment horizontal="center"/>
    </xf>
    <xf numFmtId="173" fontId="21" fillId="0" borderId="75" xfId="46" applyNumberFormat="1" applyFont="1" applyBorder="1" applyAlignment="1">
      <alignment horizontal="right"/>
    </xf>
    <xf numFmtId="0" fontId="21" fillId="0" borderId="0" xfId="0" applyFont="1" applyAlignment="1">
      <alignment/>
    </xf>
    <xf numFmtId="3" fontId="18" fillId="0" borderId="129" xfId="0" applyNumberFormat="1" applyFont="1" applyBorder="1" applyAlignment="1">
      <alignment horizontal="center"/>
    </xf>
    <xf numFmtId="173" fontId="18" fillId="0" borderId="77" xfId="46" applyNumberFormat="1" applyFont="1" applyBorder="1" applyAlignment="1">
      <alignment horizontal="center"/>
    </xf>
    <xf numFmtId="173" fontId="18" fillId="0" borderId="72" xfId="46" applyNumberFormat="1" applyFont="1" applyBorder="1" applyAlignment="1">
      <alignment/>
    </xf>
    <xf numFmtId="3" fontId="28" fillId="0" borderId="117" xfId="0" applyNumberFormat="1" applyFont="1" applyBorder="1" applyAlignment="1">
      <alignment horizontal="center"/>
    </xf>
    <xf numFmtId="3" fontId="28" fillId="0" borderId="22" xfId="0" applyNumberFormat="1" applyFont="1" applyBorder="1" applyAlignment="1">
      <alignment horizontal="center"/>
    </xf>
    <xf numFmtId="173" fontId="18" fillId="40" borderId="90" xfId="46" applyNumberFormat="1" applyFont="1" applyFill="1" applyBorder="1" applyAlignment="1">
      <alignment/>
    </xf>
    <xf numFmtId="0" fontId="28" fillId="0" borderId="0" xfId="0" applyFont="1" applyAlignment="1">
      <alignment/>
    </xf>
    <xf numFmtId="3" fontId="28" fillId="0" borderId="106" xfId="0" applyNumberFormat="1" applyFont="1" applyBorder="1" applyAlignment="1">
      <alignment horizontal="center"/>
    </xf>
    <xf numFmtId="3" fontId="28" fillId="0" borderId="56" xfId="0" applyNumberFormat="1" applyFont="1" applyBorder="1" applyAlignment="1">
      <alignment horizontal="center"/>
    </xf>
    <xf numFmtId="173" fontId="27" fillId="40" borderId="87" xfId="46" applyNumberFormat="1" applyFont="1" applyFill="1" applyBorder="1" applyAlignment="1">
      <alignment/>
    </xf>
    <xf numFmtId="3" fontId="18" fillId="0" borderId="106" xfId="0" applyNumberFormat="1" applyFont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87" xfId="0" applyNumberFormat="1" applyFont="1" applyBorder="1" applyAlignment="1">
      <alignment horizontal="center" vertical="center"/>
    </xf>
    <xf numFmtId="3" fontId="21" fillId="0" borderId="164" xfId="0" applyNumberFormat="1" applyFont="1" applyBorder="1" applyAlignment="1">
      <alignment horizontal="center"/>
    </xf>
    <xf numFmtId="3" fontId="21" fillId="0" borderId="165" xfId="0" applyNumberFormat="1" applyFont="1" applyBorder="1" applyAlignment="1">
      <alignment horizontal="center"/>
    </xf>
    <xf numFmtId="173" fontId="21" fillId="0" borderId="97" xfId="46" applyNumberFormat="1" applyFont="1" applyBorder="1" applyAlignment="1">
      <alignment horizontal="right"/>
    </xf>
    <xf numFmtId="3" fontId="23" fillId="37" borderId="103" xfId="0" applyNumberFormat="1" applyFont="1" applyFill="1" applyBorder="1" applyAlignment="1">
      <alignment/>
    </xf>
    <xf numFmtId="3" fontId="23" fillId="37" borderId="104" xfId="0" applyNumberFormat="1" applyFont="1" applyFill="1" applyBorder="1" applyAlignment="1">
      <alignment/>
    </xf>
    <xf numFmtId="0" fontId="38" fillId="0" borderId="0" xfId="0" applyFont="1" applyAlignment="1">
      <alignment/>
    </xf>
    <xf numFmtId="3" fontId="25" fillId="0" borderId="16" xfId="0" applyNumberFormat="1" applyFont="1" applyBorder="1" applyAlignment="1">
      <alignment horizontal="center"/>
    </xf>
    <xf numFmtId="3" fontId="25" fillId="0" borderId="33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/>
    </xf>
    <xf numFmtId="3" fontId="18" fillId="0" borderId="13" xfId="0" applyNumberFormat="1" applyFont="1" applyBorder="1" applyAlignment="1">
      <alignment horizontal="center"/>
    </xf>
    <xf numFmtId="3" fontId="18" fillId="0" borderId="29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/>
    </xf>
    <xf numFmtId="3" fontId="25" fillId="0" borderId="13" xfId="0" applyNumberFormat="1" applyFont="1" applyBorder="1" applyAlignment="1">
      <alignment horizontal="center"/>
    </xf>
    <xf numFmtId="3" fontId="25" fillId="0" borderId="29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18" fillId="0" borderId="30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/>
    </xf>
    <xf numFmtId="3" fontId="25" fillId="0" borderId="30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left" wrapText="1"/>
    </xf>
    <xf numFmtId="3" fontId="36" fillId="0" borderId="13" xfId="0" applyNumberFormat="1" applyFont="1" applyBorder="1" applyAlignment="1">
      <alignment horizontal="center"/>
    </xf>
    <xf numFmtId="3" fontId="36" fillId="0" borderId="30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right" wrapText="1"/>
    </xf>
    <xf numFmtId="3" fontId="36" fillId="0" borderId="12" xfId="0" applyNumberFormat="1" applyFont="1" applyBorder="1" applyAlignment="1">
      <alignment/>
    </xf>
    <xf numFmtId="3" fontId="36" fillId="0" borderId="12" xfId="0" applyNumberFormat="1" applyFont="1" applyBorder="1" applyAlignment="1">
      <alignment horizontal="right"/>
    </xf>
    <xf numFmtId="3" fontId="36" fillId="0" borderId="13" xfId="0" applyNumberFormat="1" applyFont="1" applyBorder="1" applyAlignment="1">
      <alignment horizontal="right"/>
    </xf>
    <xf numFmtId="3" fontId="36" fillId="0" borderId="30" xfId="0" applyNumberFormat="1" applyFont="1" applyBorder="1" applyAlignment="1">
      <alignment horizontal="right"/>
    </xf>
    <xf numFmtId="3" fontId="36" fillId="40" borderId="12" xfId="0" applyNumberFormat="1" applyFont="1" applyFill="1" applyBorder="1" applyAlignment="1">
      <alignment horizontal="right"/>
    </xf>
    <xf numFmtId="0" fontId="36" fillId="0" borderId="0" xfId="0" applyFont="1" applyAlignment="1">
      <alignment horizontal="right"/>
    </xf>
    <xf numFmtId="3" fontId="25" fillId="40" borderId="12" xfId="0" applyNumberFormat="1" applyFont="1" applyFill="1" applyBorder="1" applyAlignment="1">
      <alignment/>
    </xf>
    <xf numFmtId="3" fontId="27" fillId="0" borderId="13" xfId="0" applyNumberFormat="1" applyFont="1" applyBorder="1" applyAlignment="1">
      <alignment horizontal="center"/>
    </xf>
    <xf numFmtId="3" fontId="27" fillId="0" borderId="30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/>
    </xf>
    <xf numFmtId="3" fontId="27" fillId="40" borderId="12" xfId="0" applyNumberFormat="1" applyFont="1" applyFill="1" applyBorder="1" applyAlignment="1">
      <alignment/>
    </xf>
    <xf numFmtId="0" fontId="27" fillId="0" borderId="0" xfId="0" applyFont="1" applyAlignment="1">
      <alignment/>
    </xf>
    <xf numFmtId="3" fontId="0" fillId="0" borderId="0" xfId="0" applyNumberFormat="1" applyAlignment="1">
      <alignment wrapText="1"/>
    </xf>
    <xf numFmtId="3" fontId="18" fillId="0" borderId="0" xfId="0" applyNumberFormat="1" applyFont="1" applyAlignment="1">
      <alignment/>
    </xf>
    <xf numFmtId="3" fontId="25" fillId="0" borderId="13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18" fillId="0" borderId="22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56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3" fontId="18" fillId="0" borderId="34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/>
    </xf>
    <xf numFmtId="3" fontId="18" fillId="0" borderId="64" xfId="0" applyNumberFormat="1" applyFont="1" applyBorder="1" applyAlignment="1">
      <alignment/>
    </xf>
    <xf numFmtId="3" fontId="25" fillId="0" borderId="56" xfId="0" applyNumberFormat="1" applyFont="1" applyBorder="1" applyAlignment="1">
      <alignment/>
    </xf>
    <xf numFmtId="3" fontId="18" fillId="0" borderId="16" xfId="0" applyNumberFormat="1" applyFont="1" applyBorder="1" applyAlignment="1">
      <alignment horizontal="center"/>
    </xf>
    <xf numFmtId="3" fontId="18" fillId="0" borderId="65" xfId="0" applyNumberFormat="1" applyFont="1" applyBorder="1" applyAlignment="1">
      <alignment/>
    </xf>
    <xf numFmtId="3" fontId="0" fillId="40" borderId="56" xfId="0" applyNumberFormat="1" applyFill="1" applyBorder="1" applyAlignment="1">
      <alignment/>
    </xf>
    <xf numFmtId="3" fontId="25" fillId="0" borderId="11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center"/>
    </xf>
    <xf numFmtId="3" fontId="25" fillId="0" borderId="11" xfId="0" applyNumberFormat="1" applyFont="1" applyBorder="1" applyAlignment="1">
      <alignment wrapText="1"/>
    </xf>
    <xf numFmtId="3" fontId="18" fillId="0" borderId="22" xfId="0" applyNumberFormat="1" applyFont="1" applyBorder="1" applyAlignment="1">
      <alignment horizontal="center"/>
    </xf>
    <xf numFmtId="3" fontId="18" fillId="0" borderId="157" xfId="0" applyNumberFormat="1" applyFont="1" applyBorder="1" applyAlignment="1">
      <alignment/>
    </xf>
    <xf numFmtId="3" fontId="28" fillId="33" borderId="189" xfId="0" applyNumberFormat="1" applyFont="1" applyFill="1" applyBorder="1" applyAlignment="1">
      <alignment/>
    </xf>
    <xf numFmtId="3" fontId="27" fillId="0" borderId="13" xfId="0" applyNumberFormat="1" applyFont="1" applyBorder="1" applyAlignment="1">
      <alignment horizontal="right"/>
    </xf>
    <xf numFmtId="0" fontId="27" fillId="0" borderId="0" xfId="0" applyFont="1" applyAlignment="1">
      <alignment horizontal="right"/>
    </xf>
    <xf numFmtId="3" fontId="27" fillId="52" borderId="12" xfId="0" applyNumberFormat="1" applyFont="1" applyFill="1" applyBorder="1" applyAlignment="1">
      <alignment horizontal="right"/>
    </xf>
    <xf numFmtId="0" fontId="8" fillId="0" borderId="89" xfId="0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175" fontId="8" fillId="0" borderId="12" xfId="0" applyNumberFormat="1" applyFont="1" applyFill="1" applyBorder="1" applyAlignment="1">
      <alignment/>
    </xf>
    <xf numFmtId="175" fontId="1" fillId="0" borderId="12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8" fillId="36" borderId="68" xfId="0" applyFont="1" applyFill="1" applyBorder="1" applyAlignment="1">
      <alignment horizontal="right"/>
    </xf>
    <xf numFmtId="0" fontId="8" fillId="0" borderId="190" xfId="0" applyFont="1" applyBorder="1" applyAlignment="1">
      <alignment horizontal="right"/>
    </xf>
    <xf numFmtId="0" fontId="82" fillId="36" borderId="27" xfId="0" applyFont="1" applyFill="1" applyBorder="1" applyAlignment="1">
      <alignment horizontal="center"/>
    </xf>
    <xf numFmtId="3" fontId="82" fillId="0" borderId="11" xfId="0" applyNumberFormat="1" applyFont="1" applyFill="1" applyBorder="1" applyAlignment="1">
      <alignment/>
    </xf>
    <xf numFmtId="173" fontId="63" fillId="36" borderId="22" xfId="46" applyNumberFormat="1" applyFont="1" applyFill="1" applyBorder="1" applyAlignment="1" applyProtection="1">
      <alignment vertical="center"/>
      <protection/>
    </xf>
    <xf numFmtId="173" fontId="63" fillId="48" borderId="22" xfId="46" applyNumberFormat="1" applyFont="1" applyFill="1" applyBorder="1" applyAlignment="1" applyProtection="1">
      <alignment vertical="center"/>
      <protection/>
    </xf>
    <xf numFmtId="173" fontId="0" fillId="48" borderId="22" xfId="46" applyNumberFormat="1" applyFill="1" applyBorder="1" applyAlignment="1" applyProtection="1">
      <alignment vertical="center"/>
      <protection/>
    </xf>
    <xf numFmtId="173" fontId="0" fillId="48" borderId="22" xfId="46" applyNumberFormat="1" applyFont="1" applyFill="1" applyBorder="1" applyAlignment="1" applyProtection="1">
      <alignment vertical="center"/>
      <protection/>
    </xf>
    <xf numFmtId="0" fontId="0" fillId="36" borderId="157" xfId="0" applyFont="1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173" fontId="82" fillId="48" borderId="56" xfId="46" applyNumberFormat="1" applyFont="1" applyFill="1" applyBorder="1" applyAlignment="1" applyProtection="1">
      <alignment/>
      <protection/>
    </xf>
    <xf numFmtId="0" fontId="0" fillId="40" borderId="163" xfId="0" applyFont="1" applyFill="1" applyBorder="1" applyAlignment="1">
      <alignment/>
    </xf>
    <xf numFmtId="173" fontId="0" fillId="48" borderId="35" xfId="46" applyNumberFormat="1" applyFont="1" applyFill="1" applyBorder="1" applyAlignment="1" applyProtection="1">
      <alignment/>
      <protection/>
    </xf>
    <xf numFmtId="0" fontId="0" fillId="40" borderId="56" xfId="0" applyFill="1" applyBorder="1" applyAlignment="1">
      <alignment wrapText="1"/>
    </xf>
    <xf numFmtId="0" fontId="0" fillId="36" borderId="64" xfId="0" applyFont="1" applyFill="1" applyBorder="1" applyAlignment="1">
      <alignment horizontal="center"/>
    </xf>
    <xf numFmtId="0" fontId="0" fillId="40" borderId="64" xfId="0" applyFill="1" applyBorder="1" applyAlignment="1">
      <alignment wrapText="1"/>
    </xf>
    <xf numFmtId="173" fontId="82" fillId="48" borderId="158" xfId="46" applyNumberFormat="1" applyFont="1" applyFill="1" applyBorder="1" applyAlignment="1" applyProtection="1">
      <alignment/>
      <protection/>
    </xf>
    <xf numFmtId="3" fontId="2" fillId="36" borderId="14" xfId="0" applyNumberFormat="1" applyFont="1" applyFill="1" applyBorder="1" applyAlignment="1">
      <alignment horizontal="right"/>
    </xf>
    <xf numFmtId="173" fontId="2" fillId="36" borderId="35" xfId="46" applyNumberFormat="1" applyFont="1" applyFill="1" applyBorder="1" applyAlignment="1" applyProtection="1">
      <alignment/>
      <protection/>
    </xf>
    <xf numFmtId="173" fontId="2" fillId="48" borderId="35" xfId="46" applyNumberFormat="1" applyFont="1" applyFill="1" applyBorder="1" applyAlignment="1" applyProtection="1">
      <alignment/>
      <protection/>
    </xf>
    <xf numFmtId="173" fontId="2" fillId="40" borderId="30" xfId="46" applyNumberFormat="1" applyFont="1" applyFill="1" applyBorder="1" applyAlignment="1" applyProtection="1">
      <alignment/>
      <protection/>
    </xf>
    <xf numFmtId="173" fontId="77" fillId="40" borderId="14" xfId="46" applyNumberFormat="1" applyFont="1" applyFill="1" applyBorder="1" applyAlignment="1" applyProtection="1">
      <alignment/>
      <protection/>
    </xf>
    <xf numFmtId="3" fontId="82" fillId="40" borderId="22" xfId="0" applyNumberFormat="1" applyFont="1" applyFill="1" applyBorder="1" applyAlignment="1">
      <alignment/>
    </xf>
    <xf numFmtId="173" fontId="82" fillId="40" borderId="30" xfId="46" applyNumberFormat="1" applyFont="1" applyFill="1" applyBorder="1" applyAlignment="1" applyProtection="1">
      <alignment/>
      <protection/>
    </xf>
    <xf numFmtId="0" fontId="87" fillId="0" borderId="0" xfId="0" applyFont="1" applyAlignment="1">
      <alignment/>
    </xf>
    <xf numFmtId="173" fontId="0" fillId="40" borderId="30" xfId="46" applyNumberFormat="1" applyFont="1" applyFill="1" applyBorder="1" applyAlignment="1" applyProtection="1">
      <alignment/>
      <protection/>
    </xf>
    <xf numFmtId="3" fontId="82" fillId="40" borderId="56" xfId="0" applyNumberFormat="1" applyFont="1" applyFill="1" applyBorder="1" applyAlignment="1">
      <alignment/>
    </xf>
    <xf numFmtId="0" fontId="82" fillId="40" borderId="56" xfId="0" applyFont="1" applyFill="1" applyBorder="1" applyAlignment="1">
      <alignment wrapText="1"/>
    </xf>
    <xf numFmtId="173" fontId="82" fillId="40" borderId="56" xfId="46" applyNumberFormat="1" applyFont="1" applyFill="1" applyBorder="1" applyAlignment="1" applyProtection="1">
      <alignment/>
      <protection/>
    </xf>
    <xf numFmtId="173" fontId="0" fillId="40" borderId="56" xfId="46" applyNumberFormat="1" applyFill="1" applyBorder="1" applyAlignment="1" applyProtection="1">
      <alignment/>
      <protection/>
    </xf>
    <xf numFmtId="173" fontId="0" fillId="48" borderId="56" xfId="46" applyNumberFormat="1" applyFont="1" applyFill="1" applyBorder="1" applyAlignment="1" applyProtection="1">
      <alignment vertical="center"/>
      <protection/>
    </xf>
    <xf numFmtId="3" fontId="82" fillId="40" borderId="56" xfId="0" applyNumberFormat="1" applyFont="1" applyFill="1" applyBorder="1" applyAlignment="1">
      <alignment/>
    </xf>
    <xf numFmtId="3" fontId="0" fillId="0" borderId="65" xfId="0" applyNumberFormat="1" applyFill="1" applyBorder="1" applyAlignment="1">
      <alignment wrapText="1"/>
    </xf>
    <xf numFmtId="3" fontId="18" fillId="0" borderId="30" xfId="0" applyNumberFormat="1" applyFont="1" applyBorder="1" applyAlignment="1">
      <alignment/>
    </xf>
    <xf numFmtId="3" fontId="18" fillId="33" borderId="64" xfId="0" applyNumberFormat="1" applyFont="1" applyFill="1" applyBorder="1" applyAlignment="1">
      <alignment horizontal="center"/>
    </xf>
    <xf numFmtId="3" fontId="18" fillId="41" borderId="64" xfId="0" applyNumberFormat="1" applyFont="1" applyFill="1" applyBorder="1" applyAlignment="1">
      <alignment wrapText="1"/>
    </xf>
    <xf numFmtId="3" fontId="18" fillId="33" borderId="64" xfId="0" applyNumberFormat="1" applyFont="1" applyFill="1" applyBorder="1" applyAlignment="1">
      <alignment/>
    </xf>
    <xf numFmtId="175" fontId="5" fillId="37" borderId="146" xfId="0" applyNumberFormat="1" applyFont="1" applyFill="1" applyBorder="1" applyAlignment="1">
      <alignment/>
    </xf>
    <xf numFmtId="175" fontId="0" fillId="0" borderId="56" xfId="0" applyNumberFormat="1" applyFont="1" applyFill="1" applyBorder="1" applyAlignment="1">
      <alignment/>
    </xf>
    <xf numFmtId="173" fontId="0" fillId="0" borderId="64" xfId="46" applyNumberFormat="1" applyFill="1" applyBorder="1" applyAlignment="1" applyProtection="1">
      <alignment horizontal="center" vertical="center"/>
      <protection/>
    </xf>
    <xf numFmtId="3" fontId="15" fillId="37" borderId="52" xfId="0" applyNumberFormat="1" applyFont="1" applyFill="1" applyBorder="1" applyAlignment="1">
      <alignment wrapText="1"/>
    </xf>
    <xf numFmtId="175" fontId="5" fillId="37" borderId="52" xfId="0" applyNumberFormat="1" applyFont="1" applyFill="1" applyBorder="1" applyAlignment="1">
      <alignment/>
    </xf>
    <xf numFmtId="173" fontId="5" fillId="37" borderId="112" xfId="46" applyNumberFormat="1" applyFont="1" applyFill="1" applyBorder="1" applyAlignment="1" applyProtection="1">
      <alignment/>
      <protection/>
    </xf>
    <xf numFmtId="173" fontId="5" fillId="37" borderId="75" xfId="46" applyNumberFormat="1" applyFont="1" applyFill="1" applyBorder="1" applyAlignment="1" applyProtection="1">
      <alignment/>
      <protection/>
    </xf>
    <xf numFmtId="3" fontId="5" fillId="37" borderId="118" xfId="0" applyNumberFormat="1" applyFont="1" applyFill="1" applyBorder="1" applyAlignment="1">
      <alignment horizontal="center" wrapText="1"/>
    </xf>
    <xf numFmtId="3" fontId="5" fillId="37" borderId="146" xfId="0" applyNumberFormat="1" applyFont="1" applyFill="1" applyBorder="1" applyAlignment="1">
      <alignment horizontal="center"/>
    </xf>
    <xf numFmtId="3" fontId="5" fillId="37" borderId="146" xfId="0" applyNumberFormat="1" applyFont="1" applyFill="1" applyBorder="1" applyAlignment="1">
      <alignment wrapText="1"/>
    </xf>
    <xf numFmtId="173" fontId="5" fillId="37" borderId="170" xfId="46" applyNumberFormat="1" applyFont="1" applyFill="1" applyBorder="1" applyAlignment="1" applyProtection="1">
      <alignment/>
      <protection/>
    </xf>
    <xf numFmtId="3" fontId="2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0" fillId="0" borderId="64" xfId="0" applyNumberFormat="1" applyFont="1" applyBorder="1" applyAlignment="1">
      <alignment vertical="center"/>
    </xf>
    <xf numFmtId="3" fontId="0" fillId="36" borderId="32" xfId="0" applyNumberFormat="1" applyFont="1" applyFill="1" applyBorder="1" applyAlignment="1">
      <alignment/>
    </xf>
    <xf numFmtId="3" fontId="0" fillId="36" borderId="68" xfId="0" applyNumberFormat="1" applyFont="1" applyFill="1" applyBorder="1" applyAlignment="1">
      <alignment/>
    </xf>
    <xf numFmtId="0" fontId="8" fillId="36" borderId="56" xfId="0" applyFont="1" applyFill="1" applyBorder="1" applyAlignment="1">
      <alignment/>
    </xf>
    <xf numFmtId="0" fontId="8" fillId="36" borderId="106" xfId="0" applyFont="1" applyFill="1" applyBorder="1" applyAlignment="1">
      <alignment horizontal="center"/>
    </xf>
    <xf numFmtId="0" fontId="8" fillId="0" borderId="131" xfId="0" applyFont="1" applyBorder="1" applyAlignment="1">
      <alignment horizontal="center"/>
    </xf>
    <xf numFmtId="0" fontId="8" fillId="0" borderId="106" xfId="0" applyFont="1" applyBorder="1" applyAlignment="1">
      <alignment horizontal="center"/>
    </xf>
    <xf numFmtId="173" fontId="2" fillId="0" borderId="56" xfId="46" applyNumberFormat="1" applyFont="1" applyBorder="1" applyAlignment="1">
      <alignment horizontal="center" vertical="center"/>
    </xf>
    <xf numFmtId="173" fontId="0" fillId="0" borderId="56" xfId="46" applyNumberFormat="1" applyFont="1" applyBorder="1" applyAlignment="1">
      <alignment/>
    </xf>
    <xf numFmtId="173" fontId="0" fillId="0" borderId="56" xfId="0" applyNumberFormat="1" applyFont="1" applyBorder="1" applyAlignment="1">
      <alignment/>
    </xf>
    <xf numFmtId="3" fontId="0" fillId="0" borderId="12" xfId="0" applyNumberFormat="1" applyFont="1" applyBorder="1" applyAlignment="1">
      <alignment horizontal="left" wrapText="1"/>
    </xf>
    <xf numFmtId="0" fontId="2" fillId="0" borderId="131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191" xfId="0" applyFont="1" applyBorder="1" applyAlignment="1">
      <alignment horizontal="center" vertical="center" wrapText="1"/>
    </xf>
    <xf numFmtId="173" fontId="0" fillId="0" borderId="67" xfId="46" applyNumberFormat="1" applyBorder="1" applyAlignment="1">
      <alignment horizontal="center" vertical="center" wrapText="1"/>
    </xf>
    <xf numFmtId="173" fontId="1" fillId="0" borderId="67" xfId="46" applyNumberFormat="1" applyFont="1" applyBorder="1" applyAlignment="1">
      <alignment horizontal="center" vertical="center" wrapText="1"/>
    </xf>
    <xf numFmtId="173" fontId="5" fillId="0" borderId="67" xfId="0" applyNumberFormat="1" applyFont="1" applyBorder="1" applyAlignment="1">
      <alignment horizontal="center" vertical="center" wrapText="1"/>
    </xf>
    <xf numFmtId="173" fontId="5" fillId="0" borderId="67" xfId="46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173" fontId="5" fillId="0" borderId="192" xfId="46" applyNumberFormat="1" applyFont="1" applyBorder="1" applyAlignment="1">
      <alignment horizontal="center" vertical="center"/>
    </xf>
    <xf numFmtId="173" fontId="0" fillId="0" borderId="69" xfId="46" applyNumberFormat="1" applyBorder="1" applyAlignment="1">
      <alignment horizontal="center" vertical="center"/>
    </xf>
    <xf numFmtId="173" fontId="0" fillId="0" borderId="192" xfId="46" applyNumberFormat="1" applyBorder="1" applyAlignment="1">
      <alignment horizontal="center" vertical="center"/>
    </xf>
    <xf numFmtId="173" fontId="5" fillId="50" borderId="192" xfId="46" applyNumberFormat="1" applyFont="1" applyFill="1" applyBorder="1" applyAlignment="1">
      <alignment horizontal="center" vertical="center"/>
    </xf>
    <xf numFmtId="173" fontId="0" fillId="0" borderId="69" xfId="46" applyNumberFormat="1" applyFont="1" applyBorder="1" applyAlignment="1">
      <alignment/>
    </xf>
    <xf numFmtId="173" fontId="2" fillId="0" borderId="69" xfId="46" applyNumberFormat="1" applyFont="1" applyBorder="1" applyAlignment="1">
      <alignment/>
    </xf>
    <xf numFmtId="173" fontId="5" fillId="50" borderId="193" xfId="0" applyNumberFormat="1" applyFont="1" applyFill="1" applyBorder="1" applyAlignment="1">
      <alignment/>
    </xf>
    <xf numFmtId="173" fontId="0" fillId="0" borderId="67" xfId="46" applyNumberFormat="1" applyBorder="1" applyAlignment="1">
      <alignment/>
    </xf>
    <xf numFmtId="173" fontId="0" fillId="0" borderId="191" xfId="46" applyNumberFormat="1" applyBorder="1" applyAlignment="1">
      <alignment/>
    </xf>
    <xf numFmtId="173" fontId="5" fillId="50" borderId="192" xfId="0" applyNumberFormat="1" applyFont="1" applyFill="1" applyBorder="1" applyAlignment="1">
      <alignment/>
    </xf>
    <xf numFmtId="173" fontId="0" fillId="0" borderId="106" xfId="46" applyNumberFormat="1" applyBorder="1" applyAlignment="1">
      <alignment horizontal="center" vertical="center" wrapText="1"/>
    </xf>
    <xf numFmtId="173" fontId="0" fillId="0" borderId="87" xfId="46" applyNumberFormat="1" applyBorder="1" applyAlignment="1">
      <alignment horizontal="center" vertical="center" wrapText="1"/>
    </xf>
    <xf numFmtId="173" fontId="1" fillId="0" borderId="106" xfId="46" applyNumberFormat="1" applyFont="1" applyBorder="1" applyAlignment="1">
      <alignment horizontal="center" vertical="center" wrapText="1"/>
    </xf>
    <xf numFmtId="173" fontId="1" fillId="0" borderId="87" xfId="46" applyNumberFormat="1" applyFont="1" applyBorder="1" applyAlignment="1">
      <alignment horizontal="center" vertical="center" wrapText="1"/>
    </xf>
    <xf numFmtId="173" fontId="5" fillId="0" borderId="106" xfId="0" applyNumberFormat="1" applyFont="1" applyBorder="1" applyAlignment="1">
      <alignment horizontal="center" vertical="center" wrapText="1"/>
    </xf>
    <xf numFmtId="173" fontId="5" fillId="0" borderId="87" xfId="0" applyNumberFormat="1" applyFont="1" applyBorder="1" applyAlignment="1">
      <alignment horizontal="center" vertical="center" wrapText="1"/>
    </xf>
    <xf numFmtId="173" fontId="5" fillId="0" borderId="106" xfId="46" applyNumberFormat="1" applyFont="1" applyBorder="1" applyAlignment="1">
      <alignment horizontal="center" vertical="center" wrapText="1"/>
    </xf>
    <xf numFmtId="173" fontId="5" fillId="0" borderId="87" xfId="46" applyNumberFormat="1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173" fontId="5" fillId="0" borderId="115" xfId="46" applyNumberFormat="1" applyFont="1" applyBorder="1" applyAlignment="1">
      <alignment horizontal="center" vertical="center"/>
    </xf>
    <xf numFmtId="173" fontId="0" fillId="0" borderId="107" xfId="46" applyNumberFormat="1" applyBorder="1" applyAlignment="1">
      <alignment horizontal="center" vertical="center"/>
    </xf>
    <xf numFmtId="173" fontId="0" fillId="0" borderId="94" xfId="46" applyNumberFormat="1" applyBorder="1" applyAlignment="1">
      <alignment horizontal="center" vertical="center"/>
    </xf>
    <xf numFmtId="173" fontId="0" fillId="0" borderId="106" xfId="46" applyNumberFormat="1" applyBorder="1" applyAlignment="1">
      <alignment horizontal="center" vertical="center"/>
    </xf>
    <xf numFmtId="173" fontId="0" fillId="0" borderId="108" xfId="46" applyNumberFormat="1" applyBorder="1" applyAlignment="1">
      <alignment horizontal="center" vertical="center"/>
    </xf>
    <xf numFmtId="173" fontId="0" fillId="0" borderId="115" xfId="46" applyNumberFormat="1" applyBorder="1" applyAlignment="1">
      <alignment horizontal="center" vertical="center"/>
    </xf>
    <xf numFmtId="173" fontId="0" fillId="0" borderId="95" xfId="46" applyNumberFormat="1" applyBorder="1" applyAlignment="1">
      <alignment horizontal="center" vertical="center"/>
    </xf>
    <xf numFmtId="173" fontId="5" fillId="50" borderId="115" xfId="46" applyNumberFormat="1" applyFont="1" applyFill="1" applyBorder="1" applyAlignment="1">
      <alignment horizontal="center" vertical="center"/>
    </xf>
    <xf numFmtId="173" fontId="0" fillId="0" borderId="107" xfId="46" applyNumberFormat="1" applyFont="1" applyBorder="1" applyAlignment="1">
      <alignment/>
    </xf>
    <xf numFmtId="173" fontId="0" fillId="0" borderId="94" xfId="46" applyNumberFormat="1" applyFont="1" applyBorder="1" applyAlignment="1">
      <alignment/>
    </xf>
    <xf numFmtId="0" fontId="0" fillId="0" borderId="106" xfId="0" applyFont="1" applyBorder="1" applyAlignment="1">
      <alignment/>
    </xf>
    <xf numFmtId="0" fontId="8" fillId="0" borderId="106" xfId="0" applyFont="1" applyBorder="1" applyAlignment="1">
      <alignment/>
    </xf>
    <xf numFmtId="173" fontId="2" fillId="0" borderId="106" xfId="46" applyNumberFormat="1" applyFont="1" applyBorder="1" applyAlignment="1">
      <alignment/>
    </xf>
    <xf numFmtId="173" fontId="2" fillId="0" borderId="94" xfId="46" applyNumberFormat="1" applyFont="1" applyBorder="1" applyAlignment="1">
      <alignment/>
    </xf>
    <xf numFmtId="173" fontId="5" fillId="50" borderId="167" xfId="0" applyNumberFormat="1" applyFont="1" applyFill="1" applyBorder="1" applyAlignment="1">
      <alignment/>
    </xf>
    <xf numFmtId="173" fontId="0" fillId="0" borderId="106" xfId="46" applyNumberFormat="1" applyBorder="1" applyAlignment="1">
      <alignment/>
    </xf>
    <xf numFmtId="173" fontId="0" fillId="0" borderId="87" xfId="46" applyNumberFormat="1" applyBorder="1" applyAlignment="1">
      <alignment/>
    </xf>
    <xf numFmtId="173" fontId="0" fillId="0" borderId="108" xfId="46" applyNumberFormat="1" applyBorder="1" applyAlignment="1">
      <alignment/>
    </xf>
    <xf numFmtId="173" fontId="0" fillId="0" borderId="96" xfId="46" applyNumberFormat="1" applyBorder="1" applyAlignment="1">
      <alignment/>
    </xf>
    <xf numFmtId="173" fontId="5" fillId="50" borderId="115" xfId="0" applyNumberFormat="1" applyFont="1" applyFill="1" applyBorder="1" applyAlignment="1">
      <alignment/>
    </xf>
    <xf numFmtId="0" fontId="2" fillId="0" borderId="192" xfId="0" applyFont="1" applyBorder="1" applyAlignment="1">
      <alignment horizontal="center" vertical="center" wrapText="1"/>
    </xf>
    <xf numFmtId="173" fontId="2" fillId="0" borderId="180" xfId="46" applyNumberFormat="1" applyFont="1" applyBorder="1" applyAlignment="1">
      <alignment horizontal="center" vertical="center"/>
    </xf>
    <xf numFmtId="173" fontId="8" fillId="0" borderId="69" xfId="46" applyNumberFormat="1" applyFont="1" applyBorder="1" applyAlignment="1">
      <alignment horizontal="center" vertical="center"/>
    </xf>
    <xf numFmtId="173" fontId="8" fillId="0" borderId="67" xfId="46" applyNumberFormat="1" applyFont="1" applyBorder="1" applyAlignment="1">
      <alignment horizontal="center" vertical="center"/>
    </xf>
    <xf numFmtId="0" fontId="8" fillId="0" borderId="67" xfId="0" applyFont="1" applyBorder="1" applyAlignment="1">
      <alignment/>
    </xf>
    <xf numFmtId="0" fontId="8" fillId="0" borderId="191" xfId="0" applyFont="1" applyBorder="1" applyAlignment="1">
      <alignment/>
    </xf>
    <xf numFmtId="173" fontId="2" fillId="0" borderId="115" xfId="46" applyNumberFormat="1" applyFont="1" applyBorder="1" applyAlignment="1">
      <alignment horizontal="center" vertical="center"/>
    </xf>
    <xf numFmtId="173" fontId="8" fillId="40" borderId="107" xfId="46" applyNumberFormat="1" applyFont="1" applyFill="1" applyBorder="1" applyAlignment="1">
      <alignment horizontal="center" vertical="center" wrapText="1"/>
    </xf>
    <xf numFmtId="173" fontId="8" fillId="0" borderId="94" xfId="46" applyNumberFormat="1" applyFont="1" applyBorder="1" applyAlignment="1">
      <alignment horizontal="center" vertical="center"/>
    </xf>
    <xf numFmtId="173" fontId="8" fillId="40" borderId="106" xfId="46" applyNumberFormat="1" applyFont="1" applyFill="1" applyBorder="1" applyAlignment="1">
      <alignment horizontal="center" vertical="center" wrapText="1"/>
    </xf>
    <xf numFmtId="173" fontId="8" fillId="0" borderId="87" xfId="46" applyNumberFormat="1" applyFont="1" applyBorder="1" applyAlignment="1">
      <alignment horizontal="center" vertical="center"/>
    </xf>
    <xf numFmtId="173" fontId="2" fillId="0" borderId="107" xfId="46" applyNumberFormat="1" applyFont="1" applyBorder="1" applyAlignment="1">
      <alignment/>
    </xf>
    <xf numFmtId="173" fontId="2" fillId="0" borderId="106" xfId="0" applyNumberFormat="1" applyFont="1" applyBorder="1" applyAlignment="1">
      <alignment/>
    </xf>
    <xf numFmtId="173" fontId="8" fillId="0" borderId="106" xfId="46" applyNumberFormat="1" applyFont="1" applyBorder="1" applyAlignment="1">
      <alignment/>
    </xf>
    <xf numFmtId="0" fontId="8" fillId="0" borderId="87" xfId="0" applyFont="1" applyBorder="1" applyAlignment="1">
      <alignment/>
    </xf>
    <xf numFmtId="0" fontId="8" fillId="0" borderId="108" xfId="0" applyFont="1" applyBorder="1" applyAlignment="1">
      <alignment/>
    </xf>
    <xf numFmtId="0" fontId="8" fillId="0" borderId="96" xfId="0" applyFont="1" applyBorder="1" applyAlignment="1">
      <alignment/>
    </xf>
    <xf numFmtId="0" fontId="2" fillId="0" borderId="194" xfId="0" applyFont="1" applyBorder="1" applyAlignment="1">
      <alignment horizontal="center" vertical="center" wrapText="1"/>
    </xf>
    <xf numFmtId="173" fontId="2" fillId="0" borderId="192" xfId="46" applyNumberFormat="1" applyFont="1" applyBorder="1" applyAlignment="1">
      <alignment horizontal="center" vertical="center"/>
    </xf>
    <xf numFmtId="173" fontId="8" fillId="0" borderId="191" xfId="46" applyNumberFormat="1" applyFont="1" applyBorder="1" applyAlignment="1">
      <alignment horizontal="center" vertical="center"/>
    </xf>
    <xf numFmtId="173" fontId="0" fillId="0" borderId="67" xfId="46" applyNumberFormat="1" applyBorder="1" applyAlignment="1">
      <alignment horizontal="center" vertical="center"/>
    </xf>
    <xf numFmtId="173" fontId="0" fillId="0" borderId="67" xfId="46" applyNumberFormat="1" applyBorder="1" applyAlignment="1">
      <alignment horizontal="right"/>
    </xf>
    <xf numFmtId="173" fontId="0" fillId="0" borderId="191" xfId="46" applyNumberFormat="1" applyBorder="1" applyAlignment="1">
      <alignment horizontal="right"/>
    </xf>
    <xf numFmtId="173" fontId="8" fillId="40" borderId="167" xfId="46" applyNumberFormat="1" applyFont="1" applyFill="1" applyBorder="1" applyAlignment="1">
      <alignment horizontal="center" vertical="center" wrapText="1"/>
    </xf>
    <xf numFmtId="173" fontId="8" fillId="0" borderId="96" xfId="46" applyNumberFormat="1" applyFont="1" applyBorder="1" applyAlignment="1">
      <alignment horizontal="center" vertical="center"/>
    </xf>
    <xf numFmtId="173" fontId="0" fillId="0" borderId="87" xfId="46" applyNumberFormat="1" applyBorder="1" applyAlignment="1">
      <alignment horizontal="center" vertical="center"/>
    </xf>
    <xf numFmtId="173" fontId="0" fillId="0" borderId="87" xfId="46" applyNumberFormat="1" applyBorder="1" applyAlignment="1">
      <alignment horizontal="right"/>
    </xf>
    <xf numFmtId="173" fontId="0" fillId="0" borderId="96" xfId="46" applyNumberFormat="1" applyBorder="1" applyAlignment="1">
      <alignment horizontal="right"/>
    </xf>
    <xf numFmtId="173" fontId="0" fillId="0" borderId="193" xfId="46" applyNumberFormat="1" applyBorder="1" applyAlignment="1">
      <alignment horizontal="center" vertical="center"/>
    </xf>
    <xf numFmtId="173" fontId="2" fillId="0" borderId="67" xfId="46" applyNumberFormat="1" applyFont="1" applyBorder="1" applyAlignment="1">
      <alignment horizontal="center" vertical="center"/>
    </xf>
    <xf numFmtId="173" fontId="0" fillId="0" borderId="191" xfId="46" applyNumberFormat="1" applyBorder="1" applyAlignment="1">
      <alignment horizontal="center" vertical="center"/>
    </xf>
    <xf numFmtId="173" fontId="2" fillId="0" borderId="164" xfId="46" applyNumberFormat="1" applyFont="1" applyBorder="1" applyAlignment="1">
      <alignment horizontal="center" vertical="center"/>
    </xf>
    <xf numFmtId="173" fontId="0" fillId="0" borderId="167" xfId="46" applyNumberFormat="1" applyBorder="1" applyAlignment="1">
      <alignment horizontal="center" vertical="center"/>
    </xf>
    <xf numFmtId="173" fontId="0" fillId="0" borderId="168" xfId="46" applyNumberFormat="1" applyBorder="1" applyAlignment="1">
      <alignment horizontal="center" vertical="center"/>
    </xf>
    <xf numFmtId="173" fontId="8" fillId="40" borderId="108" xfId="46" applyNumberFormat="1" applyFont="1" applyFill="1" applyBorder="1" applyAlignment="1">
      <alignment horizontal="center" vertical="center" wrapText="1"/>
    </xf>
    <xf numFmtId="173" fontId="2" fillId="0" borderId="106" xfId="46" applyNumberFormat="1" applyFont="1" applyBorder="1" applyAlignment="1">
      <alignment horizontal="center" vertical="center"/>
    </xf>
    <xf numFmtId="173" fontId="2" fillId="0" borderId="87" xfId="46" applyNumberFormat="1" applyFont="1" applyBorder="1" applyAlignment="1">
      <alignment horizontal="center" vertical="center"/>
    </xf>
    <xf numFmtId="173" fontId="0" fillId="0" borderId="96" xfId="46" applyNumberFormat="1" applyBorder="1" applyAlignment="1">
      <alignment horizontal="center" vertical="center"/>
    </xf>
    <xf numFmtId="3" fontId="0" fillId="0" borderId="106" xfId="0" applyNumberFormat="1" applyFont="1" applyBorder="1" applyAlignment="1">
      <alignment vertical="center"/>
    </xf>
    <xf numFmtId="0" fontId="8" fillId="36" borderId="106" xfId="0" applyFont="1" applyFill="1" applyBorder="1" applyAlignment="1">
      <alignment/>
    </xf>
    <xf numFmtId="0" fontId="8" fillId="0" borderId="131" xfId="0" applyFont="1" applyBorder="1" applyAlignment="1">
      <alignment/>
    </xf>
    <xf numFmtId="0" fontId="8" fillId="0" borderId="132" xfId="0" applyFont="1" applyBorder="1" applyAlignment="1">
      <alignment/>
    </xf>
    <xf numFmtId="3" fontId="0" fillId="0" borderId="107" xfId="0" applyNumberFormat="1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3" fontId="0" fillId="36" borderId="35" xfId="0" applyNumberFormat="1" applyFont="1" applyFill="1" applyBorder="1" applyAlignment="1">
      <alignment/>
    </xf>
    <xf numFmtId="173" fontId="0" fillId="36" borderId="91" xfId="46" applyNumberForma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>
      <alignment horizontal="center"/>
    </xf>
    <xf numFmtId="3" fontId="2" fillId="0" borderId="195" xfId="0" applyNumberFormat="1" applyFont="1" applyFill="1" applyBorder="1" applyAlignment="1">
      <alignment horizontal="center"/>
    </xf>
    <xf numFmtId="3" fontId="2" fillId="0" borderId="77" xfId="0" applyNumberFormat="1" applyFont="1" applyFill="1" applyBorder="1" applyAlignment="1">
      <alignment/>
    </xf>
    <xf numFmtId="175" fontId="2" fillId="0" borderId="77" xfId="0" applyNumberFormat="1" applyFont="1" applyFill="1" applyBorder="1" applyAlignment="1">
      <alignment/>
    </xf>
    <xf numFmtId="173" fontId="2" fillId="0" borderId="72" xfId="46" applyNumberFormat="1" applyFont="1" applyFill="1" applyBorder="1" applyAlignment="1" applyProtection="1">
      <alignment/>
      <protection/>
    </xf>
    <xf numFmtId="0" fontId="0" fillId="0" borderId="196" xfId="0" applyFont="1" applyFill="1" applyBorder="1" applyAlignment="1">
      <alignment horizontal="center"/>
    </xf>
    <xf numFmtId="3" fontId="0" fillId="0" borderId="197" xfId="0" applyNumberFormat="1" applyFont="1" applyFill="1" applyBorder="1" applyAlignment="1">
      <alignment horizontal="center"/>
    </xf>
    <xf numFmtId="3" fontId="0" fillId="0" borderId="73" xfId="0" applyNumberFormat="1" applyFont="1" applyFill="1" applyBorder="1" applyAlignment="1">
      <alignment/>
    </xf>
    <xf numFmtId="175" fontId="0" fillId="0" borderId="73" xfId="0" applyNumberFormat="1" applyFont="1" applyFill="1" applyBorder="1" applyAlignment="1">
      <alignment/>
    </xf>
    <xf numFmtId="173" fontId="0" fillId="0" borderId="74" xfId="46" applyNumberFormat="1" applyFill="1" applyBorder="1" applyAlignment="1" applyProtection="1">
      <alignment/>
      <protection/>
    </xf>
    <xf numFmtId="3" fontId="5" fillId="33" borderId="118" xfId="0" applyNumberFormat="1" applyFont="1" applyFill="1" applyBorder="1" applyAlignment="1">
      <alignment horizontal="center" vertical="center"/>
    </xf>
    <xf numFmtId="3" fontId="5" fillId="33" borderId="182" xfId="0" applyNumberFormat="1" applyFont="1" applyFill="1" applyBorder="1" applyAlignment="1">
      <alignment horizontal="center" vertical="center"/>
    </xf>
    <xf numFmtId="3" fontId="5" fillId="33" borderId="146" xfId="0" applyNumberFormat="1" applyFont="1" applyFill="1" applyBorder="1" applyAlignment="1">
      <alignment vertical="center"/>
    </xf>
    <xf numFmtId="175" fontId="5" fillId="33" borderId="146" xfId="0" applyNumberFormat="1" applyFont="1" applyFill="1" applyBorder="1" applyAlignment="1">
      <alignment vertical="center"/>
    </xf>
    <xf numFmtId="173" fontId="5" fillId="33" borderId="170" xfId="46" applyNumberFormat="1" applyFont="1" applyFill="1" applyBorder="1" applyAlignment="1" applyProtection="1">
      <alignment vertical="center"/>
      <protection/>
    </xf>
    <xf numFmtId="0" fontId="0" fillId="0" borderId="78" xfId="0" applyFont="1" applyFill="1" applyBorder="1" applyAlignment="1">
      <alignment horizontal="center"/>
    </xf>
    <xf numFmtId="3" fontId="0" fillId="36" borderId="77" xfId="0" applyNumberFormat="1" applyFont="1" applyFill="1" applyBorder="1" applyAlignment="1">
      <alignment horizontal="center"/>
    </xf>
    <xf numFmtId="3" fontId="8" fillId="36" borderId="106" xfId="0" applyNumberFormat="1" applyFont="1" applyFill="1" applyBorder="1" applyAlignment="1">
      <alignment horizontal="right"/>
    </xf>
    <xf numFmtId="0" fontId="8" fillId="0" borderId="131" xfId="0" applyFont="1" applyFill="1" applyBorder="1" applyAlignment="1">
      <alignment horizontal="right"/>
    </xf>
    <xf numFmtId="0" fontId="8" fillId="0" borderId="132" xfId="0" applyFont="1" applyFill="1" applyBorder="1" applyAlignment="1">
      <alignment horizontal="right"/>
    </xf>
    <xf numFmtId="173" fontId="0" fillId="36" borderId="198" xfId="46" applyNumberFormat="1" applyFill="1" applyBorder="1" applyAlignment="1" applyProtection="1">
      <alignment/>
      <protection/>
    </xf>
    <xf numFmtId="173" fontId="0" fillId="36" borderId="127" xfId="46" applyNumberFormat="1" applyFill="1" applyBorder="1" applyAlignment="1" applyProtection="1">
      <alignment/>
      <protection/>
    </xf>
    <xf numFmtId="173" fontId="8" fillId="36" borderId="199" xfId="46" applyNumberFormat="1" applyFont="1" applyFill="1" applyBorder="1" applyAlignment="1" applyProtection="1">
      <alignment horizontal="right"/>
      <protection/>
    </xf>
    <xf numFmtId="173" fontId="8" fillId="0" borderId="200" xfId="46" applyNumberFormat="1" applyFont="1" applyFill="1" applyBorder="1" applyAlignment="1" applyProtection="1">
      <alignment horizontal="right"/>
      <protection/>
    </xf>
    <xf numFmtId="173" fontId="0" fillId="36" borderId="121" xfId="46" applyNumberFormat="1" applyFill="1" applyBorder="1" applyAlignment="1" applyProtection="1">
      <alignment/>
      <protection/>
    </xf>
    <xf numFmtId="173" fontId="0" fillId="36" borderId="123" xfId="46" applyNumberFormat="1" applyFill="1" applyBorder="1" applyAlignment="1" applyProtection="1">
      <alignment/>
      <protection/>
    </xf>
    <xf numFmtId="173" fontId="8" fillId="36" borderId="124" xfId="46" applyNumberFormat="1" applyFont="1" applyFill="1" applyBorder="1" applyAlignment="1" applyProtection="1">
      <alignment horizontal="right"/>
      <protection/>
    </xf>
    <xf numFmtId="173" fontId="8" fillId="0" borderId="201" xfId="46" applyNumberFormat="1" applyFont="1" applyFill="1" applyBorder="1" applyAlignment="1" applyProtection="1">
      <alignment horizontal="right"/>
      <protection/>
    </xf>
    <xf numFmtId="175" fontId="0" fillId="36" borderId="202" xfId="0" applyNumberFormat="1" applyFont="1" applyFill="1" applyBorder="1" applyAlignment="1">
      <alignment/>
    </xf>
    <xf numFmtId="175" fontId="0" fillId="36" borderId="11" xfId="0" applyNumberFormat="1" applyFont="1" applyFill="1" applyBorder="1" applyAlignment="1">
      <alignment/>
    </xf>
    <xf numFmtId="175" fontId="0" fillId="36" borderId="31" xfId="0" applyNumberFormat="1" applyFont="1" applyFill="1" applyBorder="1" applyAlignment="1">
      <alignment/>
    </xf>
    <xf numFmtId="175" fontId="8" fillId="36" borderId="67" xfId="0" applyNumberFormat="1" applyFont="1" applyFill="1" applyBorder="1" applyAlignment="1">
      <alignment horizontal="right"/>
    </xf>
    <xf numFmtId="0" fontId="8" fillId="0" borderId="194" xfId="0" applyFont="1" applyFill="1" applyBorder="1" applyAlignment="1">
      <alignment horizontal="right"/>
    </xf>
    <xf numFmtId="3" fontId="2" fillId="0" borderId="144" xfId="0" applyNumberFormat="1" applyFont="1" applyBorder="1" applyAlignment="1">
      <alignment horizontal="center"/>
    </xf>
    <xf numFmtId="3" fontId="2" fillId="0" borderId="144" xfId="0" applyNumberFormat="1" applyFont="1" applyBorder="1" applyAlignment="1">
      <alignment wrapText="1"/>
    </xf>
    <xf numFmtId="3" fontId="0" fillId="0" borderId="131" xfId="0" applyNumberFormat="1" applyFont="1" applyFill="1" applyBorder="1" applyAlignment="1">
      <alignment horizontal="center"/>
    </xf>
    <xf numFmtId="3" fontId="0" fillId="0" borderId="132" xfId="0" applyNumberFormat="1" applyFont="1" applyBorder="1" applyAlignment="1">
      <alignment horizontal="center"/>
    </xf>
    <xf numFmtId="3" fontId="0" fillId="0" borderId="132" xfId="0" applyNumberFormat="1" applyFont="1" applyBorder="1" applyAlignment="1">
      <alignment/>
    </xf>
    <xf numFmtId="175" fontId="2" fillId="0" borderId="156" xfId="0" applyNumberFormat="1" applyFont="1" applyBorder="1" applyAlignment="1">
      <alignment/>
    </xf>
    <xf numFmtId="175" fontId="0" fillId="0" borderId="67" xfId="0" applyNumberFormat="1" applyFont="1" applyBorder="1" applyAlignment="1">
      <alignment/>
    </xf>
    <xf numFmtId="175" fontId="13" fillId="0" borderId="67" xfId="0" applyNumberFormat="1" applyFont="1" applyBorder="1" applyAlignment="1">
      <alignment/>
    </xf>
    <xf numFmtId="175" fontId="2" fillId="0" borderId="67" xfId="0" applyNumberFormat="1" applyFont="1" applyBorder="1" applyAlignment="1">
      <alignment/>
    </xf>
    <xf numFmtId="175" fontId="0" fillId="0" borderId="194" xfId="0" applyNumberFormat="1" applyFont="1" applyBorder="1" applyAlignment="1">
      <alignment/>
    </xf>
    <xf numFmtId="173" fontId="2" fillId="0" borderId="203" xfId="46" applyNumberFormat="1" applyFont="1" applyFill="1" applyBorder="1" applyAlignment="1" applyProtection="1">
      <alignment/>
      <protection/>
    </xf>
    <xf numFmtId="173" fontId="0" fillId="0" borderId="124" xfId="46" applyNumberFormat="1" applyFont="1" applyFill="1" applyBorder="1" applyAlignment="1" applyProtection="1">
      <alignment/>
      <protection/>
    </xf>
    <xf numFmtId="173" fontId="13" fillId="0" borderId="124" xfId="46" applyNumberFormat="1" applyFont="1" applyFill="1" applyBorder="1" applyAlignment="1" applyProtection="1">
      <alignment/>
      <protection/>
    </xf>
    <xf numFmtId="173" fontId="2" fillId="0" borderId="124" xfId="46" applyNumberFormat="1" applyFont="1" applyFill="1" applyBorder="1" applyAlignment="1" applyProtection="1">
      <alignment/>
      <protection/>
    </xf>
    <xf numFmtId="173" fontId="0" fillId="0" borderId="201" xfId="46" applyNumberFormat="1" applyFont="1" applyFill="1" applyBorder="1" applyAlignment="1" applyProtection="1">
      <alignment/>
      <protection/>
    </xf>
    <xf numFmtId="173" fontId="2" fillId="0" borderId="204" xfId="46" applyNumberFormat="1" applyFont="1" applyFill="1" applyBorder="1" applyAlignment="1" applyProtection="1">
      <alignment/>
      <protection/>
    </xf>
    <xf numFmtId="173" fontId="0" fillId="0" borderId="205" xfId="46" applyNumberFormat="1" applyFont="1" applyFill="1" applyBorder="1" applyAlignment="1" applyProtection="1">
      <alignment/>
      <protection/>
    </xf>
    <xf numFmtId="173" fontId="13" fillId="0" borderId="205" xfId="46" applyNumberFormat="1" applyFont="1" applyFill="1" applyBorder="1" applyAlignment="1" applyProtection="1">
      <alignment/>
      <protection/>
    </xf>
    <xf numFmtId="173" fontId="2" fillId="0" borderId="205" xfId="46" applyNumberFormat="1" applyFont="1" applyFill="1" applyBorder="1" applyAlignment="1" applyProtection="1">
      <alignment/>
      <protection/>
    </xf>
    <xf numFmtId="173" fontId="0" fillId="0" borderId="206" xfId="46" applyNumberFormat="1" applyFont="1" applyFill="1" applyBorder="1" applyAlignment="1" applyProtection="1">
      <alignment/>
      <protection/>
    </xf>
    <xf numFmtId="3" fontId="2" fillId="0" borderId="78" xfId="0" applyNumberFormat="1" applyFont="1" applyBorder="1" applyAlignment="1">
      <alignment horizontal="center"/>
    </xf>
    <xf numFmtId="1" fontId="2" fillId="0" borderId="77" xfId="0" applyNumberFormat="1" applyFont="1" applyFill="1" applyBorder="1" applyAlignment="1">
      <alignment horizontal="center"/>
    </xf>
    <xf numFmtId="3" fontId="2" fillId="0" borderId="77" xfId="0" applyNumberFormat="1" applyFont="1" applyFill="1" applyBorder="1" applyAlignment="1">
      <alignment horizontal="left" wrapText="1"/>
    </xf>
    <xf numFmtId="175" fontId="2" fillId="0" borderId="77" xfId="0" applyNumberFormat="1" applyFont="1" applyFill="1" applyBorder="1" applyAlignment="1">
      <alignment horizontal="center"/>
    </xf>
    <xf numFmtId="3" fontId="0" fillId="0" borderId="131" xfId="0" applyNumberFormat="1" applyFont="1" applyBorder="1" applyAlignment="1">
      <alignment horizontal="center"/>
    </xf>
    <xf numFmtId="3" fontId="0" fillId="0" borderId="132" xfId="0" applyNumberFormat="1" applyFont="1" applyFill="1" applyBorder="1" applyAlignment="1">
      <alignment horizontal="center"/>
    </xf>
    <xf numFmtId="175" fontId="0" fillId="0" borderId="132" xfId="0" applyNumberFormat="1" applyFont="1" applyBorder="1" applyAlignment="1">
      <alignment horizontal="center"/>
    </xf>
    <xf numFmtId="173" fontId="0" fillId="0" borderId="201" xfId="46" applyNumberFormat="1" applyFill="1" applyBorder="1" applyAlignment="1" applyProtection="1">
      <alignment horizontal="right" vertical="center"/>
      <protection/>
    </xf>
    <xf numFmtId="3" fontId="83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right"/>
    </xf>
    <xf numFmtId="3" fontId="5" fillId="37" borderId="196" xfId="0" applyNumberFormat="1" applyFont="1" applyFill="1" applyBorder="1" applyAlignment="1">
      <alignment horizontal="center" vertical="center"/>
    </xf>
    <xf numFmtId="3" fontId="5" fillId="37" borderId="207" xfId="0" applyNumberFormat="1" applyFont="1" applyFill="1" applyBorder="1" applyAlignment="1">
      <alignment horizontal="center" vertical="center"/>
    </xf>
    <xf numFmtId="3" fontId="2" fillId="33" borderId="2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74" fontId="7" fillId="0" borderId="0" xfId="6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>
      <alignment horizontal="right" vertical="center" wrapText="1"/>
    </xf>
    <xf numFmtId="3" fontId="2" fillId="33" borderId="46" xfId="0" applyNumberFormat="1" applyFont="1" applyFill="1" applyBorder="1" applyAlignment="1">
      <alignment horizontal="center" vertical="center" wrapText="1"/>
    </xf>
    <xf numFmtId="3" fontId="6" fillId="36" borderId="136" xfId="0" applyNumberFormat="1" applyFont="1" applyFill="1" applyBorder="1" applyAlignment="1">
      <alignment horizontal="center" vertical="center"/>
    </xf>
    <xf numFmtId="3" fontId="6" fillId="0" borderId="106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2" fillId="37" borderId="58" xfId="0" applyNumberFormat="1" applyFont="1" applyFill="1" applyBorder="1" applyAlignment="1">
      <alignment horizontal="center" vertical="center" wrapText="1"/>
    </xf>
    <xf numFmtId="3" fontId="2" fillId="37" borderId="16" xfId="0" applyNumberFormat="1" applyFont="1" applyFill="1" applyBorder="1" applyAlignment="1">
      <alignment horizontal="center" vertical="center" wrapText="1"/>
    </xf>
    <xf numFmtId="174" fontId="11" fillId="0" borderId="0" xfId="61" applyFont="1" applyFill="1" applyBorder="1" applyAlignment="1" applyProtection="1">
      <alignment horizontal="center" vertical="center" wrapText="1"/>
      <protection/>
    </xf>
    <xf numFmtId="174" fontId="6" fillId="0" borderId="0" xfId="61" applyFont="1" applyFill="1" applyBorder="1" applyAlignment="1" applyProtection="1">
      <alignment horizontal="right" vertical="center"/>
      <protection/>
    </xf>
    <xf numFmtId="3" fontId="0" fillId="37" borderId="208" xfId="0" applyNumberFormat="1" applyFont="1" applyFill="1" applyBorder="1" applyAlignment="1">
      <alignment horizontal="center" vertical="center" wrapText="1"/>
    </xf>
    <xf numFmtId="3" fontId="0" fillId="37" borderId="6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/>
    </xf>
    <xf numFmtId="3" fontId="2" fillId="37" borderId="129" xfId="0" applyNumberFormat="1" applyFont="1" applyFill="1" applyBorder="1" applyAlignment="1">
      <alignment horizontal="center" vertical="center" wrapText="1"/>
    </xf>
    <xf numFmtId="3" fontId="2" fillId="37" borderId="116" xfId="0" applyNumberFormat="1" applyFont="1" applyFill="1" applyBorder="1" applyAlignment="1">
      <alignment horizontal="center" vertical="center" wrapText="1"/>
    </xf>
    <xf numFmtId="3" fontId="2" fillId="37" borderId="13" xfId="0" applyNumberFormat="1" applyFont="1" applyFill="1" applyBorder="1" applyAlignment="1">
      <alignment horizontal="center" vertical="center" wrapText="1"/>
    </xf>
    <xf numFmtId="0" fontId="5" fillId="37" borderId="77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3" fontId="2" fillId="33" borderId="129" xfId="0" applyNumberFormat="1" applyFont="1" applyFill="1" applyBorder="1" applyAlignment="1">
      <alignment horizontal="center" vertical="center" wrapText="1"/>
    </xf>
    <xf numFmtId="3" fontId="2" fillId="33" borderId="58" xfId="0" applyNumberFormat="1" applyFont="1" applyFill="1" applyBorder="1" applyAlignment="1">
      <alignment horizontal="center" vertical="center" wrapText="1"/>
    </xf>
    <xf numFmtId="3" fontId="2" fillId="33" borderId="117" xfId="0" applyNumberFormat="1" applyFont="1" applyFill="1" applyBorder="1" applyAlignment="1">
      <alignment horizontal="center" vertical="center" wrapText="1"/>
    </xf>
    <xf numFmtId="3" fontId="2" fillId="33" borderId="6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 wrapText="1"/>
    </xf>
    <xf numFmtId="174" fontId="11" fillId="0" borderId="0" xfId="6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174" fontId="11" fillId="0" borderId="0" xfId="61" applyFont="1" applyFill="1" applyBorder="1" applyAlignment="1" applyProtection="1">
      <alignment horizontal="center"/>
      <protection/>
    </xf>
    <xf numFmtId="3" fontId="4" fillId="33" borderId="209" xfId="0" applyNumberFormat="1" applyFont="1" applyFill="1" applyBorder="1" applyAlignment="1">
      <alignment horizontal="center" vertical="center" wrapText="1"/>
    </xf>
    <xf numFmtId="3" fontId="4" fillId="33" borderId="71" xfId="0" applyNumberFormat="1" applyFont="1" applyFill="1" applyBorder="1" applyAlignment="1">
      <alignment horizontal="center" vertical="center" wrapText="1"/>
    </xf>
    <xf numFmtId="3" fontId="4" fillId="33" borderId="208" xfId="0" applyNumberFormat="1" applyFont="1" applyFill="1" applyBorder="1" applyAlignment="1">
      <alignment horizontal="center" vertical="center" wrapText="1"/>
    </xf>
    <xf numFmtId="3" fontId="4" fillId="33" borderId="6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4" fillId="44" borderId="143" xfId="0" applyNumberFormat="1" applyFont="1" applyFill="1" applyBorder="1" applyAlignment="1">
      <alignment horizontal="center" vertical="center" wrapText="1"/>
    </xf>
    <xf numFmtId="3" fontId="4" fillId="44" borderId="144" xfId="0" applyNumberFormat="1" applyFont="1" applyFill="1" applyBorder="1" applyAlignment="1">
      <alignment horizontal="center" vertical="center" wrapText="1"/>
    </xf>
    <xf numFmtId="3" fontId="4" fillId="44" borderId="131" xfId="0" applyNumberFormat="1" applyFont="1" applyFill="1" applyBorder="1" applyAlignment="1">
      <alignment horizontal="center" vertical="center" wrapText="1"/>
    </xf>
    <xf numFmtId="3" fontId="4" fillId="44" borderId="132" xfId="0" applyNumberFormat="1" applyFont="1" applyFill="1" applyBorder="1" applyAlignment="1">
      <alignment horizontal="center" vertical="center" wrapText="1"/>
    </xf>
    <xf numFmtId="3" fontId="5" fillId="46" borderId="66" xfId="0" applyNumberFormat="1" applyFont="1" applyFill="1" applyBorder="1" applyAlignment="1">
      <alignment horizontal="left" vertical="center" wrapText="1"/>
    </xf>
    <xf numFmtId="3" fontId="25" fillId="0" borderId="210" xfId="0" applyNumberFormat="1" applyFont="1" applyBorder="1" applyAlignment="1">
      <alignment horizontal="left"/>
    </xf>
    <xf numFmtId="3" fontId="25" fillId="0" borderId="211" xfId="0" applyNumberFormat="1" applyFont="1" applyBorder="1" applyAlignment="1">
      <alignment horizontal="left"/>
    </xf>
    <xf numFmtId="3" fontId="25" fillId="0" borderId="212" xfId="0" applyNumberFormat="1" applyFont="1" applyBorder="1" applyAlignment="1">
      <alignment horizontal="left"/>
    </xf>
    <xf numFmtId="3" fontId="15" fillId="37" borderId="50" xfId="0" applyNumberFormat="1" applyFont="1" applyFill="1" applyBorder="1" applyAlignment="1">
      <alignment horizontal="center" vertical="center"/>
    </xf>
    <xf numFmtId="3" fontId="15" fillId="37" borderId="21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2" fillId="0" borderId="140" xfId="0" applyFont="1" applyBorder="1" applyAlignment="1">
      <alignment horizontal="center"/>
    </xf>
    <xf numFmtId="0" fontId="2" fillId="0" borderId="14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0" xfId="0" applyFont="1" applyBorder="1" applyAlignment="1">
      <alignment horizontal="center"/>
    </xf>
    <xf numFmtId="0" fontId="2" fillId="0" borderId="211" xfId="0" applyFont="1" applyBorder="1" applyAlignment="1">
      <alignment horizontal="center"/>
    </xf>
    <xf numFmtId="3" fontId="2" fillId="33" borderId="78" xfId="0" applyNumberFormat="1" applyFont="1" applyFill="1" applyBorder="1" applyAlignment="1">
      <alignment horizontal="center" vertical="center" wrapText="1"/>
    </xf>
    <xf numFmtId="3" fontId="2" fillId="33" borderId="77" xfId="0" applyNumberFormat="1" applyFont="1" applyFill="1" applyBorder="1" applyAlignment="1">
      <alignment horizontal="center" vertical="center" wrapText="1"/>
    </xf>
    <xf numFmtId="3" fontId="2" fillId="33" borderId="81" xfId="0" applyNumberFormat="1" applyFont="1" applyFill="1" applyBorder="1" applyAlignment="1">
      <alignment horizontal="center" vertical="center" wrapText="1"/>
    </xf>
    <xf numFmtId="3" fontId="2" fillId="33" borderId="73" xfId="0" applyNumberFormat="1" applyFont="1" applyFill="1" applyBorder="1" applyAlignment="1">
      <alignment horizontal="center" vertical="center" wrapText="1"/>
    </xf>
    <xf numFmtId="3" fontId="2" fillId="42" borderId="56" xfId="0" applyNumberFormat="1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horizontal="right" vertical="center"/>
    </xf>
    <xf numFmtId="0" fontId="2" fillId="43" borderId="78" xfId="0" applyFont="1" applyFill="1" applyBorder="1" applyAlignment="1">
      <alignment horizontal="center" vertical="center" wrapText="1"/>
    </xf>
    <xf numFmtId="0" fontId="2" fillId="43" borderId="214" xfId="0" applyFont="1" applyFill="1" applyBorder="1" applyAlignment="1">
      <alignment horizontal="center" vertical="center" wrapText="1"/>
    </xf>
    <xf numFmtId="0" fontId="2" fillId="43" borderId="215" xfId="0" applyFont="1" applyFill="1" applyBorder="1" applyAlignment="1">
      <alignment horizontal="center" vertical="center" wrapText="1"/>
    </xf>
    <xf numFmtId="0" fontId="2" fillId="43" borderId="46" xfId="0" applyFont="1" applyFill="1" applyBorder="1" applyAlignment="1">
      <alignment horizontal="center" vertical="center" wrapText="1"/>
    </xf>
    <xf numFmtId="174" fontId="6" fillId="40" borderId="0" xfId="61" applyFont="1" applyFill="1" applyBorder="1" applyAlignment="1" applyProtection="1">
      <alignment horizontal="right" vertical="center"/>
      <protection/>
    </xf>
    <xf numFmtId="3" fontId="2" fillId="43" borderId="0" xfId="0" applyNumberFormat="1" applyFont="1" applyFill="1" applyBorder="1" applyAlignment="1">
      <alignment horizontal="center" vertical="center" wrapText="1"/>
    </xf>
    <xf numFmtId="3" fontId="4" fillId="42" borderId="56" xfId="0" applyNumberFormat="1" applyFont="1" applyFill="1" applyBorder="1" applyAlignment="1">
      <alignment horizontal="center" vertical="center" wrapText="1"/>
    </xf>
    <xf numFmtId="3" fontId="4" fillId="42" borderId="0" xfId="0" applyNumberFormat="1" applyFont="1" applyFill="1" applyBorder="1" applyAlignment="1">
      <alignment horizontal="center" vertical="center" wrapText="1"/>
    </xf>
    <xf numFmtId="3" fontId="2" fillId="42" borderId="0" xfId="0" applyNumberFormat="1" applyFont="1" applyFill="1" applyBorder="1" applyAlignment="1">
      <alignment horizontal="center" vertical="center" wrapText="1"/>
    </xf>
    <xf numFmtId="0" fontId="2" fillId="43" borderId="202" xfId="0" applyFont="1" applyFill="1" applyBorder="1" applyAlignment="1">
      <alignment horizontal="center" vertical="center"/>
    </xf>
    <xf numFmtId="0" fontId="2" fillId="43" borderId="154" xfId="0" applyFont="1" applyFill="1" applyBorder="1" applyAlignment="1">
      <alignment horizontal="center" vertical="center"/>
    </xf>
    <xf numFmtId="3" fontId="2" fillId="43" borderId="216" xfId="0" applyNumberFormat="1" applyFont="1" applyFill="1" applyBorder="1" applyAlignment="1">
      <alignment horizontal="center" vertical="center" wrapText="1"/>
    </xf>
    <xf numFmtId="3" fontId="2" fillId="43" borderId="217" xfId="0" applyNumberFormat="1" applyFont="1" applyFill="1" applyBorder="1" applyAlignment="1">
      <alignment horizontal="center" vertical="center" wrapText="1"/>
    </xf>
    <xf numFmtId="3" fontId="2" fillId="43" borderId="212" xfId="0" applyNumberFormat="1" applyFont="1" applyFill="1" applyBorder="1" applyAlignment="1">
      <alignment horizontal="center" vertical="center" wrapText="1"/>
    </xf>
    <xf numFmtId="3" fontId="2" fillId="43" borderId="148" xfId="0" applyNumberFormat="1" applyFont="1" applyFill="1" applyBorder="1" applyAlignment="1">
      <alignment horizontal="center" vertical="center" wrapText="1"/>
    </xf>
    <xf numFmtId="3" fontId="2" fillId="40" borderId="0" xfId="0" applyNumberFormat="1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/>
    </xf>
    <xf numFmtId="3" fontId="0" fillId="40" borderId="218" xfId="0" applyNumberFormat="1" applyFont="1" applyFill="1" applyBorder="1" applyAlignment="1">
      <alignment horizontal="right" vertical="center" wrapText="1"/>
    </xf>
    <xf numFmtId="0" fontId="0" fillId="40" borderId="42" xfId="0" applyFont="1" applyFill="1" applyBorder="1" applyAlignment="1">
      <alignment horizontal="right" vertical="center"/>
    </xf>
    <xf numFmtId="0" fontId="2" fillId="40" borderId="0" xfId="0" applyFont="1" applyFill="1" applyBorder="1" applyAlignment="1">
      <alignment horizontal="center"/>
    </xf>
    <xf numFmtId="3" fontId="0" fillId="40" borderId="0" xfId="0" applyNumberFormat="1" applyFont="1" applyFill="1" applyBorder="1" applyAlignment="1">
      <alignment horizontal="center"/>
    </xf>
    <xf numFmtId="0" fontId="6" fillId="40" borderId="0" xfId="0" applyFont="1" applyFill="1" applyBorder="1" applyAlignment="1">
      <alignment horizontal="right"/>
    </xf>
    <xf numFmtId="3" fontId="15" fillId="40" borderId="0" xfId="0" applyNumberFormat="1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 wrapText="1"/>
    </xf>
    <xf numFmtId="174" fontId="81" fillId="0" borderId="0" xfId="61" applyFont="1" applyFill="1" applyBorder="1" applyAlignment="1" applyProtection="1">
      <alignment horizontal="center"/>
      <protection/>
    </xf>
    <xf numFmtId="174" fontId="88" fillId="0" borderId="0" xfId="61" applyFont="1" applyFill="1" applyBorder="1" applyAlignment="1" applyProtection="1">
      <alignment horizontal="right" vertical="center"/>
      <protection/>
    </xf>
    <xf numFmtId="3" fontId="83" fillId="0" borderId="0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82" fillId="0" borderId="0" xfId="0" applyFont="1" applyBorder="1" applyAlignment="1">
      <alignment horizontal="right" vertical="center"/>
    </xf>
    <xf numFmtId="0" fontId="82" fillId="0" borderId="0" xfId="0" applyFont="1" applyBorder="1" applyAlignment="1">
      <alignment horizontal="right"/>
    </xf>
    <xf numFmtId="174" fontId="6" fillId="0" borderId="0" xfId="6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74" fontId="7" fillId="0" borderId="0" xfId="6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wrapText="1"/>
    </xf>
    <xf numFmtId="0" fontId="2" fillId="53" borderId="15" xfId="0" applyFont="1" applyFill="1" applyBorder="1" applyAlignment="1">
      <alignment horizontal="left" vertical="center" wrapText="1"/>
    </xf>
    <xf numFmtId="0" fontId="2" fillId="53" borderId="17" xfId="0" applyFont="1" applyFill="1" applyBorder="1" applyAlignment="1">
      <alignment horizontal="left" vertical="center" wrapText="1"/>
    </xf>
    <xf numFmtId="0" fontId="0" fillId="53" borderId="17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horizontal="right"/>
    </xf>
    <xf numFmtId="0" fontId="32" fillId="0" borderId="106" xfId="0" applyFont="1" applyFill="1" applyBorder="1" applyAlignment="1">
      <alignment horizontal="center"/>
    </xf>
    <xf numFmtId="0" fontId="32" fillId="0" borderId="56" xfId="0" applyFont="1" applyFill="1" applyBorder="1" applyAlignment="1">
      <alignment horizontal="center"/>
    </xf>
    <xf numFmtId="3" fontId="32" fillId="0" borderId="56" xfId="0" applyNumberFormat="1" applyFont="1" applyFill="1" applyBorder="1" applyAlignment="1">
      <alignment horizontal="center"/>
    </xf>
    <xf numFmtId="3" fontId="6" fillId="0" borderId="192" xfId="0" applyNumberFormat="1" applyFont="1" applyFill="1" applyBorder="1" applyAlignment="1">
      <alignment horizontal="left" vertical="center"/>
    </xf>
    <xf numFmtId="3" fontId="6" fillId="0" borderId="152" xfId="0" applyNumberFormat="1" applyFont="1" applyFill="1" applyBorder="1" applyAlignment="1">
      <alignment horizontal="left" vertical="center"/>
    </xf>
    <xf numFmtId="3" fontId="6" fillId="36" borderId="66" xfId="0" applyNumberFormat="1" applyFont="1" applyFill="1" applyBorder="1" applyAlignment="1">
      <alignment horizontal="left" vertical="center"/>
    </xf>
    <xf numFmtId="0" fontId="5" fillId="39" borderId="164" xfId="0" applyFont="1" applyFill="1" applyBorder="1" applyAlignment="1">
      <alignment horizontal="center"/>
    </xf>
    <xf numFmtId="0" fontId="5" fillId="39" borderId="165" xfId="0" applyFont="1" applyFill="1" applyBorder="1" applyAlignment="1">
      <alignment horizontal="center"/>
    </xf>
    <xf numFmtId="3" fontId="13" fillId="0" borderId="67" xfId="0" applyNumberFormat="1" applyFont="1" applyFill="1" applyBorder="1" applyAlignment="1">
      <alignment horizontal="left"/>
    </xf>
    <xf numFmtId="3" fontId="13" fillId="0" borderId="68" xfId="0" applyNumberFormat="1" applyFont="1" applyFill="1" applyBorder="1" applyAlignment="1">
      <alignment horizontal="left"/>
    </xf>
    <xf numFmtId="3" fontId="2" fillId="37" borderId="78" xfId="0" applyNumberFormat="1" applyFont="1" applyFill="1" applyBorder="1" applyAlignment="1">
      <alignment horizontal="center" vertical="center" wrapText="1"/>
    </xf>
    <xf numFmtId="3" fontId="2" fillId="37" borderId="214" xfId="0" applyNumberFormat="1" applyFont="1" applyFill="1" applyBorder="1" applyAlignment="1">
      <alignment horizontal="center" vertical="center" wrapText="1"/>
    </xf>
    <xf numFmtId="3" fontId="2" fillId="37" borderId="219" xfId="0" applyNumberFormat="1" applyFont="1" applyFill="1" applyBorder="1" applyAlignment="1">
      <alignment horizontal="center" vertical="center" wrapText="1"/>
    </xf>
    <xf numFmtId="3" fontId="2" fillId="37" borderId="220" xfId="0" applyNumberFormat="1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/>
    </xf>
    <xf numFmtId="0" fontId="2" fillId="0" borderId="221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3" fontId="5" fillId="39" borderId="165" xfId="0" applyNumberFormat="1" applyFont="1" applyFill="1" applyBorder="1" applyAlignment="1">
      <alignment horizontal="left" vertical="center"/>
    </xf>
    <xf numFmtId="3" fontId="2" fillId="0" borderId="64" xfId="0" applyNumberFormat="1" applyFont="1" applyFill="1" applyBorder="1" applyAlignment="1">
      <alignment horizontal="left"/>
    </xf>
    <xf numFmtId="0" fontId="32" fillId="0" borderId="56" xfId="0" applyFont="1" applyFill="1" applyBorder="1" applyAlignment="1">
      <alignment horizontal="left"/>
    </xf>
    <xf numFmtId="0" fontId="2" fillId="0" borderId="107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3" fontId="32" fillId="0" borderId="56" xfId="0" applyNumberFormat="1" applyFont="1" applyFill="1" applyBorder="1" applyAlignment="1">
      <alignment horizontal="left"/>
    </xf>
    <xf numFmtId="3" fontId="2" fillId="0" borderId="56" xfId="0" applyNumberFormat="1" applyFont="1" applyFill="1" applyBorder="1" applyAlignment="1">
      <alignment horizontal="left"/>
    </xf>
    <xf numFmtId="3" fontId="2" fillId="37" borderId="215" xfId="0" applyNumberFormat="1" applyFont="1" applyFill="1" applyBorder="1" applyAlignment="1">
      <alignment horizontal="center" vertical="center" wrapText="1"/>
    </xf>
    <xf numFmtId="3" fontId="2" fillId="37" borderId="46" xfId="0" applyNumberFormat="1" applyFont="1" applyFill="1" applyBorder="1" applyAlignment="1">
      <alignment horizontal="center" vertical="center" wrapText="1"/>
    </xf>
    <xf numFmtId="0" fontId="8" fillId="0" borderId="106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0" fillId="0" borderId="10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8" fillId="0" borderId="108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6" fillId="36" borderId="115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center" vertical="center"/>
    </xf>
    <xf numFmtId="3" fontId="2" fillId="0" borderId="69" xfId="0" applyNumberFormat="1" applyFont="1" applyFill="1" applyBorder="1" applyAlignment="1">
      <alignment horizontal="left"/>
    </xf>
    <xf numFmtId="3" fontId="2" fillId="0" borderId="70" xfId="0" applyNumberFormat="1" applyFont="1" applyFill="1" applyBorder="1" applyAlignment="1">
      <alignment horizontal="left"/>
    </xf>
    <xf numFmtId="3" fontId="2" fillId="0" borderId="67" xfId="0" applyNumberFormat="1" applyFont="1" applyFill="1" applyBorder="1" applyAlignment="1">
      <alignment horizontal="left"/>
    </xf>
    <xf numFmtId="3" fontId="2" fillId="0" borderId="68" xfId="0" applyNumberFormat="1" applyFont="1" applyFill="1" applyBorder="1" applyAlignment="1">
      <alignment horizontal="left"/>
    </xf>
    <xf numFmtId="0" fontId="32" fillId="0" borderId="139" xfId="0" applyFont="1" applyFill="1" applyBorder="1" applyAlignment="1">
      <alignment horizontal="center"/>
    </xf>
    <xf numFmtId="0" fontId="32" fillId="0" borderId="68" xfId="0" applyFont="1" applyFill="1" applyBorder="1" applyAlignment="1">
      <alignment horizontal="center"/>
    </xf>
    <xf numFmtId="0" fontId="6" fillId="0" borderId="11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3" fontId="2" fillId="0" borderId="82" xfId="0" applyNumberFormat="1" applyFont="1" applyFill="1" applyBorder="1" applyAlignment="1">
      <alignment horizontal="left" vertical="center" wrapText="1"/>
    </xf>
    <xf numFmtId="3" fontId="2" fillId="0" borderId="83" xfId="0" applyNumberFormat="1" applyFont="1" applyFill="1" applyBorder="1" applyAlignment="1">
      <alignment horizontal="left" vertical="center" wrapText="1"/>
    </xf>
    <xf numFmtId="0" fontId="2" fillId="0" borderId="139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0" fillId="0" borderId="15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0" fillId="0" borderId="22" xfId="0" applyNumberFormat="1" applyFont="1" applyFill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6" fillId="0" borderId="213" xfId="0" applyFont="1" applyBorder="1" applyAlignment="1">
      <alignment horizontal="center"/>
    </xf>
    <xf numFmtId="0" fontId="5" fillId="37" borderId="196" xfId="0" applyFont="1" applyFill="1" applyBorder="1" applyAlignment="1">
      <alignment horizontal="center"/>
    </xf>
    <xf numFmtId="0" fontId="5" fillId="37" borderId="207" xfId="0" applyFont="1" applyFill="1" applyBorder="1" applyAlignment="1">
      <alignment horizontal="center"/>
    </xf>
    <xf numFmtId="3" fontId="2" fillId="33" borderId="209" xfId="0" applyNumberFormat="1" applyFont="1" applyFill="1" applyBorder="1" applyAlignment="1">
      <alignment horizontal="center" vertical="center" wrapText="1"/>
    </xf>
    <xf numFmtId="3" fontId="2" fillId="33" borderId="222" xfId="0" applyNumberFormat="1" applyFont="1" applyFill="1" applyBorder="1" applyAlignment="1">
      <alignment horizontal="center" vertical="center" wrapText="1"/>
    </xf>
    <xf numFmtId="3" fontId="2" fillId="33" borderId="223" xfId="0" applyNumberFormat="1" applyFont="1" applyFill="1" applyBorder="1" applyAlignment="1">
      <alignment horizontal="center" vertical="center" wrapText="1"/>
    </xf>
    <xf numFmtId="3" fontId="2" fillId="33" borderId="224" xfId="0" applyNumberFormat="1" applyFont="1" applyFill="1" applyBorder="1" applyAlignment="1">
      <alignment horizontal="center" vertical="center" wrapText="1"/>
    </xf>
    <xf numFmtId="3" fontId="2" fillId="33" borderId="215" xfId="0" applyNumberFormat="1" applyFont="1" applyFill="1" applyBorder="1" applyAlignment="1">
      <alignment horizontal="center" vertical="center" wrapText="1"/>
    </xf>
    <xf numFmtId="0" fontId="2" fillId="0" borderId="15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196" xfId="0" applyFont="1" applyBorder="1" applyAlignment="1">
      <alignment horizontal="center"/>
    </xf>
    <xf numFmtId="0" fontId="6" fillId="0" borderId="207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6" fillId="0" borderId="52" xfId="0" applyNumberFormat="1" applyFont="1" applyFill="1" applyBorder="1" applyAlignment="1">
      <alignment horizontal="left"/>
    </xf>
    <xf numFmtId="3" fontId="2" fillId="33" borderId="225" xfId="0" applyNumberFormat="1" applyFont="1" applyFill="1" applyBorder="1" applyAlignment="1">
      <alignment horizontal="center" vertical="center" wrapText="1"/>
    </xf>
    <xf numFmtId="3" fontId="2" fillId="33" borderId="226" xfId="0" applyNumberFormat="1" applyFont="1" applyFill="1" applyBorder="1" applyAlignment="1">
      <alignment horizontal="center" vertical="center" wrapText="1"/>
    </xf>
    <xf numFmtId="3" fontId="2" fillId="33" borderId="77" xfId="0" applyNumberFormat="1" applyFont="1" applyFill="1" applyBorder="1" applyAlignment="1">
      <alignment horizontal="center" vertical="center"/>
    </xf>
    <xf numFmtId="0" fontId="32" fillId="0" borderId="56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68" xfId="0" applyFont="1" applyBorder="1" applyAlignment="1">
      <alignment horizontal="center"/>
    </xf>
    <xf numFmtId="3" fontId="2" fillId="0" borderId="227" xfId="0" applyNumberFormat="1" applyFont="1" applyBorder="1" applyAlignment="1">
      <alignment horizontal="center"/>
    </xf>
    <xf numFmtId="3" fontId="2" fillId="33" borderId="24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3" fontId="0" fillId="0" borderId="182" xfId="0" applyNumberFormat="1" applyFont="1" applyBorder="1" applyAlignment="1">
      <alignment horizontal="center"/>
    </xf>
    <xf numFmtId="3" fontId="6" fillId="0" borderId="173" xfId="0" applyNumberFormat="1" applyFont="1" applyBorder="1" applyAlignment="1">
      <alignment horizontal="center" vertical="center"/>
    </xf>
    <xf numFmtId="3" fontId="6" fillId="0" borderId="228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left"/>
    </xf>
    <xf numFmtId="3" fontId="8" fillId="0" borderId="229" xfId="0" applyNumberFormat="1" applyFont="1" applyBorder="1" applyAlignment="1">
      <alignment horizontal="center"/>
    </xf>
    <xf numFmtId="3" fontId="8" fillId="0" borderId="230" xfId="0" applyNumberFormat="1" applyFont="1" applyBorder="1" applyAlignment="1">
      <alignment horizontal="center"/>
    </xf>
    <xf numFmtId="3" fontId="8" fillId="0" borderId="231" xfId="0" applyNumberFormat="1" applyFont="1" applyBorder="1" applyAlignment="1">
      <alignment horizontal="center"/>
    </xf>
    <xf numFmtId="3" fontId="8" fillId="0" borderId="232" xfId="0" applyNumberFormat="1" applyFont="1" applyBorder="1" applyAlignment="1">
      <alignment horizontal="center"/>
    </xf>
    <xf numFmtId="3" fontId="8" fillId="0" borderId="56" xfId="0" applyNumberFormat="1" applyFont="1" applyBorder="1" applyAlignment="1">
      <alignment horizontal="center"/>
    </xf>
    <xf numFmtId="3" fontId="8" fillId="0" borderId="67" xfId="0" applyNumberFormat="1" applyFont="1" applyFill="1" applyBorder="1" applyAlignment="1">
      <alignment horizontal="left"/>
    </xf>
    <xf numFmtId="3" fontId="8" fillId="0" borderId="68" xfId="0" applyNumberFormat="1" applyFont="1" applyFill="1" applyBorder="1" applyAlignment="1">
      <alignment horizontal="left"/>
    </xf>
    <xf numFmtId="3" fontId="0" fillId="0" borderId="233" xfId="0" applyNumberFormat="1" applyFont="1" applyBorder="1" applyAlignment="1">
      <alignment horizontal="center"/>
    </xf>
    <xf numFmtId="3" fontId="0" fillId="0" borderId="234" xfId="0" applyNumberFormat="1" applyFont="1" applyBorder="1" applyAlignment="1">
      <alignment horizontal="center"/>
    </xf>
    <xf numFmtId="3" fontId="8" fillId="0" borderId="234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left"/>
    </xf>
    <xf numFmtId="3" fontId="8" fillId="0" borderId="235" xfId="0" applyNumberFormat="1" applyFont="1" applyBorder="1" applyAlignment="1">
      <alignment horizontal="center"/>
    </xf>
    <xf numFmtId="3" fontId="8" fillId="0" borderId="22" xfId="0" applyNumberFormat="1" applyFont="1" applyFill="1" applyBorder="1" applyAlignment="1">
      <alignment horizontal="left"/>
    </xf>
    <xf numFmtId="3" fontId="6" fillId="0" borderId="50" xfId="0" applyNumberFormat="1" applyFont="1" applyBorder="1" applyAlignment="1">
      <alignment horizontal="center"/>
    </xf>
    <xf numFmtId="3" fontId="6" fillId="0" borderId="213" xfId="0" applyNumberFormat="1" applyFont="1" applyBorder="1" applyAlignment="1">
      <alignment horizontal="center"/>
    </xf>
    <xf numFmtId="3" fontId="5" fillId="37" borderId="236" xfId="0" applyNumberFormat="1" applyFont="1" applyFill="1" applyBorder="1" applyAlignment="1">
      <alignment horizontal="center"/>
    </xf>
    <xf numFmtId="3" fontId="2" fillId="33" borderId="237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3" fontId="2" fillId="33" borderId="238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8" fillId="36" borderId="139" xfId="0" applyFont="1" applyFill="1" applyBorder="1" applyAlignment="1">
      <alignment horizontal="right"/>
    </xf>
    <xf numFmtId="0" fontId="8" fillId="36" borderId="68" xfId="0" applyFont="1" applyFill="1" applyBorder="1" applyAlignment="1">
      <alignment horizontal="right"/>
    </xf>
    <xf numFmtId="0" fontId="8" fillId="0" borderId="239" xfId="0" applyFont="1" applyBorder="1" applyAlignment="1">
      <alignment horizontal="right"/>
    </xf>
    <xf numFmtId="0" fontId="8" fillId="0" borderId="190" xfId="0" applyFont="1" applyBorder="1" applyAlignment="1">
      <alignment horizontal="right"/>
    </xf>
    <xf numFmtId="3" fontId="15" fillId="37" borderId="136" xfId="0" applyNumberFormat="1" applyFont="1" applyFill="1" applyBorder="1" applyAlignment="1">
      <alignment horizontal="center" vertical="center"/>
    </xf>
    <xf numFmtId="3" fontId="0" fillId="0" borderId="78" xfId="0" applyNumberFormat="1" applyFont="1" applyBorder="1" applyAlignment="1">
      <alignment horizontal="center" vertical="center"/>
    </xf>
    <xf numFmtId="3" fontId="0" fillId="0" borderId="214" xfId="0" applyNumberFormat="1" applyFont="1" applyBorder="1" applyAlignment="1">
      <alignment horizontal="center" vertical="center"/>
    </xf>
    <xf numFmtId="3" fontId="0" fillId="0" borderId="153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106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left"/>
    </xf>
    <xf numFmtId="3" fontId="2" fillId="0" borderId="30" xfId="0" applyNumberFormat="1" applyFont="1" applyFill="1" applyBorder="1" applyAlignment="1">
      <alignment horizontal="left"/>
    </xf>
    <xf numFmtId="3" fontId="2" fillId="42" borderId="67" xfId="0" applyNumberFormat="1" applyFont="1" applyFill="1" applyBorder="1" applyAlignment="1">
      <alignment horizontal="left" vertical="center"/>
    </xf>
    <xf numFmtId="3" fontId="2" fillId="42" borderId="68" xfId="0" applyNumberFormat="1" applyFont="1" applyFill="1" applyBorder="1" applyAlignment="1">
      <alignment horizontal="left" vertical="center"/>
    </xf>
    <xf numFmtId="3" fontId="6" fillId="0" borderId="66" xfId="0" applyNumberFormat="1" applyFont="1" applyFill="1" applyBorder="1" applyAlignment="1">
      <alignment horizontal="left" vertical="center"/>
    </xf>
    <xf numFmtId="3" fontId="2" fillId="0" borderId="202" xfId="0" applyNumberFormat="1" applyFont="1" applyBorder="1" applyAlignment="1">
      <alignment horizontal="left"/>
    </xf>
    <xf numFmtId="3" fontId="2" fillId="0" borderId="240" xfId="0" applyNumberFormat="1" applyFont="1" applyBorder="1" applyAlignment="1">
      <alignment horizontal="left"/>
    </xf>
    <xf numFmtId="3" fontId="2" fillId="33" borderId="214" xfId="0" applyNumberFormat="1" applyFont="1" applyFill="1" applyBorder="1" applyAlignment="1">
      <alignment horizontal="center" vertical="center" wrapText="1"/>
    </xf>
    <xf numFmtId="3" fontId="13" fillId="0" borderId="132" xfId="0" applyNumberFormat="1" applyFont="1" applyFill="1" applyBorder="1" applyAlignment="1">
      <alignment horizontal="left"/>
    </xf>
    <xf numFmtId="3" fontId="8" fillId="42" borderId="67" xfId="0" applyNumberFormat="1" applyFont="1" applyFill="1" applyBorder="1" applyAlignment="1">
      <alignment horizontal="left" vertical="center"/>
    </xf>
    <xf numFmtId="3" fontId="8" fillId="42" borderId="68" xfId="0" applyNumberFormat="1" applyFont="1" applyFill="1" applyBorder="1" applyAlignment="1">
      <alignment horizontal="left" vertical="center"/>
    </xf>
    <xf numFmtId="3" fontId="2" fillId="33" borderId="241" xfId="0" applyNumberFormat="1" applyFont="1" applyFill="1" applyBorder="1" applyAlignment="1">
      <alignment horizontal="center" vertical="center" wrapText="1"/>
    </xf>
    <xf numFmtId="3" fontId="2" fillId="33" borderId="136" xfId="0" applyNumberFormat="1" applyFont="1" applyFill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/>
    </xf>
    <xf numFmtId="3" fontId="5" fillId="46" borderId="66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/>
    </xf>
    <xf numFmtId="3" fontId="8" fillId="0" borderId="30" xfId="0" applyNumberFormat="1" applyFont="1" applyFill="1" applyBorder="1" applyAlignment="1">
      <alignment horizontal="left"/>
    </xf>
    <xf numFmtId="3" fontId="8" fillId="0" borderId="31" xfId="0" applyNumberFormat="1" applyFont="1" applyFill="1" applyBorder="1" applyAlignment="1">
      <alignment horizontal="left"/>
    </xf>
    <xf numFmtId="3" fontId="8" fillId="0" borderId="32" xfId="0" applyNumberFormat="1" applyFont="1" applyFill="1" applyBorder="1" applyAlignment="1">
      <alignment horizontal="left"/>
    </xf>
    <xf numFmtId="3" fontId="6" fillId="0" borderId="51" xfId="0" applyNumberFormat="1" applyFont="1" applyFill="1" applyBorder="1" applyAlignment="1">
      <alignment horizontal="left" vertical="center"/>
    </xf>
    <xf numFmtId="3" fontId="6" fillId="0" borderId="114" xfId="0" applyNumberFormat="1" applyFont="1" applyFill="1" applyBorder="1" applyAlignment="1">
      <alignment horizontal="left" vertical="center"/>
    </xf>
    <xf numFmtId="3" fontId="2" fillId="33" borderId="242" xfId="0" applyNumberFormat="1" applyFont="1" applyFill="1" applyBorder="1" applyAlignment="1">
      <alignment horizontal="center" vertical="center" wrapText="1"/>
    </xf>
    <xf numFmtId="3" fontId="2" fillId="33" borderId="48" xfId="0" applyNumberFormat="1" applyFont="1" applyFill="1" applyBorder="1" applyAlignment="1">
      <alignment horizontal="center" vertical="center" wrapText="1"/>
    </xf>
    <xf numFmtId="3" fontId="25" fillId="33" borderId="14" xfId="0" applyNumberFormat="1" applyFont="1" applyFill="1" applyBorder="1" applyAlignment="1">
      <alignment horizontal="center" vertical="center" wrapText="1"/>
    </xf>
    <xf numFmtId="173" fontId="18" fillId="0" borderId="31" xfId="46" applyNumberFormat="1" applyFont="1" applyBorder="1" applyAlignment="1">
      <alignment horizontal="left"/>
    </xf>
    <xf numFmtId="173" fontId="18" fillId="0" borderId="32" xfId="46" applyNumberFormat="1" applyFont="1" applyBorder="1" applyAlignment="1">
      <alignment horizontal="left"/>
    </xf>
    <xf numFmtId="173" fontId="27" fillId="0" borderId="56" xfId="46" applyNumberFormat="1" applyFont="1" applyBorder="1" applyAlignment="1">
      <alignment horizontal="center"/>
    </xf>
    <xf numFmtId="173" fontId="18" fillId="0" borderId="56" xfId="46" applyNumberFormat="1" applyFont="1" applyBorder="1" applyAlignment="1">
      <alignment horizontal="left"/>
    </xf>
    <xf numFmtId="173" fontId="21" fillId="0" borderId="180" xfId="46" applyNumberFormat="1" applyFont="1" applyBorder="1" applyAlignment="1">
      <alignment horizontal="left"/>
    </xf>
    <xf numFmtId="173" fontId="21" fillId="0" borderId="243" xfId="46" applyNumberFormat="1" applyFont="1" applyBorder="1" applyAlignment="1">
      <alignment horizontal="left"/>
    </xf>
    <xf numFmtId="3" fontId="25" fillId="33" borderId="56" xfId="0" applyNumberFormat="1" applyFont="1" applyFill="1" applyBorder="1" applyAlignment="1">
      <alignment horizontal="center" vertical="center" wrapText="1"/>
    </xf>
    <xf numFmtId="173" fontId="25" fillId="0" borderId="11" xfId="46" applyNumberFormat="1" applyFont="1" applyBorder="1" applyAlignment="1">
      <alignment horizontal="left"/>
    </xf>
    <xf numFmtId="173" fontId="25" fillId="0" borderId="30" xfId="46" applyNumberFormat="1" applyFont="1" applyBorder="1" applyAlignment="1">
      <alignment horizontal="left"/>
    </xf>
    <xf numFmtId="173" fontId="25" fillId="0" borderId="12" xfId="46" applyNumberFormat="1" applyFont="1" applyBorder="1" applyAlignment="1">
      <alignment horizontal="left"/>
    </xf>
    <xf numFmtId="173" fontId="25" fillId="0" borderId="31" xfId="46" applyNumberFormat="1" applyFont="1" applyBorder="1" applyAlignment="1">
      <alignment horizontal="left"/>
    </xf>
    <xf numFmtId="173" fontId="25" fillId="0" borderId="32" xfId="46" applyNumberFormat="1" applyFont="1" applyBorder="1" applyAlignment="1">
      <alignment horizontal="left"/>
    </xf>
    <xf numFmtId="173" fontId="21" fillId="0" borderId="51" xfId="46" applyNumberFormat="1" applyFont="1" applyBorder="1" applyAlignment="1">
      <alignment horizontal="left"/>
    </xf>
    <xf numFmtId="173" fontId="21" fillId="0" borderId="114" xfId="46" applyNumberFormat="1" applyFont="1" applyBorder="1" applyAlignment="1">
      <alignment horizontal="left"/>
    </xf>
    <xf numFmtId="173" fontId="18" fillId="0" borderId="202" xfId="46" applyNumberFormat="1" applyFont="1" applyBorder="1" applyAlignment="1">
      <alignment horizontal="left"/>
    </xf>
    <xf numFmtId="173" fontId="18" fillId="0" borderId="240" xfId="46" applyNumberFormat="1" applyFont="1" applyBorder="1" applyAlignment="1">
      <alignment horizontal="left"/>
    </xf>
    <xf numFmtId="3" fontId="0" fillId="0" borderId="244" xfId="0" applyNumberFormat="1" applyBorder="1" applyAlignment="1">
      <alignment horizontal="left" vertical="center"/>
    </xf>
    <xf numFmtId="3" fontId="0" fillId="0" borderId="245" xfId="0" applyNumberFormat="1" applyBorder="1" applyAlignment="1">
      <alignment horizontal="left" vertical="center"/>
    </xf>
    <xf numFmtId="3" fontId="0" fillId="0" borderId="246" xfId="0" applyNumberFormat="1" applyBorder="1" applyAlignment="1">
      <alignment horizontal="left" vertical="center"/>
    </xf>
    <xf numFmtId="3" fontId="0" fillId="0" borderId="247" xfId="0" applyNumberFormat="1" applyBorder="1" applyAlignment="1">
      <alignment horizontal="left" vertical="center"/>
    </xf>
    <xf numFmtId="3" fontId="0" fillId="0" borderId="248" xfId="0" applyNumberFormat="1" applyBorder="1" applyAlignment="1">
      <alignment horizontal="left" vertical="center"/>
    </xf>
    <xf numFmtId="3" fontId="0" fillId="0" borderId="249" xfId="0" applyNumberFormat="1" applyBorder="1" applyAlignment="1">
      <alignment horizontal="left" vertical="center"/>
    </xf>
    <xf numFmtId="3" fontId="0" fillId="0" borderId="250" xfId="0" applyNumberFormat="1" applyBorder="1" applyAlignment="1">
      <alignment horizontal="left" vertical="center"/>
    </xf>
    <xf numFmtId="3" fontId="0" fillId="0" borderId="251" xfId="0" applyNumberFormat="1" applyBorder="1" applyAlignment="1">
      <alignment horizontal="left" vertical="center"/>
    </xf>
    <xf numFmtId="3" fontId="32" fillId="0" borderId="252" xfId="0" applyNumberFormat="1" applyFont="1" applyBorder="1" applyAlignment="1">
      <alignment horizontal="left" vertical="center"/>
    </xf>
    <xf numFmtId="3" fontId="32" fillId="0" borderId="253" xfId="0" applyNumberFormat="1" applyFont="1" applyBorder="1" applyAlignment="1">
      <alignment horizontal="left" vertical="center"/>
    </xf>
    <xf numFmtId="3" fontId="32" fillId="0" borderId="254" xfId="0" applyNumberFormat="1" applyFont="1" applyBorder="1" applyAlignment="1">
      <alignment horizontal="left" vertical="center"/>
    </xf>
    <xf numFmtId="3" fontId="32" fillId="0" borderId="230" xfId="0" applyNumberFormat="1" applyFont="1" applyBorder="1" applyAlignment="1">
      <alignment horizontal="left" vertical="center"/>
    </xf>
    <xf numFmtId="3" fontId="32" fillId="0" borderId="254" xfId="0" applyNumberFormat="1" applyFont="1" applyBorder="1" applyAlignment="1">
      <alignment horizontal="left" vertical="center" wrapText="1"/>
    </xf>
    <xf numFmtId="3" fontId="32" fillId="0" borderId="230" xfId="0" applyNumberFormat="1" applyFont="1" applyBorder="1" applyAlignment="1">
      <alignment horizontal="left" vertical="center" wrapText="1"/>
    </xf>
    <xf numFmtId="3" fontId="32" fillId="0" borderId="250" xfId="0" applyNumberFormat="1" applyFont="1" applyBorder="1" applyAlignment="1">
      <alignment horizontal="left" vertical="center"/>
    </xf>
    <xf numFmtId="3" fontId="32" fillId="0" borderId="251" xfId="0" applyNumberFormat="1" applyFont="1" applyBorder="1" applyAlignment="1">
      <alignment horizontal="left" vertical="center"/>
    </xf>
    <xf numFmtId="173" fontId="25" fillId="0" borderId="11" xfId="46" applyNumberFormat="1" applyFont="1" applyBorder="1" applyAlignment="1">
      <alignment horizontal="left" vertical="center" wrapText="1"/>
    </xf>
    <xf numFmtId="173" fontId="25" fillId="0" borderId="30" xfId="46" applyNumberFormat="1" applyFont="1" applyBorder="1" applyAlignment="1">
      <alignment horizontal="left" vertical="center" wrapText="1"/>
    </xf>
    <xf numFmtId="3" fontId="32" fillId="0" borderId="246" xfId="0" applyNumberFormat="1" applyFont="1" applyBorder="1" applyAlignment="1">
      <alignment horizontal="center"/>
    </xf>
    <xf numFmtId="3" fontId="32" fillId="0" borderId="247" xfId="0" applyNumberFormat="1" applyFont="1" applyBorder="1" applyAlignment="1">
      <alignment horizontal="center"/>
    </xf>
    <xf numFmtId="3" fontId="32" fillId="0" borderId="248" xfId="0" applyNumberFormat="1" applyFont="1" applyBorder="1" applyAlignment="1">
      <alignment horizontal="left"/>
    </xf>
    <xf numFmtId="3" fontId="32" fillId="0" borderId="249" xfId="0" applyNumberFormat="1" applyFont="1" applyBorder="1" applyAlignment="1">
      <alignment horizontal="left"/>
    </xf>
    <xf numFmtId="3" fontId="2" fillId="0" borderId="250" xfId="0" applyNumberFormat="1" applyFont="1" applyBorder="1" applyAlignment="1">
      <alignment horizontal="left" vertical="center" wrapText="1"/>
    </xf>
    <xf numFmtId="3" fontId="2" fillId="0" borderId="251" xfId="0" applyNumberFormat="1" applyFont="1" applyBorder="1" applyAlignment="1">
      <alignment horizontal="left" vertical="center" wrapText="1"/>
    </xf>
    <xf numFmtId="3" fontId="0" fillId="0" borderId="11" xfId="0" applyNumberFormat="1" applyBorder="1" applyAlignment="1">
      <alignment horizontal="left" vertical="center" wrapText="1"/>
    </xf>
    <xf numFmtId="3" fontId="0" fillId="0" borderId="30" xfId="0" applyNumberFormat="1" applyBorder="1" applyAlignment="1">
      <alignment horizontal="left" vertical="center" wrapText="1"/>
    </xf>
    <xf numFmtId="3" fontId="32" fillId="0" borderId="11" xfId="0" applyNumberFormat="1" applyFont="1" applyBorder="1" applyAlignment="1">
      <alignment horizontal="left" vertical="center" wrapText="1"/>
    </xf>
    <xf numFmtId="3" fontId="32" fillId="0" borderId="30" xfId="0" applyNumberFormat="1" applyFont="1" applyBorder="1" applyAlignment="1">
      <alignment horizontal="left" vertical="center" wrapText="1"/>
    </xf>
    <xf numFmtId="173" fontId="25" fillId="0" borderId="12" xfId="46" applyNumberFormat="1" applyFont="1" applyBorder="1" applyAlignment="1">
      <alignment horizontal="left" vertical="center" wrapText="1"/>
    </xf>
    <xf numFmtId="3" fontId="32" fillId="0" borderId="254" xfId="0" applyNumberFormat="1" applyFont="1" applyBorder="1" applyAlignment="1">
      <alignment horizontal="left" wrapText="1"/>
    </xf>
    <xf numFmtId="3" fontId="32" fillId="0" borderId="230" xfId="0" applyNumberFormat="1" applyFont="1" applyBorder="1" applyAlignment="1">
      <alignment horizontal="left" wrapText="1"/>
    </xf>
    <xf numFmtId="3" fontId="0" fillId="0" borderId="255" xfId="0" applyNumberFormat="1" applyBorder="1" applyAlignment="1">
      <alignment horizontal="left" vertical="center" wrapText="1"/>
    </xf>
    <xf numFmtId="3" fontId="0" fillId="0" borderId="256" xfId="0" applyNumberFormat="1" applyBorder="1" applyAlignment="1">
      <alignment horizontal="left" vertical="center" wrapText="1"/>
    </xf>
    <xf numFmtId="3" fontId="0" fillId="40" borderId="246" xfId="0" applyNumberFormat="1" applyFill="1" applyBorder="1" applyAlignment="1">
      <alignment horizontal="left" wrapText="1"/>
    </xf>
    <xf numFmtId="3" fontId="0" fillId="40" borderId="247" xfId="0" applyNumberFormat="1" applyFill="1" applyBorder="1" applyAlignment="1">
      <alignment horizontal="left" wrapText="1"/>
    </xf>
    <xf numFmtId="3" fontId="32" fillId="0" borderId="246" xfId="0" applyNumberFormat="1" applyFont="1" applyBorder="1" applyAlignment="1">
      <alignment horizontal="left"/>
    </xf>
    <xf numFmtId="3" fontId="32" fillId="0" borderId="247" xfId="0" applyNumberFormat="1" applyFont="1" applyBorder="1" applyAlignment="1">
      <alignment horizontal="left"/>
    </xf>
    <xf numFmtId="3" fontId="25" fillId="33" borderId="81" xfId="0" applyNumberFormat="1" applyFont="1" applyFill="1" applyBorder="1" applyAlignment="1">
      <alignment horizontal="center" vertical="center" wrapText="1"/>
    </xf>
    <xf numFmtId="3" fontId="25" fillId="33" borderId="73" xfId="0" applyNumberFormat="1" applyFont="1" applyFill="1" applyBorder="1" applyAlignment="1">
      <alignment horizontal="center" vertical="center" wrapText="1"/>
    </xf>
    <xf numFmtId="3" fontId="25" fillId="33" borderId="73" xfId="0" applyNumberFormat="1" applyFont="1" applyFill="1" applyBorder="1" applyAlignment="1">
      <alignment horizontal="center" vertical="center"/>
    </xf>
    <xf numFmtId="3" fontId="32" fillId="0" borderId="65" xfId="0" applyNumberFormat="1" applyFont="1" applyBorder="1" applyAlignment="1">
      <alignment horizontal="left" wrapText="1"/>
    </xf>
    <xf numFmtId="3" fontId="32" fillId="0" borderId="257" xfId="0" applyNumberFormat="1" applyFont="1" applyBorder="1" applyAlignment="1">
      <alignment horizontal="left" wrapText="1"/>
    </xf>
    <xf numFmtId="3" fontId="32" fillId="0" borderId="258" xfId="0" applyNumberFormat="1" applyFont="1" applyBorder="1" applyAlignment="1">
      <alignment horizontal="left" wrapText="1"/>
    </xf>
    <xf numFmtId="0" fontId="25" fillId="0" borderId="0" xfId="0" applyFont="1" applyAlignment="1">
      <alignment horizontal="center"/>
    </xf>
    <xf numFmtId="3" fontId="25" fillId="33" borderId="78" xfId="0" applyNumberFormat="1" applyFont="1" applyFill="1" applyBorder="1" applyAlignment="1">
      <alignment horizontal="center" vertical="center" wrapText="1"/>
    </xf>
    <xf numFmtId="3" fontId="25" fillId="33" borderId="77" xfId="0" applyNumberFormat="1" applyFont="1" applyFill="1" applyBorder="1" applyAlignment="1">
      <alignment horizontal="center" vertical="center" wrapText="1"/>
    </xf>
    <xf numFmtId="3" fontId="25" fillId="33" borderId="7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138" xfId="0" applyFont="1" applyBorder="1" applyAlignment="1">
      <alignment horizontal="center" vertical="center" wrapText="1"/>
    </xf>
    <xf numFmtId="0" fontId="2" fillId="0" borderId="241" xfId="0" applyFont="1" applyBorder="1" applyAlignment="1">
      <alignment horizontal="center" vertical="center" wrapText="1"/>
    </xf>
    <xf numFmtId="0" fontId="2" fillId="0" borderId="259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210" xfId="0" applyFont="1" applyBorder="1" applyAlignment="1">
      <alignment horizontal="center" vertical="center"/>
    </xf>
    <xf numFmtId="0" fontId="2" fillId="0" borderId="260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/>
    </xf>
    <xf numFmtId="0" fontId="2" fillId="0" borderId="144" xfId="0" applyFont="1" applyBorder="1" applyAlignment="1">
      <alignment horizontal="center"/>
    </xf>
    <xf numFmtId="0" fontId="2" fillId="0" borderId="13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73" xfId="0" applyFont="1" applyBorder="1" applyAlignment="1">
      <alignment horizontal="center"/>
    </xf>
    <xf numFmtId="0" fontId="5" fillId="0" borderId="152" xfId="0" applyFont="1" applyBorder="1" applyAlignment="1">
      <alignment horizontal="center"/>
    </xf>
    <xf numFmtId="0" fontId="5" fillId="50" borderId="173" xfId="0" applyFont="1" applyFill="1" applyBorder="1" applyAlignment="1">
      <alignment horizontal="center"/>
    </xf>
    <xf numFmtId="0" fontId="5" fillId="50" borderId="152" xfId="0" applyFont="1" applyFill="1" applyBorder="1" applyAlignment="1">
      <alignment horizontal="center"/>
    </xf>
    <xf numFmtId="0" fontId="2" fillId="0" borderId="143" xfId="0" applyFont="1" applyBorder="1" applyAlignment="1">
      <alignment horizontal="center" vertical="center" wrapText="1"/>
    </xf>
    <xf numFmtId="0" fontId="2" fillId="0" borderId="144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2" fillId="0" borderId="15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wrapText="1"/>
    </xf>
    <xf numFmtId="0" fontId="2" fillId="35" borderId="4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33" borderId="3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73" fontId="0" fillId="0" borderId="0" xfId="46" applyNumberFormat="1" applyFont="1" applyFill="1" applyBorder="1" applyAlignment="1" applyProtection="1">
      <alignment horizontal="right"/>
      <protection/>
    </xf>
    <xf numFmtId="0" fontId="2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46" xfId="57" applyFont="1" applyBorder="1" applyAlignment="1" applyProtection="1">
      <alignment horizontal="left" indent="1"/>
      <protection locked="0"/>
    </xf>
    <xf numFmtId="0" fontId="0" fillId="0" borderId="47" xfId="57" applyFont="1" applyBorder="1" applyAlignment="1" applyProtection="1">
      <alignment horizontal="right" indent="1"/>
      <protection locked="0"/>
    </xf>
    <xf numFmtId="0" fontId="0" fillId="0" borderId="25" xfId="57" applyFont="1" applyBorder="1" applyAlignment="1" applyProtection="1">
      <alignment horizontal="left" indent="1"/>
      <protection locked="0"/>
    </xf>
    <xf numFmtId="0" fontId="0" fillId="0" borderId="39" xfId="57" applyFont="1" applyBorder="1" applyAlignment="1" applyProtection="1">
      <alignment horizontal="right" indent="1"/>
      <protection locked="0"/>
    </xf>
    <xf numFmtId="0" fontId="2" fillId="0" borderId="23" xfId="57" applyFont="1" applyBorder="1" applyAlignment="1">
      <alignment horizontal="left" indent="1"/>
      <protection/>
    </xf>
    <xf numFmtId="0" fontId="2" fillId="0" borderId="36" xfId="57" applyFont="1" applyBorder="1" applyAlignment="1">
      <alignment horizontal="right" indent="1"/>
      <protection/>
    </xf>
    <xf numFmtId="0" fontId="0" fillId="0" borderId="0" xfId="0" applyAlignment="1">
      <alignment horizontal="center" vertical="center"/>
    </xf>
    <xf numFmtId="0" fontId="5" fillId="0" borderId="0" xfId="58" applyFont="1" applyAlignment="1">
      <alignment horizontal="center" vertical="center"/>
      <protection/>
    </xf>
    <xf numFmtId="0" fontId="2" fillId="0" borderId="0" xfId="58" applyFont="1" applyAlignment="1">
      <alignment horizontal="center" vertical="center" wrapText="1"/>
      <protection/>
    </xf>
    <xf numFmtId="0" fontId="25" fillId="0" borderId="176" xfId="57" applyFont="1" applyBorder="1" applyAlignment="1">
      <alignment vertical="top" wrapText="1"/>
      <protection/>
    </xf>
    <xf numFmtId="0" fontId="40" fillId="0" borderId="176" xfId="57" applyFont="1" applyBorder="1" applyAlignment="1">
      <alignment wrapText="1"/>
      <protection/>
    </xf>
    <xf numFmtId="49" fontId="2" fillId="0" borderId="0" xfId="57" applyNumberFormat="1" applyFont="1" applyAlignment="1">
      <alignment horizontal="left" vertical="center"/>
      <protection/>
    </xf>
    <xf numFmtId="0" fontId="2" fillId="0" borderId="136" xfId="57" applyFont="1" applyBorder="1" applyAlignment="1">
      <alignment horizontal="center"/>
      <protection/>
    </xf>
    <xf numFmtId="0" fontId="2" fillId="0" borderId="169" xfId="57" applyFont="1" applyBorder="1" applyAlignment="1">
      <alignment horizontal="center"/>
      <protection/>
    </xf>
    <xf numFmtId="0" fontId="25" fillId="0" borderId="56" xfId="57" applyFont="1" applyBorder="1" applyAlignment="1">
      <alignment vertical="top" wrapText="1"/>
      <protection/>
    </xf>
    <xf numFmtId="0" fontId="40" fillId="0" borderId="56" xfId="57" applyFont="1" applyBorder="1" applyAlignment="1">
      <alignment wrapText="1"/>
      <protection/>
    </xf>
    <xf numFmtId="0" fontId="25" fillId="0" borderId="56" xfId="57" applyFont="1" applyBorder="1" applyAlignment="1">
      <alignment horizontal="center" vertical="center" wrapText="1"/>
      <protection/>
    </xf>
    <xf numFmtId="0" fontId="40" fillId="0" borderId="56" xfId="57" applyFont="1" applyBorder="1" applyAlignment="1">
      <alignment horizontal="center" vertical="center" wrapText="1"/>
      <protection/>
    </xf>
    <xf numFmtId="0" fontId="2" fillId="0" borderId="156" xfId="0" applyFont="1" applyFill="1" applyBorder="1" applyAlignment="1">
      <alignment horizontal="center"/>
    </xf>
    <xf numFmtId="0" fontId="2" fillId="0" borderId="204" xfId="0" applyFont="1" applyFill="1" applyBorder="1" applyAlignment="1">
      <alignment horizontal="center"/>
    </xf>
    <xf numFmtId="3" fontId="2" fillId="37" borderId="192" xfId="0" applyNumberFormat="1" applyFont="1" applyFill="1" applyBorder="1" applyAlignment="1">
      <alignment horizontal="center"/>
    </xf>
    <xf numFmtId="3" fontId="2" fillId="37" borderId="152" xfId="0" applyNumberFormat="1" applyFont="1" applyFill="1" applyBorder="1" applyAlignment="1">
      <alignment horizontal="center"/>
    </xf>
    <xf numFmtId="3" fontId="0" fillId="0" borderId="67" xfId="0" applyNumberFormat="1" applyFont="1" applyFill="1" applyBorder="1" applyAlignment="1">
      <alignment horizontal="left"/>
    </xf>
    <xf numFmtId="3" fontId="0" fillId="0" borderId="68" xfId="0" applyNumberFormat="1" applyFont="1" applyFill="1" applyBorder="1" applyAlignment="1">
      <alignment horizontal="left"/>
    </xf>
    <xf numFmtId="3" fontId="25" fillId="0" borderId="67" xfId="0" applyNumberFormat="1" applyFont="1" applyFill="1" applyBorder="1" applyAlignment="1">
      <alignment horizontal="left"/>
    </xf>
    <xf numFmtId="3" fontId="25" fillId="0" borderId="68" xfId="0" applyNumberFormat="1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 wrapText="1"/>
    </xf>
    <xf numFmtId="0" fontId="0" fillId="0" borderId="67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left"/>
    </xf>
    <xf numFmtId="3" fontId="0" fillId="0" borderId="56" xfId="0" applyNumberFormat="1" applyFont="1" applyFill="1" applyBorder="1" applyAlignment="1">
      <alignment horizontal="left"/>
    </xf>
    <xf numFmtId="3" fontId="2" fillId="33" borderId="261" xfId="0" applyNumberFormat="1" applyFont="1" applyFill="1" applyBorder="1" applyAlignment="1">
      <alignment horizontal="center" vertical="center" wrapText="1"/>
    </xf>
    <xf numFmtId="3" fontId="2" fillId="33" borderId="4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2" fillId="33" borderId="143" xfId="0" applyNumberFormat="1" applyFont="1" applyFill="1" applyBorder="1" applyAlignment="1">
      <alignment horizontal="center" vertical="center" wrapText="1"/>
    </xf>
    <xf numFmtId="3" fontId="2" fillId="33" borderId="144" xfId="0" applyNumberFormat="1" applyFont="1" applyFill="1" applyBorder="1" applyAlignment="1">
      <alignment horizontal="center" vertical="center" wrapText="1"/>
    </xf>
    <xf numFmtId="3" fontId="2" fillId="33" borderId="131" xfId="0" applyNumberFormat="1" applyFont="1" applyFill="1" applyBorder="1" applyAlignment="1">
      <alignment horizontal="center" vertical="center" wrapText="1"/>
    </xf>
    <xf numFmtId="3" fontId="2" fillId="33" borderId="132" xfId="0" applyNumberFormat="1" applyFont="1" applyFill="1" applyBorder="1" applyAlignment="1">
      <alignment horizontal="center" vertical="center" wrapText="1"/>
    </xf>
    <xf numFmtId="3" fontId="2" fillId="33" borderId="144" xfId="0" applyNumberFormat="1" applyFont="1" applyFill="1" applyBorder="1" applyAlignment="1">
      <alignment horizontal="center" vertical="center"/>
    </xf>
    <xf numFmtId="3" fontId="2" fillId="33" borderId="13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89" fillId="0" borderId="0" xfId="0" applyFont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/>
    </xf>
    <xf numFmtId="0" fontId="61" fillId="0" borderId="0" xfId="0" applyFont="1" applyAlignment="1">
      <alignment horizontal="center"/>
    </xf>
    <xf numFmtId="0" fontId="28" fillId="0" borderId="0" xfId="0" applyFont="1" applyAlignment="1">
      <alignment horizontal="right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EU-s tábla kv-hez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4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GER~1.ZSU\AppData\Local\Temp\1519640076_8-2018%20melle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35" sqref="B35"/>
    </sheetView>
  </sheetViews>
  <sheetFormatPr defaultColWidth="9.140625" defaultRowHeight="12.75" customHeight="1"/>
  <cols>
    <col min="1" max="1" width="49.8515625" style="0" customWidth="1"/>
    <col min="2" max="4" width="16.140625" style="0" customWidth="1"/>
  </cols>
  <sheetData>
    <row r="1" spans="2:3" ht="12.75" customHeight="1">
      <c r="B1" s="1"/>
      <c r="C1" s="1" t="s">
        <v>0</v>
      </c>
    </row>
    <row r="2" spans="1:4" ht="12.75" customHeight="1">
      <c r="A2" s="1618" t="s">
        <v>1</v>
      </c>
      <c r="B2" s="1618"/>
      <c r="C2" s="1618"/>
      <c r="D2" s="1618"/>
    </row>
    <row r="3" spans="1:4" ht="12.75" customHeight="1">
      <c r="A3" s="2"/>
      <c r="B3" s="2"/>
      <c r="C3" s="2"/>
      <c r="D3" s="2"/>
    </row>
    <row r="4" spans="1:4" ht="12.75" customHeight="1">
      <c r="A4" s="3" t="s">
        <v>2</v>
      </c>
      <c r="B4" s="4"/>
      <c r="C4" s="4"/>
      <c r="D4" s="4"/>
    </row>
    <row r="5" spans="1:4" ht="12.75" customHeight="1">
      <c r="A5" s="1619" t="s">
        <v>3</v>
      </c>
      <c r="B5" s="1619"/>
      <c r="C5" s="1619"/>
      <c r="D5" s="1619"/>
    </row>
    <row r="6" spans="1:4" ht="12.75" customHeight="1">
      <c r="A6" s="5"/>
      <c r="B6" s="5"/>
      <c r="C6" s="5"/>
      <c r="D6" s="5"/>
    </row>
    <row r="7" spans="1:4" ht="12.75" customHeight="1">
      <c r="A7" s="5"/>
      <c r="B7" s="5"/>
      <c r="C7" s="5"/>
      <c r="D7" s="5"/>
    </row>
    <row r="9" spans="2:4" ht="12.75" customHeight="1">
      <c r="B9" s="6" t="s">
        <v>4</v>
      </c>
      <c r="C9" s="6" t="s">
        <v>4</v>
      </c>
      <c r="D9" s="6" t="s">
        <v>4</v>
      </c>
    </row>
    <row r="10" spans="1:4" ht="39" customHeight="1">
      <c r="A10" s="7" t="s">
        <v>5</v>
      </c>
      <c r="B10" s="8" t="s">
        <v>6</v>
      </c>
      <c r="C10" s="8" t="s">
        <v>7</v>
      </c>
      <c r="D10" s="8" t="s">
        <v>8</v>
      </c>
    </row>
    <row r="11" spans="1:4" ht="12.75" customHeight="1">
      <c r="A11" s="9" t="s">
        <v>9</v>
      </c>
      <c r="B11" s="10">
        <v>363899</v>
      </c>
      <c r="C11" s="10">
        <v>363899</v>
      </c>
      <c r="D11" s="10">
        <v>20838</v>
      </c>
    </row>
    <row r="12" spans="1:4" s="12" customFormat="1" ht="12.75" customHeight="1">
      <c r="A12" s="11" t="s">
        <v>10</v>
      </c>
      <c r="B12" s="10">
        <v>20367</v>
      </c>
      <c r="C12" s="10">
        <v>20367</v>
      </c>
      <c r="D12" s="10"/>
    </row>
    <row r="13" spans="1:4" ht="12.75" customHeight="1">
      <c r="A13" s="11" t="s">
        <v>11</v>
      </c>
      <c r="B13" s="13">
        <v>367159</v>
      </c>
      <c r="C13" s="13">
        <v>367159</v>
      </c>
      <c r="D13" s="13">
        <v>7348</v>
      </c>
    </row>
    <row r="14" spans="1:4" ht="12.75" customHeight="1">
      <c r="A14" s="14" t="s">
        <v>12</v>
      </c>
      <c r="B14" s="15">
        <f>B11+B12-B13</f>
        <v>17107</v>
      </c>
      <c r="C14" s="15">
        <f>C11+C12-C13</f>
        <v>17107</v>
      </c>
      <c r="D14" s="15">
        <f>D11+D12-D13</f>
        <v>13490</v>
      </c>
    </row>
    <row r="15" spans="2:4" ht="12.75" customHeight="1">
      <c r="B15" s="6"/>
      <c r="C15" s="6"/>
      <c r="D15" s="6"/>
    </row>
    <row r="16" spans="2:4" ht="12.75" customHeight="1">
      <c r="B16" s="6"/>
      <c r="C16" s="6"/>
      <c r="D16" s="6"/>
    </row>
    <row r="17" spans="2:4" ht="12.75" customHeight="1">
      <c r="B17" s="6"/>
      <c r="C17" s="6"/>
      <c r="D17" s="6"/>
    </row>
    <row r="18" spans="1:4" ht="12.75" customHeight="1">
      <c r="A18" s="11" t="s">
        <v>13</v>
      </c>
      <c r="B18" s="13">
        <v>6960</v>
      </c>
      <c r="C18" s="13">
        <v>6960</v>
      </c>
      <c r="D18" s="13">
        <v>7228</v>
      </c>
    </row>
    <row r="19" spans="1:4" ht="12.75" customHeight="1">
      <c r="A19" s="11" t="s">
        <v>14</v>
      </c>
      <c r="B19" s="13">
        <v>39633</v>
      </c>
      <c r="C19" s="13">
        <v>46851</v>
      </c>
      <c r="D19" s="16">
        <v>40774</v>
      </c>
    </row>
    <row r="20" spans="1:4" ht="12.75" customHeight="1">
      <c r="A20" s="11" t="s">
        <v>15</v>
      </c>
      <c r="B20" s="13">
        <v>11200</v>
      </c>
      <c r="C20" s="13">
        <v>11200</v>
      </c>
      <c r="D20" s="13">
        <v>7273</v>
      </c>
    </row>
    <row r="21" spans="1:4" ht="12.75" customHeight="1">
      <c r="A21" s="17" t="s">
        <v>16</v>
      </c>
      <c r="B21" s="15">
        <f>B18+B19-B20</f>
        <v>35393</v>
      </c>
      <c r="C21" s="15">
        <f>C18+C19-C20</f>
        <v>42611</v>
      </c>
      <c r="D21" s="15">
        <f>D18+D19-D20</f>
        <v>40729</v>
      </c>
    </row>
    <row r="22" spans="2:4" ht="12.75" customHeight="1">
      <c r="B22" s="6"/>
      <c r="C22" s="6"/>
      <c r="D22" s="6"/>
    </row>
    <row r="23" spans="2:4" ht="12.75" customHeight="1">
      <c r="B23" s="6"/>
      <c r="C23" s="6"/>
      <c r="D23" s="6"/>
    </row>
    <row r="24" spans="1:4" ht="12.75" customHeight="1" hidden="1">
      <c r="A24" s="18" t="s">
        <v>17</v>
      </c>
      <c r="B24" s="6"/>
      <c r="C24" s="6"/>
      <c r="D24" s="6"/>
    </row>
    <row r="25" spans="1:4" ht="12.75" customHeight="1" hidden="1">
      <c r="A25" s="12"/>
      <c r="B25" s="6"/>
      <c r="C25" s="6"/>
      <c r="D25" s="6"/>
    </row>
    <row r="26" spans="1:4" ht="12.75" customHeight="1" hidden="1">
      <c r="A26" s="19" t="s">
        <v>18</v>
      </c>
      <c r="B26" s="20">
        <v>46621</v>
      </c>
      <c r="C26" s="20">
        <v>46621</v>
      </c>
      <c r="D26" s="20">
        <v>46621</v>
      </c>
    </row>
    <row r="27" spans="1:4" ht="12.75" customHeight="1" hidden="1">
      <c r="A27" s="19" t="s">
        <v>19</v>
      </c>
      <c r="B27" s="20">
        <f>(B14+B21)*-1</f>
        <v>-52500</v>
      </c>
      <c r="C27" s="20">
        <f>(C14+C21)*-1</f>
        <v>-59718</v>
      </c>
      <c r="D27" s="20">
        <f>(D14+D21)*-1</f>
        <v>-54219</v>
      </c>
    </row>
    <row r="28" spans="1:4" ht="12.75" customHeight="1" hidden="1">
      <c r="A28" s="14" t="s">
        <v>20</v>
      </c>
      <c r="B28" s="15">
        <f>SUM(B26:B27)</f>
        <v>-5879</v>
      </c>
      <c r="C28" s="15">
        <f>SUM(C26:C27)</f>
        <v>-13097</v>
      </c>
      <c r="D28" s="15">
        <f>SUM(D26:D27)</f>
        <v>-7598</v>
      </c>
    </row>
  </sheetData>
  <sheetProtection selectLockedCells="1" selectUnlockedCells="1"/>
  <mergeCells count="2">
    <mergeCell ref="A2:D2"/>
    <mergeCell ref="A5:D5"/>
  </mergeCells>
  <printOptions/>
  <pageMargins left="1.2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view="pageBreakPreview" zoomScale="110" zoomScaleSheetLayoutView="110"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28" sqref="A28"/>
      <selection pane="bottomRight" activeCell="A58" sqref="A58:F58"/>
    </sheetView>
  </sheetViews>
  <sheetFormatPr defaultColWidth="11.7109375" defaultRowHeight="12.75" customHeight="1"/>
  <cols>
    <col min="1" max="2" width="3.8515625" style="805" customWidth="1"/>
    <col min="3" max="3" width="44.28125" style="805" customWidth="1"/>
    <col min="4" max="4" width="19.140625" style="805" customWidth="1"/>
    <col min="5" max="5" width="16.140625" style="807" customWidth="1"/>
    <col min="6" max="8" width="14.7109375" style="807" customWidth="1"/>
    <col min="9" max="9" width="14.57421875" style="805" customWidth="1"/>
    <col min="10" max="16384" width="11.7109375" style="805" customWidth="1"/>
  </cols>
  <sheetData>
    <row r="1" spans="1:9" s="804" customFormat="1" ht="18" customHeight="1">
      <c r="A1" s="1691" t="s">
        <v>1001</v>
      </c>
      <c r="B1" s="1691"/>
      <c r="C1" s="1691"/>
      <c r="D1" s="1691"/>
      <c r="E1" s="1691"/>
      <c r="F1" s="1148"/>
      <c r="G1" s="1148"/>
      <c r="H1" s="1148"/>
      <c r="I1" s="1148"/>
    </row>
    <row r="2" spans="1:9" ht="12.75" customHeight="1">
      <c r="A2" s="1702" t="s">
        <v>1149</v>
      </c>
      <c r="B2" s="1702"/>
      <c r="C2" s="1702"/>
      <c r="D2" s="1702"/>
      <c r="E2" s="1702"/>
      <c r="F2" s="1702"/>
      <c r="G2" s="1149"/>
      <c r="H2" s="1149"/>
      <c r="I2" s="1149"/>
    </row>
    <row r="3" spans="1:9" ht="6.75" customHeight="1">
      <c r="A3" s="1149"/>
      <c r="B3" s="1149"/>
      <c r="C3" s="1149"/>
      <c r="D3" s="1149"/>
      <c r="E3" s="1149"/>
      <c r="F3" s="1149"/>
      <c r="G3" s="1149"/>
      <c r="H3" s="1149"/>
      <c r="I3" s="1149"/>
    </row>
    <row r="4" spans="1:4" ht="6.75" customHeight="1">
      <c r="A4" s="806"/>
      <c r="B4" s="866"/>
      <c r="C4" s="866"/>
      <c r="D4" s="866"/>
    </row>
    <row r="5" spans="1:9" s="808" customFormat="1" ht="41.25" customHeight="1">
      <c r="A5" s="1710" t="s">
        <v>1009</v>
      </c>
      <c r="B5" s="1710"/>
      <c r="C5" s="1710"/>
      <c r="D5" s="1710"/>
      <c r="E5" s="1710"/>
      <c r="F5" s="1710"/>
      <c r="G5" s="1150"/>
      <c r="H5" s="1150"/>
      <c r="I5" s="1150"/>
    </row>
    <row r="6" spans="1:9" s="808" customFormat="1" ht="12.75" customHeight="1">
      <c r="A6" s="1150"/>
      <c r="B6" s="1150"/>
      <c r="C6" s="1150"/>
      <c r="D6" s="1150"/>
      <c r="E6" s="1150"/>
      <c r="F6" s="1150"/>
      <c r="G6" s="1150"/>
      <c r="H6" s="1150"/>
      <c r="I6" s="1150"/>
    </row>
    <row r="7" spans="1:3" s="808" customFormat="1" ht="12.75" customHeight="1">
      <c r="A7" s="809"/>
      <c r="B7" s="809"/>
      <c r="C7" s="809"/>
    </row>
    <row r="8" s="808" customFormat="1" ht="12.75" customHeight="1">
      <c r="A8" s="810"/>
    </row>
    <row r="9" spans="1:8" s="808" customFormat="1" ht="12.75" customHeight="1">
      <c r="A9" s="1705" t="s">
        <v>214</v>
      </c>
      <c r="B9" s="1705"/>
      <c r="C9" s="1705"/>
      <c r="D9" s="1705"/>
      <c r="E9" s="1705"/>
      <c r="F9" s="811"/>
      <c r="G9" s="811"/>
      <c r="H9" s="811"/>
    </row>
    <row r="10" spans="1:8" s="808" customFormat="1" ht="24.75" customHeight="1">
      <c r="A10" s="1685" t="s">
        <v>156</v>
      </c>
      <c r="B10" s="1685"/>
      <c r="C10" s="1685" t="s">
        <v>427</v>
      </c>
      <c r="D10" s="1693" t="s">
        <v>1003</v>
      </c>
      <c r="E10" s="1693" t="s">
        <v>1147</v>
      </c>
      <c r="F10" s="1694"/>
      <c r="G10" s="1694"/>
      <c r="H10" s="1694"/>
    </row>
    <row r="11" spans="1:8" s="808" customFormat="1" ht="24.75" customHeight="1">
      <c r="A11" s="1685"/>
      <c r="B11" s="1685"/>
      <c r="C11" s="1685"/>
      <c r="D11" s="1685"/>
      <c r="E11" s="1685"/>
      <c r="F11" s="1695"/>
      <c r="G11" s="1695"/>
      <c r="H11" s="1695"/>
    </row>
    <row r="12" spans="1:8" s="808" customFormat="1" ht="14.25" customHeight="1">
      <c r="A12" s="1685"/>
      <c r="B12" s="1685"/>
      <c r="C12" s="1187" t="s">
        <v>428</v>
      </c>
      <c r="D12" s="1151" t="s">
        <v>159</v>
      </c>
      <c r="E12" s="1151" t="s">
        <v>160</v>
      </c>
      <c r="F12" s="1152"/>
      <c r="G12" s="1152"/>
      <c r="H12" s="1152"/>
    </row>
    <row r="13" spans="1:8" s="808" customFormat="1" ht="12.75" customHeight="1">
      <c r="A13" s="471" t="s">
        <v>38</v>
      </c>
      <c r="B13" s="1199" t="s">
        <v>164</v>
      </c>
      <c r="C13" s="438" t="s">
        <v>429</v>
      </c>
      <c r="D13" s="438">
        <f>SUM(D14:D17)</f>
        <v>1300000</v>
      </c>
      <c r="E13" s="438">
        <f>SUM(E14:E17)</f>
        <v>1300000</v>
      </c>
      <c r="F13" s="1153"/>
      <c r="G13" s="1153"/>
      <c r="H13" s="1153"/>
    </row>
    <row r="14" spans="1:8" s="808" customFormat="1" ht="27" customHeight="1">
      <c r="A14" s="1137" t="s">
        <v>40</v>
      </c>
      <c r="B14" s="1137"/>
      <c r="C14" s="430" t="s">
        <v>430</v>
      </c>
      <c r="D14" s="1431">
        <v>300000</v>
      </c>
      <c r="E14" s="1431">
        <v>300000</v>
      </c>
      <c r="F14" s="813"/>
      <c r="G14" s="813"/>
      <c r="H14" s="813"/>
    </row>
    <row r="15" spans="1:8" s="808" customFormat="1" ht="27" customHeight="1">
      <c r="A15" s="1137" t="s">
        <v>47</v>
      </c>
      <c r="B15" s="1137"/>
      <c r="C15" s="430" t="s">
        <v>992</v>
      </c>
      <c r="D15" s="1431">
        <v>1000000</v>
      </c>
      <c r="E15" s="1431">
        <v>1000000</v>
      </c>
      <c r="F15" s="813"/>
      <c r="G15" s="813"/>
      <c r="H15" s="813"/>
    </row>
    <row r="16" spans="1:8" s="808" customFormat="1" ht="27" customHeight="1">
      <c r="A16" s="1137" t="s">
        <v>49</v>
      </c>
      <c r="B16" s="1137"/>
      <c r="C16" s="430"/>
      <c r="D16" s="1136"/>
      <c r="E16" s="1136"/>
      <c r="F16" s="813"/>
      <c r="G16" s="813"/>
      <c r="H16" s="813"/>
    </row>
    <row r="17" spans="1:8" s="808" customFormat="1" ht="27" customHeight="1">
      <c r="A17" s="1137" t="s">
        <v>51</v>
      </c>
      <c r="B17" s="1137"/>
      <c r="C17" s="430"/>
      <c r="D17" s="1136"/>
      <c r="E17" s="1136"/>
      <c r="F17" s="813"/>
      <c r="G17" s="813"/>
      <c r="H17" s="813"/>
    </row>
    <row r="18" spans="1:8" s="808" customFormat="1" ht="12.75" customHeight="1">
      <c r="A18" s="471" t="s">
        <v>53</v>
      </c>
      <c r="B18" s="471" t="s">
        <v>166</v>
      </c>
      <c r="C18" s="438" t="s">
        <v>427</v>
      </c>
      <c r="D18" s="438">
        <f>SUM(D19:D29)</f>
        <v>4500000</v>
      </c>
      <c r="E18" s="438">
        <f>SUM(E19:E29)</f>
        <v>4500000</v>
      </c>
      <c r="F18" s="1153"/>
      <c r="G18" s="1153"/>
      <c r="H18" s="1153"/>
    </row>
    <row r="19" spans="1:8" s="808" customFormat="1" ht="30.75" customHeight="1">
      <c r="A19" s="1137" t="s">
        <v>55</v>
      </c>
      <c r="B19" s="1137"/>
      <c r="C19" s="430" t="s">
        <v>994</v>
      </c>
      <c r="D19" s="1136">
        <f>SUM('17. Hivatal'!F47)</f>
        <v>500000</v>
      </c>
      <c r="E19" s="1136">
        <f>SUM('17. Hivatal'!G47)</f>
        <v>500000</v>
      </c>
      <c r="F19" s="813"/>
      <c r="G19" s="813"/>
      <c r="H19" s="813"/>
    </row>
    <row r="20" spans="1:8" s="812" customFormat="1" ht="26.25" customHeight="1">
      <c r="A20" s="1137" t="s">
        <v>57</v>
      </c>
      <c r="B20" s="1200"/>
      <c r="C20" s="1136" t="s">
        <v>431</v>
      </c>
      <c r="D20" s="1136">
        <f>SUM('18. VÜKI'!F79)</f>
        <v>1000000</v>
      </c>
      <c r="E20" s="1136">
        <f>SUM('18. VÜKI'!G79)</f>
        <v>1000000</v>
      </c>
      <c r="F20" s="813"/>
      <c r="G20" s="813"/>
      <c r="H20" s="813"/>
    </row>
    <row r="21" spans="1:8" s="808" customFormat="1" ht="29.25" customHeight="1">
      <c r="A21" s="1137" t="s">
        <v>86</v>
      </c>
      <c r="B21" s="1137"/>
      <c r="C21" s="430" t="s">
        <v>432</v>
      </c>
      <c r="D21" s="1136">
        <f>SUM('15. Óvoda'!F72)</f>
        <v>500000</v>
      </c>
      <c r="E21" s="1136">
        <f>SUM('15. Óvoda'!G72)</f>
        <v>500000</v>
      </c>
      <c r="F21" s="813"/>
      <c r="G21" s="813"/>
      <c r="H21" s="813"/>
    </row>
    <row r="22" spans="1:8" s="808" customFormat="1" ht="29.25" customHeight="1">
      <c r="A22" s="1137" t="s">
        <v>59</v>
      </c>
      <c r="B22" s="1137"/>
      <c r="C22" s="1136" t="s">
        <v>433</v>
      </c>
      <c r="D22" s="1431">
        <v>500000</v>
      </c>
      <c r="E22" s="1431">
        <v>500000</v>
      </c>
      <c r="F22" s="813"/>
      <c r="G22" s="813"/>
      <c r="H22" s="813"/>
    </row>
    <row r="23" spans="1:8" s="808" customFormat="1" ht="29.25" customHeight="1">
      <c r="A23" s="1137" t="s">
        <v>61</v>
      </c>
      <c r="B23" s="1137"/>
      <c r="C23" s="1136" t="s">
        <v>1037</v>
      </c>
      <c r="D23" s="1431">
        <f>SUM('16. Műv. ház'!F43)</f>
        <v>500000</v>
      </c>
      <c r="E23" s="1431">
        <f>SUM('16. Műv. ház'!G43)</f>
        <v>500000</v>
      </c>
      <c r="F23" s="813"/>
      <c r="G23" s="813"/>
      <c r="H23" s="813"/>
    </row>
    <row r="24" spans="1:8" s="808" customFormat="1" ht="29.25" customHeight="1">
      <c r="A24" s="1137" t="s">
        <v>63</v>
      </c>
      <c r="B24" s="1137"/>
      <c r="C24" s="1201" t="s">
        <v>1035</v>
      </c>
      <c r="D24" s="1431">
        <v>600000</v>
      </c>
      <c r="E24" s="1431">
        <v>600000</v>
      </c>
      <c r="F24" s="813"/>
      <c r="G24" s="813"/>
      <c r="H24" s="813"/>
    </row>
    <row r="25" spans="1:8" s="808" customFormat="1" ht="29.25" customHeight="1">
      <c r="A25" s="1137" t="s">
        <v>65</v>
      </c>
      <c r="B25" s="1137"/>
      <c r="C25" s="430" t="s">
        <v>995</v>
      </c>
      <c r="D25" s="1431">
        <v>500000</v>
      </c>
      <c r="E25" s="1431">
        <v>500000</v>
      </c>
      <c r="F25" s="813"/>
      <c r="G25" s="813"/>
      <c r="H25" s="813"/>
    </row>
    <row r="26" spans="1:8" s="808" customFormat="1" ht="29.25" customHeight="1">
      <c r="A26" s="1137" t="s">
        <v>92</v>
      </c>
      <c r="B26" s="1137"/>
      <c r="C26" s="1136" t="s">
        <v>1099</v>
      </c>
      <c r="D26" s="1431">
        <v>400000</v>
      </c>
      <c r="E26" s="1431">
        <v>400000</v>
      </c>
      <c r="F26" s="813"/>
      <c r="G26" s="813"/>
      <c r="H26" s="813"/>
    </row>
    <row r="27" spans="1:8" s="808" customFormat="1" ht="29.25" customHeight="1">
      <c r="A27" s="1137" t="s">
        <v>66</v>
      </c>
      <c r="B27" s="1137"/>
      <c r="C27" s="1136"/>
      <c r="D27" s="1136"/>
      <c r="E27" s="1136"/>
      <c r="F27" s="813"/>
      <c r="G27" s="813"/>
      <c r="H27" s="813"/>
    </row>
    <row r="28" spans="1:8" s="808" customFormat="1" ht="12.75">
      <c r="A28" s="1137" t="s">
        <v>67</v>
      </c>
      <c r="B28" s="1137"/>
      <c r="C28" s="1136"/>
      <c r="D28" s="1136"/>
      <c r="E28" s="1136"/>
      <c r="F28" s="813"/>
      <c r="G28" s="813"/>
      <c r="H28" s="813"/>
    </row>
    <row r="29" spans="1:8" s="808" customFormat="1" ht="12.75">
      <c r="A29" s="1137" t="s">
        <v>68</v>
      </c>
      <c r="B29" s="1137"/>
      <c r="C29" s="1147"/>
      <c r="D29" s="1136"/>
      <c r="E29" s="1136"/>
      <c r="F29" s="813"/>
      <c r="G29" s="813"/>
      <c r="H29" s="813"/>
    </row>
    <row r="30" spans="1:8" s="808" customFormat="1" ht="12.75" customHeight="1">
      <c r="A30" s="1137" t="s">
        <v>70</v>
      </c>
      <c r="B30" s="1202"/>
      <c r="C30" s="1154" t="s">
        <v>25</v>
      </c>
      <c r="D30" s="1154">
        <f>SUM(D13+D18)</f>
        <v>5800000</v>
      </c>
      <c r="E30" s="1154">
        <f>SUM(E13+E18)</f>
        <v>5800000</v>
      </c>
      <c r="F30" s="1155"/>
      <c r="G30" s="1155"/>
      <c r="H30" s="1155"/>
    </row>
    <row r="31" spans="1:8" s="808" customFormat="1" ht="12.75" customHeight="1">
      <c r="A31" s="1398"/>
      <c r="B31" s="813"/>
      <c r="C31" s="813"/>
      <c r="F31" s="814"/>
      <c r="G31" s="814"/>
      <c r="H31" s="814"/>
    </row>
    <row r="32" spans="1:8" s="808" customFormat="1" ht="12.75" customHeight="1">
      <c r="A32" s="1398"/>
      <c r="B32" s="813"/>
      <c r="C32" s="813"/>
      <c r="F32" s="814"/>
      <c r="G32" s="814"/>
      <c r="H32" s="814"/>
    </row>
    <row r="33" spans="1:9" s="808" customFormat="1" ht="12.75" customHeight="1">
      <c r="A33" s="1704" t="s">
        <v>1002</v>
      </c>
      <c r="B33" s="1704"/>
      <c r="C33" s="1704"/>
      <c r="D33" s="1704"/>
      <c r="E33" s="1704"/>
      <c r="F33" s="1704"/>
      <c r="G33" s="1156"/>
      <c r="H33" s="1156"/>
      <c r="I33" s="1156"/>
    </row>
    <row r="34" spans="1:9" s="808" customFormat="1" ht="12.75" customHeight="1">
      <c r="A34" s="1702" t="s">
        <v>1149</v>
      </c>
      <c r="B34" s="1702"/>
      <c r="C34" s="1702"/>
      <c r="D34" s="1702"/>
      <c r="E34" s="1702"/>
      <c r="F34" s="1702"/>
      <c r="G34" s="1149"/>
      <c r="H34" s="1149"/>
      <c r="I34" s="1149"/>
    </row>
    <row r="35" spans="1:8" s="808" customFormat="1" ht="12.75" customHeight="1">
      <c r="A35" s="806"/>
      <c r="B35" s="806"/>
      <c r="C35" s="806"/>
      <c r="D35" s="806"/>
      <c r="E35" s="806"/>
      <c r="F35" s="806"/>
      <c r="G35" s="806"/>
      <c r="H35" s="806"/>
    </row>
    <row r="36" spans="1:9" s="808" customFormat="1" ht="40.5" customHeight="1">
      <c r="A36" s="1703" t="s">
        <v>1010</v>
      </c>
      <c r="B36" s="1703"/>
      <c r="C36" s="1703"/>
      <c r="D36" s="1703"/>
      <c r="E36" s="1703"/>
      <c r="F36" s="1703"/>
      <c r="G36" s="815"/>
      <c r="H36" s="815"/>
      <c r="I36" s="815"/>
    </row>
    <row r="37" spans="1:8" s="808" customFormat="1" ht="12.75" customHeight="1">
      <c r="A37" s="815"/>
      <c r="B37" s="815"/>
      <c r="C37" s="815"/>
      <c r="D37" s="815"/>
      <c r="E37" s="815"/>
      <c r="F37" s="815"/>
      <c r="G37" s="815"/>
      <c r="H37" s="815"/>
    </row>
    <row r="38" spans="1:8" s="808" customFormat="1" ht="12.75" customHeight="1">
      <c r="A38" s="1399"/>
      <c r="B38" s="1399"/>
      <c r="C38" s="1399"/>
      <c r="D38" s="1399"/>
      <c r="E38" s="1399"/>
      <c r="F38" s="1399"/>
      <c r="G38" s="1399"/>
      <c r="H38" s="1399"/>
    </row>
    <row r="39" spans="1:8" s="808" customFormat="1" ht="12.75" customHeight="1">
      <c r="A39" s="816"/>
      <c r="B39" s="816"/>
      <c r="C39" s="816"/>
      <c r="D39" s="816"/>
      <c r="E39" s="816"/>
      <c r="F39" s="816"/>
      <c r="G39" s="816"/>
      <c r="H39" s="816"/>
    </row>
    <row r="40" spans="1:8" s="808" customFormat="1" ht="12.75" customHeight="1" thickBot="1">
      <c r="A40" s="816"/>
      <c r="B40" s="816"/>
      <c r="C40" s="816"/>
      <c r="D40" s="816"/>
      <c r="E40" s="805"/>
      <c r="F40" s="1157"/>
      <c r="G40" s="1686"/>
      <c r="H40" s="1686"/>
    </row>
    <row r="41" spans="1:9" s="808" customFormat="1" ht="21.75" customHeight="1" thickBot="1">
      <c r="A41" s="1687" t="s">
        <v>156</v>
      </c>
      <c r="B41" s="1688"/>
      <c r="C41" s="1696" t="s">
        <v>434</v>
      </c>
      <c r="D41" s="1698" t="s">
        <v>1011</v>
      </c>
      <c r="E41" s="1700" t="s">
        <v>1003</v>
      </c>
      <c r="F41" s="1700" t="s">
        <v>1147</v>
      </c>
      <c r="G41" s="1692"/>
      <c r="H41" s="1692"/>
      <c r="I41" s="1692"/>
    </row>
    <row r="42" spans="1:9" s="808" customFormat="1" ht="12.75" customHeight="1" thickBot="1">
      <c r="A42" s="1689"/>
      <c r="B42" s="1690"/>
      <c r="C42" s="1697"/>
      <c r="D42" s="1699"/>
      <c r="E42" s="1701"/>
      <c r="F42" s="1701"/>
      <c r="G42" s="1692"/>
      <c r="H42" s="1692"/>
      <c r="I42" s="1692"/>
    </row>
    <row r="43" spans="1:9" s="808" customFormat="1" ht="12.75" customHeight="1">
      <c r="A43" s="1689"/>
      <c r="B43" s="1690"/>
      <c r="C43" s="1168" t="s">
        <v>158</v>
      </c>
      <c r="D43" s="1181" t="s">
        <v>159</v>
      </c>
      <c r="E43" s="1175" t="s">
        <v>160</v>
      </c>
      <c r="F43" s="1175" t="s">
        <v>160</v>
      </c>
      <c r="G43" s="1158"/>
      <c r="H43" s="1158"/>
      <c r="I43" s="1158"/>
    </row>
    <row r="44" spans="1:9" s="808" customFormat="1" ht="12.75" customHeight="1">
      <c r="A44" s="1159" t="s">
        <v>38</v>
      </c>
      <c r="B44" s="817"/>
      <c r="C44" s="1169" t="s">
        <v>435</v>
      </c>
      <c r="D44" s="1182">
        <f>SUM(D45:D48)</f>
        <v>36750937</v>
      </c>
      <c r="E44" s="1176">
        <f>SUM(E45:E48)</f>
        <v>28837850</v>
      </c>
      <c r="F44" s="1176">
        <f>SUM(F45:F48)</f>
        <v>28837850</v>
      </c>
      <c r="G44" s="1160"/>
      <c r="H44" s="1160"/>
      <c r="I44" s="1160"/>
    </row>
    <row r="45" spans="1:9" s="808" customFormat="1" ht="12.75" customHeight="1">
      <c r="A45" s="1161" t="s">
        <v>40</v>
      </c>
      <c r="B45" s="819"/>
      <c r="C45" s="1170" t="s">
        <v>436</v>
      </c>
      <c r="D45" s="1183">
        <v>9489000</v>
      </c>
      <c r="E45" s="1177">
        <v>9489000</v>
      </c>
      <c r="F45" s="1177">
        <v>9489000</v>
      </c>
      <c r="G45" s="1162"/>
      <c r="H45" s="1162"/>
      <c r="I45" s="1162"/>
    </row>
    <row r="46" spans="1:9" s="808" customFormat="1" ht="12.75" customHeight="1">
      <c r="A46" s="1161" t="s">
        <v>47</v>
      </c>
      <c r="B46" s="819"/>
      <c r="C46" s="1171" t="s">
        <v>437</v>
      </c>
      <c r="D46" s="1184">
        <v>2348850</v>
      </c>
      <c r="E46" s="1178">
        <v>2348850</v>
      </c>
      <c r="F46" s="1178">
        <v>2348850</v>
      </c>
      <c r="G46" s="1163"/>
      <c r="H46" s="1163"/>
      <c r="I46" s="1163"/>
    </row>
    <row r="47" spans="1:9" s="808" customFormat="1" ht="12.75" customHeight="1">
      <c r="A47" s="1161" t="s">
        <v>49</v>
      </c>
      <c r="B47" s="819"/>
      <c r="C47" s="1171" t="s">
        <v>438</v>
      </c>
      <c r="D47" s="1185">
        <v>24913087</v>
      </c>
      <c r="E47" s="1179">
        <v>17000000</v>
      </c>
      <c r="F47" s="1179">
        <v>17000000</v>
      </c>
      <c r="G47" s="1164"/>
      <c r="H47" s="1164"/>
      <c r="I47" s="1164"/>
    </row>
    <row r="48" spans="1:9" s="808" customFormat="1" ht="12.75" customHeight="1">
      <c r="A48" s="1161" t="s">
        <v>51</v>
      </c>
      <c r="B48" s="819"/>
      <c r="C48" s="1171"/>
      <c r="D48" s="1183">
        <v>0</v>
      </c>
      <c r="E48" s="1177">
        <v>0</v>
      </c>
      <c r="F48" s="1177">
        <v>0</v>
      </c>
      <c r="G48" s="1162"/>
      <c r="H48" s="1162"/>
      <c r="I48" s="1162"/>
    </row>
    <row r="49" spans="1:9" s="808" customFormat="1" ht="12.75" customHeight="1">
      <c r="A49" s="1159" t="s">
        <v>53</v>
      </c>
      <c r="B49" s="819"/>
      <c r="C49" s="1172" t="s">
        <v>439</v>
      </c>
      <c r="D49" s="1182">
        <f>D50</f>
        <v>4450000</v>
      </c>
      <c r="E49" s="1176">
        <f>E50</f>
        <v>4000000</v>
      </c>
      <c r="F49" s="1176">
        <f>F50</f>
        <v>4000000</v>
      </c>
      <c r="G49" s="1160"/>
      <c r="H49" s="1160"/>
      <c r="I49" s="1160"/>
    </row>
    <row r="50" spans="1:9" s="808" customFormat="1" ht="12.75" customHeight="1">
      <c r="A50" s="1161" t="s">
        <v>55</v>
      </c>
      <c r="B50" s="819"/>
      <c r="C50" s="1173" t="s">
        <v>260</v>
      </c>
      <c r="D50" s="1183">
        <v>4450000</v>
      </c>
      <c r="E50" s="1177">
        <v>4000000</v>
      </c>
      <c r="F50" s="1177">
        <v>4000000</v>
      </c>
      <c r="G50" s="1162"/>
      <c r="H50" s="1162"/>
      <c r="I50" s="1162"/>
    </row>
    <row r="51" spans="1:9" s="391" customFormat="1" ht="12.75" customHeight="1">
      <c r="A51" s="1159" t="s">
        <v>57</v>
      </c>
      <c r="B51" s="817"/>
      <c r="C51" s="1169" t="s">
        <v>261</v>
      </c>
      <c r="D51" s="1182">
        <v>23008</v>
      </c>
      <c r="E51" s="1176">
        <f>SUM(E67)</f>
        <v>50000</v>
      </c>
      <c r="F51" s="1176">
        <f>SUM(F67)</f>
        <v>50000</v>
      </c>
      <c r="G51" s="1160"/>
      <c r="H51" s="1160"/>
      <c r="I51" s="1160"/>
    </row>
    <row r="52" spans="1:9" s="808" customFormat="1" ht="12.75" customHeight="1" thickBot="1">
      <c r="A52" s="1165" t="s">
        <v>86</v>
      </c>
      <c r="B52" s="1166"/>
      <c r="C52" s="1174" t="s">
        <v>25</v>
      </c>
      <c r="D52" s="1186">
        <f>D44+D49+D51</f>
        <v>41223945</v>
      </c>
      <c r="E52" s="1180">
        <f>E44+E49+E51</f>
        <v>32887850</v>
      </c>
      <c r="F52" s="1180">
        <f>F44+F49+F51</f>
        <v>32887850</v>
      </c>
      <c r="G52" s="1167"/>
      <c r="H52" s="1167"/>
      <c r="I52" s="1167"/>
    </row>
    <row r="53" s="808" customFormat="1" ht="12.75" customHeight="1">
      <c r="A53" s="810"/>
    </row>
    <row r="54" s="808" customFormat="1" ht="12.75" customHeight="1">
      <c r="A54" s="810"/>
    </row>
    <row r="56" spans="1:5" ht="12.75" customHeight="1">
      <c r="A56" s="810"/>
      <c r="B56" s="808"/>
      <c r="C56" s="808"/>
      <c r="D56" s="808"/>
      <c r="E56" s="808"/>
    </row>
    <row r="57" spans="1:6" ht="12.75" customHeight="1">
      <c r="A57" s="1709" t="s">
        <v>440</v>
      </c>
      <c r="B57" s="1709"/>
      <c r="C57" s="1709"/>
      <c r="D57" s="1709"/>
      <c r="E57" s="1709"/>
      <c r="F57" s="1709"/>
    </row>
    <row r="58" spans="1:6" ht="12.75" customHeight="1">
      <c r="A58" s="1708" t="s">
        <v>1149</v>
      </c>
      <c r="B58" s="1708"/>
      <c r="C58" s="1708"/>
      <c r="D58" s="1708"/>
      <c r="E58" s="1708"/>
      <c r="F58" s="1708"/>
    </row>
    <row r="59" spans="1:6" ht="12.75" customHeight="1">
      <c r="A59" s="810"/>
      <c r="B59" s="808"/>
      <c r="C59" s="1707" t="s">
        <v>1012</v>
      </c>
      <c r="D59" s="1707"/>
      <c r="E59" s="1707"/>
      <c r="F59" s="1707"/>
    </row>
    <row r="60" spans="1:5" ht="12.75" customHeight="1">
      <c r="A60" s="810"/>
      <c r="B60" s="808"/>
      <c r="C60" s="816"/>
      <c r="D60" s="808"/>
      <c r="E60" s="808"/>
    </row>
    <row r="61" spans="1:6" ht="12.75" customHeight="1">
      <c r="A61" s="810"/>
      <c r="B61" s="808"/>
      <c r="C61" s="1706" t="s">
        <v>214</v>
      </c>
      <c r="D61" s="1706"/>
      <c r="E61" s="1706"/>
      <c r="F61" s="1706"/>
    </row>
    <row r="62" spans="1:6" ht="12.75" customHeight="1">
      <c r="A62" s="810"/>
      <c r="B62" s="808"/>
      <c r="C62" s="822" t="s">
        <v>24</v>
      </c>
      <c r="D62" s="1122" t="s">
        <v>967</v>
      </c>
      <c r="E62" s="1122" t="s">
        <v>1003</v>
      </c>
      <c r="F62" s="1122" t="s">
        <v>1147</v>
      </c>
    </row>
    <row r="63" spans="1:6" ht="12.75" customHeight="1">
      <c r="A63" s="810"/>
      <c r="B63" s="808"/>
      <c r="C63" s="823" t="s">
        <v>1098</v>
      </c>
      <c r="D63" s="824">
        <v>23008</v>
      </c>
      <c r="E63" s="824">
        <v>50000</v>
      </c>
      <c r="F63" s="824">
        <v>50000</v>
      </c>
    </row>
    <row r="64" spans="1:6" ht="12.75" customHeight="1">
      <c r="A64" s="810"/>
      <c r="B64" s="808"/>
      <c r="C64" s="821" t="s">
        <v>27</v>
      </c>
      <c r="D64" s="820">
        <v>0</v>
      </c>
      <c r="E64" s="820">
        <v>0</v>
      </c>
      <c r="F64" s="820">
        <v>0</v>
      </c>
    </row>
    <row r="65" spans="1:6" ht="12.75" customHeight="1">
      <c r="A65" s="810"/>
      <c r="B65" s="808"/>
      <c r="C65" s="821" t="s">
        <v>998</v>
      </c>
      <c r="D65" s="820"/>
      <c r="E65" s="820"/>
      <c r="F65" s="820"/>
    </row>
    <row r="66" spans="1:6" ht="12.75" customHeight="1">
      <c r="A66" s="810"/>
      <c r="B66" s="808"/>
      <c r="C66" s="821" t="s">
        <v>441</v>
      </c>
      <c r="D66" s="820"/>
      <c r="E66" s="820">
        <v>0</v>
      </c>
      <c r="F66" s="820">
        <v>0</v>
      </c>
    </row>
    <row r="67" spans="1:6" ht="12.75" customHeight="1">
      <c r="A67" s="810"/>
      <c r="B67" s="808"/>
      <c r="C67" s="825" t="s">
        <v>29</v>
      </c>
      <c r="D67" s="826">
        <f>SUM(D63:D66)</f>
        <v>23008</v>
      </c>
      <c r="E67" s="826">
        <f>SUM(E63:E66)</f>
        <v>50000</v>
      </c>
      <c r="F67" s="826">
        <f>SUM(F63:F66)</f>
        <v>50000</v>
      </c>
    </row>
  </sheetData>
  <sheetProtection selectLockedCells="1" selectUnlockedCells="1"/>
  <mergeCells count="27">
    <mergeCell ref="A2:F2"/>
    <mergeCell ref="A36:F36"/>
    <mergeCell ref="A34:F34"/>
    <mergeCell ref="A33:F33"/>
    <mergeCell ref="A9:E9"/>
    <mergeCell ref="C61:F61"/>
    <mergeCell ref="C59:F59"/>
    <mergeCell ref="A58:F58"/>
    <mergeCell ref="A57:F57"/>
    <mergeCell ref="A5:F5"/>
    <mergeCell ref="G41:G42"/>
    <mergeCell ref="C41:C42"/>
    <mergeCell ref="D41:D42"/>
    <mergeCell ref="E41:E42"/>
    <mergeCell ref="F41:F42"/>
    <mergeCell ref="C10:C11"/>
    <mergeCell ref="D10:D11"/>
    <mergeCell ref="A10:B12"/>
    <mergeCell ref="G40:H40"/>
    <mergeCell ref="A41:B43"/>
    <mergeCell ref="A1:E1"/>
    <mergeCell ref="H41:H42"/>
    <mergeCell ref="I41:I42"/>
    <mergeCell ref="E10:E11"/>
    <mergeCell ref="F10:F11"/>
    <mergeCell ref="G10:G11"/>
    <mergeCell ref="H10:H11"/>
  </mergeCells>
  <printOptions horizontalCentered="1"/>
  <pageMargins left="0.2755905511811024" right="0.2362204724409449" top="0.15748031496062992" bottom="0.15748031496062992" header="0.5118110236220472" footer="0.5118110236220472"/>
  <pageSetup firstPageNumber="1" useFirstPageNumber="1"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V28"/>
  <sheetViews>
    <sheetView view="pageBreakPreview" zoomScaleSheetLayoutView="100" zoomScalePageLayoutView="0" workbookViewId="0" topLeftCell="D1">
      <selection activeCell="D3" sqref="D3:M3"/>
    </sheetView>
  </sheetViews>
  <sheetFormatPr defaultColWidth="11.7109375" defaultRowHeight="12.75" customHeight="1"/>
  <cols>
    <col min="1" max="1" width="27.140625" style="836" customWidth="1"/>
    <col min="2" max="2" width="14.57421875" style="836" customWidth="1"/>
    <col min="3" max="3" width="12.140625" style="836" customWidth="1"/>
    <col min="4" max="4" width="14.7109375" style="836" bestFit="1" customWidth="1"/>
    <col min="5" max="5" width="13.7109375" style="836" bestFit="1" customWidth="1"/>
    <col min="6" max="7" width="13.7109375" style="856" bestFit="1" customWidth="1"/>
    <col min="8" max="8" width="14.7109375" style="836" bestFit="1" customWidth="1"/>
    <col min="9" max="9" width="31.28125" style="836" customWidth="1"/>
    <col min="10" max="10" width="15.140625" style="836" customWidth="1"/>
    <col min="11" max="11" width="9.28125" style="836" customWidth="1"/>
    <col min="12" max="12" width="12.57421875" style="836" customWidth="1"/>
    <col min="13" max="13" width="14.7109375" style="836" bestFit="1" customWidth="1"/>
    <col min="14" max="14" width="13.7109375" style="836" bestFit="1" customWidth="1"/>
    <col min="15" max="15" width="14.7109375" style="836" customWidth="1"/>
    <col min="16" max="16" width="14.140625" style="836" customWidth="1"/>
    <col min="17" max="16384" width="11.7109375" style="836" customWidth="1"/>
  </cols>
  <sheetData>
    <row r="1" spans="1:16" s="835" customFormat="1" ht="12.75" customHeight="1">
      <c r="A1" s="1712"/>
      <c r="B1" s="1712"/>
      <c r="C1" s="1712"/>
      <c r="D1" s="1712"/>
      <c r="I1" s="1713" t="s">
        <v>1152</v>
      </c>
      <c r="J1" s="1713"/>
      <c r="K1" s="1713"/>
      <c r="L1" s="1713"/>
      <c r="M1" s="1713"/>
      <c r="N1" s="1713"/>
      <c r="O1" s="1713"/>
      <c r="P1" s="1713"/>
    </row>
    <row r="2" spans="1:16" ht="12.75" customHeight="1">
      <c r="A2" s="1714" t="s">
        <v>1149</v>
      </c>
      <c r="B2" s="1714"/>
      <c r="C2" s="1714"/>
      <c r="D2" s="1714"/>
      <c r="E2" s="1714"/>
      <c r="F2" s="1714"/>
      <c r="G2" s="1714"/>
      <c r="H2" s="1714"/>
      <c r="I2" s="1714"/>
      <c r="J2" s="1714"/>
      <c r="K2" s="1714"/>
      <c r="L2" s="1714"/>
      <c r="M2" s="1714"/>
      <c r="N2" s="1714"/>
      <c r="O2" s="1714"/>
      <c r="P2" s="1714"/>
    </row>
    <row r="3" spans="1:16" ht="12.75" customHeight="1">
      <c r="A3" s="1617"/>
      <c r="B3" s="1617"/>
      <c r="C3" s="1617"/>
      <c r="D3" s="1714" t="s">
        <v>1150</v>
      </c>
      <c r="E3" s="1714"/>
      <c r="F3" s="1714"/>
      <c r="G3" s="1714"/>
      <c r="H3" s="1714"/>
      <c r="I3" s="1714"/>
      <c r="J3" s="1714"/>
      <c r="K3" s="1714"/>
      <c r="L3" s="1714"/>
      <c r="M3" s="1714"/>
      <c r="N3" s="1617"/>
      <c r="O3" s="1617"/>
      <c r="P3" s="2038" t="s">
        <v>1151</v>
      </c>
    </row>
    <row r="4" spans="1:256" ht="12.75" customHeight="1">
      <c r="A4" s="1715" t="s">
        <v>1013</v>
      </c>
      <c r="B4" s="1715"/>
      <c r="C4" s="1715"/>
      <c r="D4" s="1715"/>
      <c r="E4" s="1715"/>
      <c r="F4" s="1715"/>
      <c r="G4" s="1715"/>
      <c r="H4" s="1715"/>
      <c r="I4" s="1715"/>
      <c r="J4" s="1715"/>
      <c r="K4" s="1715"/>
      <c r="L4" s="1715"/>
      <c r="M4" s="1715"/>
      <c r="N4" s="1715"/>
      <c r="O4" s="1715"/>
      <c r="P4" s="1715"/>
      <c r="Q4" s="837"/>
      <c r="R4" s="837"/>
      <c r="S4" s="837"/>
      <c r="T4" s="837"/>
      <c r="U4" s="837"/>
      <c r="V4" s="837"/>
      <c r="W4" s="837"/>
      <c r="X4" s="837"/>
      <c r="Y4" s="837"/>
      <c r="Z4" s="837"/>
      <c r="AA4" s="837"/>
      <c r="AB4" s="837"/>
      <c r="AC4" s="837"/>
      <c r="AD4" s="837"/>
      <c r="AE4" s="837"/>
      <c r="AF4" s="837"/>
      <c r="AG4" s="837"/>
      <c r="AH4" s="837"/>
      <c r="AI4" s="837"/>
      <c r="AJ4" s="837"/>
      <c r="AK4" s="837"/>
      <c r="AL4" s="837"/>
      <c r="AM4" s="837"/>
      <c r="AN4" s="837"/>
      <c r="AO4" s="837"/>
      <c r="AP4" s="837"/>
      <c r="AQ4" s="837"/>
      <c r="AR4" s="837"/>
      <c r="AS4" s="837"/>
      <c r="AT4" s="837"/>
      <c r="AU4" s="837"/>
      <c r="AV4" s="837"/>
      <c r="AW4" s="837"/>
      <c r="AX4" s="837"/>
      <c r="AY4" s="837"/>
      <c r="AZ4" s="837"/>
      <c r="BA4" s="837"/>
      <c r="BB4" s="837"/>
      <c r="BC4" s="837"/>
      <c r="BD4" s="837"/>
      <c r="BE4" s="837"/>
      <c r="BF4" s="837"/>
      <c r="BG4" s="837"/>
      <c r="BH4" s="837"/>
      <c r="BI4" s="837"/>
      <c r="BJ4" s="837"/>
      <c r="BK4" s="837"/>
      <c r="BL4" s="837"/>
      <c r="BM4" s="837"/>
      <c r="BN4" s="837"/>
      <c r="BO4" s="837"/>
      <c r="BP4" s="837"/>
      <c r="BQ4" s="837"/>
      <c r="BR4" s="837"/>
      <c r="BS4" s="837"/>
      <c r="BT4" s="837"/>
      <c r="BU4" s="837"/>
      <c r="BV4" s="837"/>
      <c r="BW4" s="837"/>
      <c r="BX4" s="837"/>
      <c r="BY4" s="837"/>
      <c r="BZ4" s="837"/>
      <c r="CA4" s="837"/>
      <c r="CB4" s="837"/>
      <c r="CC4" s="837"/>
      <c r="CD4" s="837"/>
      <c r="CE4" s="837"/>
      <c r="CF4" s="837"/>
      <c r="CG4" s="837"/>
      <c r="CH4" s="837"/>
      <c r="CI4" s="837"/>
      <c r="CJ4" s="837"/>
      <c r="CK4" s="837"/>
      <c r="CL4" s="837"/>
      <c r="CM4" s="837"/>
      <c r="CN4" s="837"/>
      <c r="CO4" s="837"/>
      <c r="CP4" s="837"/>
      <c r="CQ4" s="837"/>
      <c r="CR4" s="837"/>
      <c r="CS4" s="837"/>
      <c r="CT4" s="837"/>
      <c r="CU4" s="837"/>
      <c r="CV4" s="837"/>
      <c r="CW4" s="837"/>
      <c r="CX4" s="837"/>
      <c r="CY4" s="837"/>
      <c r="CZ4" s="837"/>
      <c r="DA4" s="837"/>
      <c r="DB4" s="837"/>
      <c r="DC4" s="837"/>
      <c r="DD4" s="837"/>
      <c r="DE4" s="837"/>
      <c r="DF4" s="837"/>
      <c r="DG4" s="837"/>
      <c r="DH4" s="837"/>
      <c r="DI4" s="837"/>
      <c r="DJ4" s="837"/>
      <c r="DK4" s="837"/>
      <c r="DL4" s="837"/>
      <c r="DM4" s="837"/>
      <c r="DN4" s="837"/>
      <c r="DO4" s="837"/>
      <c r="DP4" s="837"/>
      <c r="DQ4" s="837"/>
      <c r="DR4" s="837"/>
      <c r="DS4" s="837"/>
      <c r="DT4" s="837"/>
      <c r="DU4" s="837"/>
      <c r="DV4" s="837"/>
      <c r="DW4" s="837"/>
      <c r="DX4" s="837"/>
      <c r="DY4" s="837"/>
      <c r="DZ4" s="837"/>
      <c r="EA4" s="837"/>
      <c r="EB4" s="837"/>
      <c r="EC4" s="837"/>
      <c r="ED4" s="837"/>
      <c r="EE4" s="837"/>
      <c r="EF4" s="837"/>
      <c r="EG4" s="837"/>
      <c r="EH4" s="837"/>
      <c r="EI4" s="837"/>
      <c r="EJ4" s="837"/>
      <c r="EK4" s="837"/>
      <c r="EL4" s="837"/>
      <c r="EM4" s="837"/>
      <c r="EN4" s="837"/>
      <c r="EO4" s="837"/>
      <c r="EP4" s="837"/>
      <c r="EQ4" s="837"/>
      <c r="ER4" s="837"/>
      <c r="ES4" s="837"/>
      <c r="ET4" s="837"/>
      <c r="EU4" s="837"/>
      <c r="EV4" s="837"/>
      <c r="EW4" s="837"/>
      <c r="EX4" s="837"/>
      <c r="EY4" s="837"/>
      <c r="EZ4" s="837"/>
      <c r="FA4" s="837"/>
      <c r="FB4" s="837"/>
      <c r="FC4" s="837"/>
      <c r="FD4" s="837"/>
      <c r="FE4" s="837"/>
      <c r="FF4" s="837"/>
      <c r="FG4" s="837"/>
      <c r="FH4" s="837"/>
      <c r="FI4" s="837"/>
      <c r="FJ4" s="837"/>
      <c r="FK4" s="837"/>
      <c r="FL4" s="837"/>
      <c r="FM4" s="837"/>
      <c r="FN4" s="837"/>
      <c r="FO4" s="837"/>
      <c r="FP4" s="837"/>
      <c r="FQ4" s="837"/>
      <c r="FR4" s="837"/>
      <c r="FS4" s="837"/>
      <c r="FT4" s="837"/>
      <c r="FU4" s="837"/>
      <c r="FV4" s="837"/>
      <c r="FW4" s="837"/>
      <c r="FX4" s="837"/>
      <c r="FY4" s="837"/>
      <c r="FZ4" s="837"/>
      <c r="GA4" s="837"/>
      <c r="GB4" s="837"/>
      <c r="GC4" s="837"/>
      <c r="GD4" s="837"/>
      <c r="GE4" s="837"/>
      <c r="GF4" s="837"/>
      <c r="GG4" s="837"/>
      <c r="GH4" s="837"/>
      <c r="GI4" s="837"/>
      <c r="GJ4" s="837"/>
      <c r="GK4" s="837"/>
      <c r="GL4" s="837"/>
      <c r="GM4" s="837"/>
      <c r="GN4" s="837"/>
      <c r="GO4" s="837"/>
      <c r="GP4" s="837"/>
      <c r="GQ4" s="837"/>
      <c r="GR4" s="837"/>
      <c r="GS4" s="837"/>
      <c r="GT4" s="837"/>
      <c r="GU4" s="837"/>
      <c r="GV4" s="837"/>
      <c r="GW4" s="837"/>
      <c r="GX4" s="837"/>
      <c r="GY4" s="837"/>
      <c r="GZ4" s="837"/>
      <c r="HA4" s="837"/>
      <c r="HB4" s="837"/>
      <c r="HC4" s="837"/>
      <c r="HD4" s="837"/>
      <c r="HE4" s="837"/>
      <c r="HF4" s="837"/>
      <c r="HG4" s="837"/>
      <c r="HH4" s="837"/>
      <c r="HI4" s="837"/>
      <c r="HJ4" s="837"/>
      <c r="HK4" s="837"/>
      <c r="HL4" s="837"/>
      <c r="HM4" s="837"/>
      <c r="HN4" s="837"/>
      <c r="HO4" s="837"/>
      <c r="HP4" s="837"/>
      <c r="HQ4" s="837"/>
      <c r="HR4" s="837"/>
      <c r="HS4" s="837"/>
      <c r="HT4" s="837"/>
      <c r="HU4" s="837"/>
      <c r="HV4" s="837"/>
      <c r="HW4" s="837"/>
      <c r="HX4" s="837"/>
      <c r="HY4" s="837"/>
      <c r="HZ4" s="837"/>
      <c r="IA4" s="837"/>
      <c r="IB4" s="837"/>
      <c r="IC4" s="837"/>
      <c r="ID4" s="837"/>
      <c r="IE4" s="837"/>
      <c r="IF4" s="837"/>
      <c r="IG4" s="837"/>
      <c r="IH4" s="837"/>
      <c r="II4" s="837"/>
      <c r="IJ4" s="837"/>
      <c r="IK4" s="837"/>
      <c r="IL4" s="837"/>
      <c r="IM4" s="837"/>
      <c r="IN4" s="837"/>
      <c r="IO4" s="837"/>
      <c r="IP4" s="837"/>
      <c r="IQ4" s="837"/>
      <c r="IR4" s="837"/>
      <c r="IS4" s="837"/>
      <c r="IT4" s="837"/>
      <c r="IU4" s="837"/>
      <c r="IV4" s="837"/>
    </row>
    <row r="5" spans="1:256" ht="12.75" customHeight="1">
      <c r="A5" s="838"/>
      <c r="B5" s="838"/>
      <c r="C5" s="2037"/>
      <c r="D5" s="2037"/>
      <c r="E5" s="2037"/>
      <c r="F5" s="2037"/>
      <c r="G5" s="2037"/>
      <c r="H5" s="2037"/>
      <c r="I5" s="2037"/>
      <c r="J5" s="2037"/>
      <c r="K5" s="2037"/>
      <c r="L5" s="2037"/>
      <c r="M5" s="2037"/>
      <c r="N5" s="2037"/>
      <c r="O5" s="837"/>
      <c r="P5" s="2038"/>
      <c r="Q5" s="837"/>
      <c r="R5" s="837"/>
      <c r="S5" s="837"/>
      <c r="T5" s="837"/>
      <c r="U5" s="837"/>
      <c r="V5" s="837"/>
      <c r="W5" s="837"/>
      <c r="X5" s="837"/>
      <c r="Y5" s="837"/>
      <c r="Z5" s="837"/>
      <c r="AA5" s="837"/>
      <c r="AB5" s="837"/>
      <c r="AC5" s="837"/>
      <c r="AD5" s="837"/>
      <c r="AE5" s="837"/>
      <c r="AF5" s="837"/>
      <c r="AG5" s="837"/>
      <c r="AH5" s="837"/>
      <c r="AI5" s="837"/>
      <c r="AJ5" s="837"/>
      <c r="AK5" s="837"/>
      <c r="AL5" s="837"/>
      <c r="AM5" s="837"/>
      <c r="AN5" s="837"/>
      <c r="AO5" s="837"/>
      <c r="AP5" s="837"/>
      <c r="AQ5" s="837"/>
      <c r="AR5" s="837"/>
      <c r="AS5" s="837"/>
      <c r="AT5" s="837"/>
      <c r="AU5" s="837"/>
      <c r="AV5" s="837"/>
      <c r="AW5" s="837"/>
      <c r="AX5" s="837"/>
      <c r="AY5" s="837"/>
      <c r="AZ5" s="837"/>
      <c r="BA5" s="837"/>
      <c r="BB5" s="837"/>
      <c r="BC5" s="837"/>
      <c r="BD5" s="837"/>
      <c r="BE5" s="837"/>
      <c r="BF5" s="837"/>
      <c r="BG5" s="837"/>
      <c r="BH5" s="837"/>
      <c r="BI5" s="837"/>
      <c r="BJ5" s="837"/>
      <c r="BK5" s="837"/>
      <c r="BL5" s="837"/>
      <c r="BM5" s="837"/>
      <c r="BN5" s="837"/>
      <c r="BO5" s="837"/>
      <c r="BP5" s="837"/>
      <c r="BQ5" s="837"/>
      <c r="BR5" s="837"/>
      <c r="BS5" s="837"/>
      <c r="BT5" s="837"/>
      <c r="BU5" s="837"/>
      <c r="BV5" s="837"/>
      <c r="BW5" s="837"/>
      <c r="BX5" s="837"/>
      <c r="BY5" s="837"/>
      <c r="BZ5" s="837"/>
      <c r="CA5" s="837"/>
      <c r="CB5" s="837"/>
      <c r="CC5" s="837"/>
      <c r="CD5" s="837"/>
      <c r="CE5" s="837"/>
      <c r="CF5" s="837"/>
      <c r="CG5" s="837"/>
      <c r="CH5" s="837"/>
      <c r="CI5" s="837"/>
      <c r="CJ5" s="837"/>
      <c r="CK5" s="837"/>
      <c r="CL5" s="837"/>
      <c r="CM5" s="837"/>
      <c r="CN5" s="837"/>
      <c r="CO5" s="837"/>
      <c r="CP5" s="837"/>
      <c r="CQ5" s="837"/>
      <c r="CR5" s="837"/>
      <c r="CS5" s="837"/>
      <c r="CT5" s="837"/>
      <c r="CU5" s="837"/>
      <c r="CV5" s="837"/>
      <c r="CW5" s="837"/>
      <c r="CX5" s="837"/>
      <c r="CY5" s="837"/>
      <c r="CZ5" s="837"/>
      <c r="DA5" s="837"/>
      <c r="DB5" s="837"/>
      <c r="DC5" s="837"/>
      <c r="DD5" s="837"/>
      <c r="DE5" s="837"/>
      <c r="DF5" s="837"/>
      <c r="DG5" s="837"/>
      <c r="DH5" s="837"/>
      <c r="DI5" s="837"/>
      <c r="DJ5" s="837"/>
      <c r="DK5" s="837"/>
      <c r="DL5" s="837"/>
      <c r="DM5" s="837"/>
      <c r="DN5" s="837"/>
      <c r="DO5" s="837"/>
      <c r="DP5" s="837"/>
      <c r="DQ5" s="837"/>
      <c r="DR5" s="837"/>
      <c r="DS5" s="837"/>
      <c r="DT5" s="837"/>
      <c r="DU5" s="837"/>
      <c r="DV5" s="837"/>
      <c r="DW5" s="837"/>
      <c r="DX5" s="837"/>
      <c r="DY5" s="837"/>
      <c r="DZ5" s="837"/>
      <c r="EA5" s="837"/>
      <c r="EB5" s="837"/>
      <c r="EC5" s="837"/>
      <c r="ED5" s="837"/>
      <c r="EE5" s="837"/>
      <c r="EF5" s="837"/>
      <c r="EG5" s="837"/>
      <c r="EH5" s="837"/>
      <c r="EI5" s="837"/>
      <c r="EJ5" s="837"/>
      <c r="EK5" s="837"/>
      <c r="EL5" s="837"/>
      <c r="EM5" s="837"/>
      <c r="EN5" s="837"/>
      <c r="EO5" s="837"/>
      <c r="EP5" s="837"/>
      <c r="EQ5" s="837"/>
      <c r="ER5" s="837"/>
      <c r="ES5" s="837"/>
      <c r="ET5" s="837"/>
      <c r="EU5" s="837"/>
      <c r="EV5" s="837"/>
      <c r="EW5" s="837"/>
      <c r="EX5" s="837"/>
      <c r="EY5" s="837"/>
      <c r="EZ5" s="837"/>
      <c r="FA5" s="837"/>
      <c r="FB5" s="837"/>
      <c r="FC5" s="837"/>
      <c r="FD5" s="837"/>
      <c r="FE5" s="837"/>
      <c r="FF5" s="837"/>
      <c r="FG5" s="837"/>
      <c r="FH5" s="837"/>
      <c r="FI5" s="837"/>
      <c r="FJ5" s="837"/>
      <c r="FK5" s="837"/>
      <c r="FL5" s="837"/>
      <c r="FM5" s="837"/>
      <c r="FN5" s="837"/>
      <c r="FO5" s="837"/>
      <c r="FP5" s="837"/>
      <c r="FQ5" s="837"/>
      <c r="FR5" s="837"/>
      <c r="FS5" s="837"/>
      <c r="FT5" s="837"/>
      <c r="FU5" s="837"/>
      <c r="FV5" s="837"/>
      <c r="FW5" s="837"/>
      <c r="FX5" s="837"/>
      <c r="FY5" s="837"/>
      <c r="FZ5" s="837"/>
      <c r="GA5" s="837"/>
      <c r="GB5" s="837"/>
      <c r="GC5" s="837"/>
      <c r="GD5" s="837"/>
      <c r="GE5" s="837"/>
      <c r="GF5" s="837"/>
      <c r="GG5" s="837"/>
      <c r="GH5" s="837"/>
      <c r="GI5" s="837"/>
      <c r="GJ5" s="837"/>
      <c r="GK5" s="837"/>
      <c r="GL5" s="837"/>
      <c r="GM5" s="837"/>
      <c r="GN5" s="837"/>
      <c r="GO5" s="837"/>
      <c r="GP5" s="837"/>
      <c r="GQ5" s="837"/>
      <c r="GR5" s="837"/>
      <c r="GS5" s="837"/>
      <c r="GT5" s="837"/>
      <c r="GU5" s="837"/>
      <c r="GV5" s="837"/>
      <c r="GW5" s="837"/>
      <c r="GX5" s="837"/>
      <c r="GY5" s="837"/>
      <c r="GZ5" s="837"/>
      <c r="HA5" s="837"/>
      <c r="HB5" s="837"/>
      <c r="HC5" s="837"/>
      <c r="HD5" s="837"/>
      <c r="HE5" s="837"/>
      <c r="HF5" s="837"/>
      <c r="HG5" s="837"/>
      <c r="HH5" s="837"/>
      <c r="HI5" s="837"/>
      <c r="HJ5" s="837"/>
      <c r="HK5" s="837"/>
      <c r="HL5" s="837"/>
      <c r="HM5" s="837"/>
      <c r="HN5" s="837"/>
      <c r="HO5" s="837"/>
      <c r="HP5" s="837"/>
      <c r="HQ5" s="837"/>
      <c r="HR5" s="837"/>
      <c r="HS5" s="837"/>
      <c r="HT5" s="837"/>
      <c r="HU5" s="837"/>
      <c r="HV5" s="837"/>
      <c r="HW5" s="837"/>
      <c r="HX5" s="837"/>
      <c r="HY5" s="837"/>
      <c r="HZ5" s="837"/>
      <c r="IA5" s="837"/>
      <c r="IB5" s="837"/>
      <c r="IC5" s="837"/>
      <c r="ID5" s="837"/>
      <c r="IE5" s="837"/>
      <c r="IF5" s="837"/>
      <c r="IG5" s="837"/>
      <c r="IH5" s="837"/>
      <c r="II5" s="837"/>
      <c r="IJ5" s="837"/>
      <c r="IK5" s="837"/>
      <c r="IL5" s="837"/>
      <c r="IM5" s="837"/>
      <c r="IN5" s="837"/>
      <c r="IO5" s="837"/>
      <c r="IP5" s="837"/>
      <c r="IQ5" s="837"/>
      <c r="IR5" s="837"/>
      <c r="IS5" s="837"/>
      <c r="IT5" s="837"/>
      <c r="IU5" s="837"/>
      <c r="IV5" s="837"/>
    </row>
    <row r="6" spans="1:256" ht="12.75" customHeight="1">
      <c r="A6" s="837"/>
      <c r="B6" s="837"/>
      <c r="C6" s="837"/>
      <c r="D6" s="837"/>
      <c r="E6" s="837"/>
      <c r="F6" s="837"/>
      <c r="G6" s="1716"/>
      <c r="H6" s="1716"/>
      <c r="I6" s="837"/>
      <c r="J6" s="837"/>
      <c r="K6" s="837"/>
      <c r="L6" s="837"/>
      <c r="M6" s="837"/>
      <c r="N6" s="1717" t="s">
        <v>155</v>
      </c>
      <c r="O6" s="1717"/>
      <c r="P6" s="1717"/>
      <c r="Q6" s="837"/>
      <c r="R6" s="837"/>
      <c r="S6" s="837"/>
      <c r="T6" s="837"/>
      <c r="U6" s="837"/>
      <c r="V6" s="837"/>
      <c r="W6" s="837"/>
      <c r="X6" s="837"/>
      <c r="Y6" s="837"/>
      <c r="Z6" s="837"/>
      <c r="AA6" s="837"/>
      <c r="AB6" s="837"/>
      <c r="AC6" s="837"/>
      <c r="AD6" s="837"/>
      <c r="AE6" s="837"/>
      <c r="AF6" s="837"/>
      <c r="AG6" s="837"/>
      <c r="AH6" s="837"/>
      <c r="AI6" s="837"/>
      <c r="AJ6" s="837"/>
      <c r="AK6" s="837"/>
      <c r="AL6" s="837"/>
      <c r="AM6" s="837"/>
      <c r="AN6" s="837"/>
      <c r="AO6" s="837"/>
      <c r="AP6" s="837"/>
      <c r="AQ6" s="837"/>
      <c r="AR6" s="837"/>
      <c r="AS6" s="837"/>
      <c r="AT6" s="837"/>
      <c r="AU6" s="837"/>
      <c r="AV6" s="837"/>
      <c r="AW6" s="837"/>
      <c r="AX6" s="837"/>
      <c r="AY6" s="837"/>
      <c r="AZ6" s="837"/>
      <c r="BA6" s="837"/>
      <c r="BB6" s="837"/>
      <c r="BC6" s="837"/>
      <c r="BD6" s="837"/>
      <c r="BE6" s="837"/>
      <c r="BF6" s="837"/>
      <c r="BG6" s="837"/>
      <c r="BH6" s="837"/>
      <c r="BI6" s="837"/>
      <c r="BJ6" s="837"/>
      <c r="BK6" s="837"/>
      <c r="BL6" s="837"/>
      <c r="BM6" s="837"/>
      <c r="BN6" s="837"/>
      <c r="BO6" s="837"/>
      <c r="BP6" s="837"/>
      <c r="BQ6" s="837"/>
      <c r="BR6" s="837"/>
      <c r="BS6" s="837"/>
      <c r="BT6" s="837"/>
      <c r="BU6" s="837"/>
      <c r="BV6" s="837"/>
      <c r="BW6" s="837"/>
      <c r="BX6" s="837"/>
      <c r="BY6" s="837"/>
      <c r="BZ6" s="837"/>
      <c r="CA6" s="837"/>
      <c r="CB6" s="837"/>
      <c r="CC6" s="837"/>
      <c r="CD6" s="837"/>
      <c r="CE6" s="837"/>
      <c r="CF6" s="837"/>
      <c r="CG6" s="837"/>
      <c r="CH6" s="837"/>
      <c r="CI6" s="837"/>
      <c r="CJ6" s="837"/>
      <c r="CK6" s="837"/>
      <c r="CL6" s="837"/>
      <c r="CM6" s="837"/>
      <c r="CN6" s="837"/>
      <c r="CO6" s="837"/>
      <c r="CP6" s="837"/>
      <c r="CQ6" s="837"/>
      <c r="CR6" s="837"/>
      <c r="CS6" s="837"/>
      <c r="CT6" s="837"/>
      <c r="CU6" s="837"/>
      <c r="CV6" s="837"/>
      <c r="CW6" s="837"/>
      <c r="CX6" s="837"/>
      <c r="CY6" s="837"/>
      <c r="CZ6" s="837"/>
      <c r="DA6" s="837"/>
      <c r="DB6" s="837"/>
      <c r="DC6" s="837"/>
      <c r="DD6" s="837"/>
      <c r="DE6" s="837"/>
      <c r="DF6" s="837"/>
      <c r="DG6" s="837"/>
      <c r="DH6" s="837"/>
      <c r="DI6" s="837"/>
      <c r="DJ6" s="837"/>
      <c r="DK6" s="837"/>
      <c r="DL6" s="837"/>
      <c r="DM6" s="837"/>
      <c r="DN6" s="837"/>
      <c r="DO6" s="837"/>
      <c r="DP6" s="837"/>
      <c r="DQ6" s="837"/>
      <c r="DR6" s="837"/>
      <c r="DS6" s="837"/>
      <c r="DT6" s="837"/>
      <c r="DU6" s="837"/>
      <c r="DV6" s="837"/>
      <c r="DW6" s="837"/>
      <c r="DX6" s="837"/>
      <c r="DY6" s="837"/>
      <c r="DZ6" s="837"/>
      <c r="EA6" s="837"/>
      <c r="EB6" s="837"/>
      <c r="EC6" s="837"/>
      <c r="ED6" s="837"/>
      <c r="EE6" s="837"/>
      <c r="EF6" s="837"/>
      <c r="EG6" s="837"/>
      <c r="EH6" s="837"/>
      <c r="EI6" s="837"/>
      <c r="EJ6" s="837"/>
      <c r="EK6" s="837"/>
      <c r="EL6" s="837"/>
      <c r="EM6" s="837"/>
      <c r="EN6" s="837"/>
      <c r="EO6" s="837"/>
      <c r="EP6" s="837"/>
      <c r="EQ6" s="837"/>
      <c r="ER6" s="837"/>
      <c r="ES6" s="837"/>
      <c r="ET6" s="837"/>
      <c r="EU6" s="837"/>
      <c r="EV6" s="837"/>
      <c r="EW6" s="837"/>
      <c r="EX6" s="837"/>
      <c r="EY6" s="837"/>
      <c r="EZ6" s="837"/>
      <c r="FA6" s="837"/>
      <c r="FB6" s="837"/>
      <c r="FC6" s="837"/>
      <c r="FD6" s="837"/>
      <c r="FE6" s="837"/>
      <c r="FF6" s="837"/>
      <c r="FG6" s="837"/>
      <c r="FH6" s="837"/>
      <c r="FI6" s="837"/>
      <c r="FJ6" s="837"/>
      <c r="FK6" s="837"/>
      <c r="FL6" s="837"/>
      <c r="FM6" s="837"/>
      <c r="FN6" s="837"/>
      <c r="FO6" s="837"/>
      <c r="FP6" s="837"/>
      <c r="FQ6" s="837"/>
      <c r="FR6" s="837"/>
      <c r="FS6" s="837"/>
      <c r="FT6" s="837"/>
      <c r="FU6" s="837"/>
      <c r="FV6" s="837"/>
      <c r="FW6" s="837"/>
      <c r="FX6" s="837"/>
      <c r="FY6" s="837"/>
      <c r="FZ6" s="837"/>
      <c r="GA6" s="837"/>
      <c r="GB6" s="837"/>
      <c r="GC6" s="837"/>
      <c r="GD6" s="837"/>
      <c r="GE6" s="837"/>
      <c r="GF6" s="837"/>
      <c r="GG6" s="837"/>
      <c r="GH6" s="837"/>
      <c r="GI6" s="837"/>
      <c r="GJ6" s="837"/>
      <c r="GK6" s="837"/>
      <c r="GL6" s="837"/>
      <c r="GM6" s="837"/>
      <c r="GN6" s="837"/>
      <c r="GO6" s="837"/>
      <c r="GP6" s="837"/>
      <c r="GQ6" s="837"/>
      <c r="GR6" s="837"/>
      <c r="GS6" s="837"/>
      <c r="GT6" s="837"/>
      <c r="GU6" s="837"/>
      <c r="GV6" s="837"/>
      <c r="GW6" s="837"/>
      <c r="GX6" s="837"/>
      <c r="GY6" s="837"/>
      <c r="GZ6" s="837"/>
      <c r="HA6" s="837"/>
      <c r="HB6" s="837"/>
      <c r="HC6" s="837"/>
      <c r="HD6" s="837"/>
      <c r="HE6" s="837"/>
      <c r="HF6" s="837"/>
      <c r="HG6" s="837"/>
      <c r="HH6" s="837"/>
      <c r="HI6" s="837"/>
      <c r="HJ6" s="837"/>
      <c r="HK6" s="837"/>
      <c r="HL6" s="837"/>
      <c r="HM6" s="837"/>
      <c r="HN6" s="837"/>
      <c r="HO6" s="837"/>
      <c r="HP6" s="837"/>
      <c r="HQ6" s="837"/>
      <c r="HR6" s="837"/>
      <c r="HS6" s="837"/>
      <c r="HT6" s="837"/>
      <c r="HU6" s="837"/>
      <c r="HV6" s="837"/>
      <c r="HW6" s="837"/>
      <c r="HX6" s="837"/>
      <c r="HY6" s="837"/>
      <c r="HZ6" s="837"/>
      <c r="IA6" s="837"/>
      <c r="IB6" s="837"/>
      <c r="IC6" s="837"/>
      <c r="ID6" s="837"/>
      <c r="IE6" s="837"/>
      <c r="IF6" s="837"/>
      <c r="IG6" s="837"/>
      <c r="IH6" s="837"/>
      <c r="II6" s="837"/>
      <c r="IJ6" s="837"/>
      <c r="IK6" s="837"/>
      <c r="IL6" s="837"/>
      <c r="IM6" s="837"/>
      <c r="IN6" s="837"/>
      <c r="IO6" s="837"/>
      <c r="IP6" s="837"/>
      <c r="IQ6" s="837"/>
      <c r="IR6" s="837"/>
      <c r="IS6" s="837"/>
      <c r="IT6" s="837"/>
      <c r="IU6" s="837"/>
      <c r="IV6" s="837"/>
    </row>
    <row r="7" spans="1:256" ht="12.75" customHeight="1">
      <c r="A7" s="839" t="s">
        <v>442</v>
      </c>
      <c r="B7" s="840" t="s">
        <v>443</v>
      </c>
      <c r="C7" s="840" t="s">
        <v>444</v>
      </c>
      <c r="D7" s="840" t="s">
        <v>445</v>
      </c>
      <c r="E7" s="840" t="s">
        <v>446</v>
      </c>
      <c r="F7" s="840" t="s">
        <v>447</v>
      </c>
      <c r="G7" s="840" t="s">
        <v>448</v>
      </c>
      <c r="H7" s="841" t="s">
        <v>449</v>
      </c>
      <c r="I7" s="839" t="s">
        <v>78</v>
      </c>
      <c r="J7" s="840" t="s">
        <v>443</v>
      </c>
      <c r="K7" s="840" t="s">
        <v>444</v>
      </c>
      <c r="L7" s="840" t="s">
        <v>445</v>
      </c>
      <c r="M7" s="840" t="s">
        <v>446</v>
      </c>
      <c r="N7" s="840" t="s">
        <v>447</v>
      </c>
      <c r="O7" s="840" t="s">
        <v>448</v>
      </c>
      <c r="P7" s="841" t="s">
        <v>25</v>
      </c>
      <c r="Q7" s="837"/>
      <c r="R7" s="837"/>
      <c r="S7" s="837"/>
      <c r="T7" s="837"/>
      <c r="U7" s="837"/>
      <c r="V7" s="837"/>
      <c r="W7" s="837"/>
      <c r="X7" s="837"/>
      <c r="Y7" s="837"/>
      <c r="Z7" s="837"/>
      <c r="AA7" s="837"/>
      <c r="AB7" s="837"/>
      <c r="AC7" s="837"/>
      <c r="AD7" s="837"/>
      <c r="AE7" s="837"/>
      <c r="AF7" s="837"/>
      <c r="AG7" s="837"/>
      <c r="AH7" s="837"/>
      <c r="AI7" s="837"/>
      <c r="AJ7" s="837"/>
      <c r="AK7" s="837"/>
      <c r="AL7" s="837"/>
      <c r="AM7" s="837"/>
      <c r="AN7" s="837"/>
      <c r="AO7" s="837"/>
      <c r="AP7" s="837"/>
      <c r="AQ7" s="837"/>
      <c r="AR7" s="837"/>
      <c r="AS7" s="837"/>
      <c r="AT7" s="837"/>
      <c r="AU7" s="837"/>
      <c r="AV7" s="837"/>
      <c r="AW7" s="837"/>
      <c r="AX7" s="837"/>
      <c r="AY7" s="837"/>
      <c r="AZ7" s="837"/>
      <c r="BA7" s="837"/>
      <c r="BB7" s="837"/>
      <c r="BC7" s="837"/>
      <c r="BD7" s="837"/>
      <c r="BE7" s="837"/>
      <c r="BF7" s="837"/>
      <c r="BG7" s="837"/>
      <c r="BH7" s="837"/>
      <c r="BI7" s="837"/>
      <c r="BJ7" s="837"/>
      <c r="BK7" s="837"/>
      <c r="BL7" s="837"/>
      <c r="BM7" s="837"/>
      <c r="BN7" s="837"/>
      <c r="BO7" s="837"/>
      <c r="BP7" s="837"/>
      <c r="BQ7" s="837"/>
      <c r="BR7" s="837"/>
      <c r="BS7" s="837"/>
      <c r="BT7" s="837"/>
      <c r="BU7" s="837"/>
      <c r="BV7" s="837"/>
      <c r="BW7" s="837"/>
      <c r="BX7" s="837"/>
      <c r="BY7" s="837"/>
      <c r="BZ7" s="837"/>
      <c r="CA7" s="837"/>
      <c r="CB7" s="837"/>
      <c r="CC7" s="837"/>
      <c r="CD7" s="837"/>
      <c r="CE7" s="837"/>
      <c r="CF7" s="837"/>
      <c r="CG7" s="837"/>
      <c r="CH7" s="837"/>
      <c r="CI7" s="837"/>
      <c r="CJ7" s="837"/>
      <c r="CK7" s="837"/>
      <c r="CL7" s="837"/>
      <c r="CM7" s="837"/>
      <c r="CN7" s="837"/>
      <c r="CO7" s="837"/>
      <c r="CP7" s="837"/>
      <c r="CQ7" s="837"/>
      <c r="CR7" s="837"/>
      <c r="CS7" s="837"/>
      <c r="CT7" s="837"/>
      <c r="CU7" s="837"/>
      <c r="CV7" s="837"/>
      <c r="CW7" s="837"/>
      <c r="CX7" s="837"/>
      <c r="CY7" s="837"/>
      <c r="CZ7" s="837"/>
      <c r="DA7" s="837"/>
      <c r="DB7" s="837"/>
      <c r="DC7" s="837"/>
      <c r="DD7" s="837"/>
      <c r="DE7" s="837"/>
      <c r="DF7" s="837"/>
      <c r="DG7" s="837"/>
      <c r="DH7" s="837"/>
      <c r="DI7" s="837"/>
      <c r="DJ7" s="837"/>
      <c r="DK7" s="837"/>
      <c r="DL7" s="837"/>
      <c r="DM7" s="837"/>
      <c r="DN7" s="837"/>
      <c r="DO7" s="837"/>
      <c r="DP7" s="837"/>
      <c r="DQ7" s="837"/>
      <c r="DR7" s="837"/>
      <c r="DS7" s="837"/>
      <c r="DT7" s="837"/>
      <c r="DU7" s="837"/>
      <c r="DV7" s="837"/>
      <c r="DW7" s="837"/>
      <c r="DX7" s="837"/>
      <c r="DY7" s="837"/>
      <c r="DZ7" s="837"/>
      <c r="EA7" s="837"/>
      <c r="EB7" s="837"/>
      <c r="EC7" s="837"/>
      <c r="ED7" s="837"/>
      <c r="EE7" s="837"/>
      <c r="EF7" s="837"/>
      <c r="EG7" s="837"/>
      <c r="EH7" s="837"/>
      <c r="EI7" s="837"/>
      <c r="EJ7" s="837"/>
      <c r="EK7" s="837"/>
      <c r="EL7" s="837"/>
      <c r="EM7" s="837"/>
      <c r="EN7" s="837"/>
      <c r="EO7" s="837"/>
      <c r="EP7" s="837"/>
      <c r="EQ7" s="837"/>
      <c r="ER7" s="837"/>
      <c r="ES7" s="837"/>
      <c r="ET7" s="837"/>
      <c r="EU7" s="837"/>
      <c r="EV7" s="837"/>
      <c r="EW7" s="837"/>
      <c r="EX7" s="837"/>
      <c r="EY7" s="837"/>
      <c r="EZ7" s="837"/>
      <c r="FA7" s="837"/>
      <c r="FB7" s="837"/>
      <c r="FC7" s="837"/>
      <c r="FD7" s="837"/>
      <c r="FE7" s="837"/>
      <c r="FF7" s="837"/>
      <c r="FG7" s="837"/>
      <c r="FH7" s="837"/>
      <c r="FI7" s="837"/>
      <c r="FJ7" s="837"/>
      <c r="FK7" s="837"/>
      <c r="FL7" s="837"/>
      <c r="FM7" s="837"/>
      <c r="FN7" s="837"/>
      <c r="FO7" s="837"/>
      <c r="FP7" s="837"/>
      <c r="FQ7" s="837"/>
      <c r="FR7" s="837"/>
      <c r="FS7" s="837"/>
      <c r="FT7" s="837"/>
      <c r="FU7" s="837"/>
      <c r="FV7" s="837"/>
      <c r="FW7" s="837"/>
      <c r="FX7" s="837"/>
      <c r="FY7" s="837"/>
      <c r="FZ7" s="837"/>
      <c r="GA7" s="837"/>
      <c r="GB7" s="837"/>
      <c r="GC7" s="837"/>
      <c r="GD7" s="837"/>
      <c r="GE7" s="837"/>
      <c r="GF7" s="837"/>
      <c r="GG7" s="837"/>
      <c r="GH7" s="837"/>
      <c r="GI7" s="837"/>
      <c r="GJ7" s="837"/>
      <c r="GK7" s="837"/>
      <c r="GL7" s="837"/>
      <c r="GM7" s="837"/>
      <c r="GN7" s="837"/>
      <c r="GO7" s="837"/>
      <c r="GP7" s="837"/>
      <c r="GQ7" s="837"/>
      <c r="GR7" s="837"/>
      <c r="GS7" s="837"/>
      <c r="GT7" s="837"/>
      <c r="GU7" s="837"/>
      <c r="GV7" s="837"/>
      <c r="GW7" s="837"/>
      <c r="GX7" s="837"/>
      <c r="GY7" s="837"/>
      <c r="GZ7" s="837"/>
      <c r="HA7" s="837"/>
      <c r="HB7" s="837"/>
      <c r="HC7" s="837"/>
      <c r="HD7" s="837"/>
      <c r="HE7" s="837"/>
      <c r="HF7" s="837"/>
      <c r="HG7" s="837"/>
      <c r="HH7" s="837"/>
      <c r="HI7" s="837"/>
      <c r="HJ7" s="837"/>
      <c r="HK7" s="837"/>
      <c r="HL7" s="837"/>
      <c r="HM7" s="837"/>
      <c r="HN7" s="837"/>
      <c r="HO7" s="837"/>
      <c r="HP7" s="837"/>
      <c r="HQ7" s="837"/>
      <c r="HR7" s="837"/>
      <c r="HS7" s="837"/>
      <c r="HT7" s="837"/>
      <c r="HU7" s="837"/>
      <c r="HV7" s="837"/>
      <c r="HW7" s="837"/>
      <c r="HX7" s="837"/>
      <c r="HY7" s="837"/>
      <c r="HZ7" s="837"/>
      <c r="IA7" s="837"/>
      <c r="IB7" s="837"/>
      <c r="IC7" s="837"/>
      <c r="ID7" s="837"/>
      <c r="IE7" s="837"/>
      <c r="IF7" s="837"/>
      <c r="IG7" s="837"/>
      <c r="IH7" s="837"/>
      <c r="II7" s="837"/>
      <c r="IJ7" s="837"/>
      <c r="IK7" s="837"/>
      <c r="IL7" s="837"/>
      <c r="IM7" s="837"/>
      <c r="IN7" s="837"/>
      <c r="IO7" s="837"/>
      <c r="IP7" s="837"/>
      <c r="IQ7" s="837"/>
      <c r="IR7" s="837"/>
      <c r="IS7" s="837"/>
      <c r="IT7" s="837"/>
      <c r="IU7" s="837"/>
      <c r="IV7" s="837"/>
    </row>
    <row r="8" spans="1:256" ht="26.25" customHeight="1">
      <c r="A8" s="842" t="s">
        <v>450</v>
      </c>
      <c r="B8" s="843">
        <v>24425973</v>
      </c>
      <c r="C8" s="843">
        <v>1452525</v>
      </c>
      <c r="D8" s="844">
        <f>SUM('17. Hivatal'!F43)</f>
        <v>65148670</v>
      </c>
      <c r="E8" s="844">
        <f>SUM('15. Óvoda'!F68)</f>
        <v>84763396</v>
      </c>
      <c r="F8" s="844">
        <f>SUM('16. Műv. ház'!F39)</f>
        <v>11352064</v>
      </c>
      <c r="G8" s="844">
        <f>SUM('18. VÜKI'!F76)</f>
        <v>44774976</v>
      </c>
      <c r="H8" s="844">
        <f aca="true" t="shared" si="0" ref="H8:H17">SUM(B8:G8)</f>
        <v>231917604</v>
      </c>
      <c r="I8" s="842" t="s">
        <v>165</v>
      </c>
      <c r="J8" s="843">
        <f>SUM('19 önkormányzat'!F21)</f>
        <v>204676466</v>
      </c>
      <c r="K8" s="843"/>
      <c r="L8" s="843"/>
      <c r="M8" s="844"/>
      <c r="N8" s="844"/>
      <c r="O8" s="843"/>
      <c r="P8" s="845">
        <f aca="true" t="shared" si="1" ref="P8:P17">SUM(J8:O8)</f>
        <v>204676466</v>
      </c>
      <c r="Q8" s="837"/>
      <c r="R8" s="837"/>
      <c r="S8" s="837"/>
      <c r="T8" s="837"/>
      <c r="U8" s="837"/>
      <c r="V8" s="837"/>
      <c r="W8" s="837"/>
      <c r="X8" s="837"/>
      <c r="Y8" s="837"/>
      <c r="Z8" s="837"/>
      <c r="AA8" s="837"/>
      <c r="AB8" s="837"/>
      <c r="AC8" s="837"/>
      <c r="AD8" s="837"/>
      <c r="AE8" s="837"/>
      <c r="AF8" s="837"/>
      <c r="AG8" s="837"/>
      <c r="AH8" s="837"/>
      <c r="AI8" s="837"/>
      <c r="AJ8" s="837"/>
      <c r="AK8" s="837"/>
      <c r="AL8" s="837"/>
      <c r="AM8" s="837"/>
      <c r="AN8" s="837"/>
      <c r="AO8" s="837"/>
      <c r="AP8" s="837"/>
      <c r="AQ8" s="837"/>
      <c r="AR8" s="837"/>
      <c r="AS8" s="837"/>
      <c r="AT8" s="837"/>
      <c r="AU8" s="837"/>
      <c r="AV8" s="837"/>
      <c r="AW8" s="837"/>
      <c r="AX8" s="837"/>
      <c r="AY8" s="837"/>
      <c r="AZ8" s="837"/>
      <c r="BA8" s="837"/>
      <c r="BB8" s="837"/>
      <c r="BC8" s="837"/>
      <c r="BD8" s="837"/>
      <c r="BE8" s="837"/>
      <c r="BF8" s="837"/>
      <c r="BG8" s="837"/>
      <c r="BH8" s="837"/>
      <c r="BI8" s="837"/>
      <c r="BJ8" s="837"/>
      <c r="BK8" s="837"/>
      <c r="BL8" s="837"/>
      <c r="BM8" s="837"/>
      <c r="BN8" s="837"/>
      <c r="BO8" s="837"/>
      <c r="BP8" s="837"/>
      <c r="BQ8" s="837"/>
      <c r="BR8" s="837"/>
      <c r="BS8" s="837"/>
      <c r="BT8" s="837"/>
      <c r="BU8" s="837"/>
      <c r="BV8" s="837"/>
      <c r="BW8" s="837"/>
      <c r="BX8" s="837"/>
      <c r="BY8" s="837"/>
      <c r="BZ8" s="837"/>
      <c r="CA8" s="837"/>
      <c r="CB8" s="837"/>
      <c r="CC8" s="837"/>
      <c r="CD8" s="837"/>
      <c r="CE8" s="837"/>
      <c r="CF8" s="837"/>
      <c r="CG8" s="837"/>
      <c r="CH8" s="837"/>
      <c r="CI8" s="837"/>
      <c r="CJ8" s="837"/>
      <c r="CK8" s="837"/>
      <c r="CL8" s="837"/>
      <c r="CM8" s="837"/>
      <c r="CN8" s="837"/>
      <c r="CO8" s="837"/>
      <c r="CP8" s="837"/>
      <c r="CQ8" s="837"/>
      <c r="CR8" s="837"/>
      <c r="CS8" s="837"/>
      <c r="CT8" s="837"/>
      <c r="CU8" s="837"/>
      <c r="CV8" s="837"/>
      <c r="CW8" s="837"/>
      <c r="CX8" s="837"/>
      <c r="CY8" s="837"/>
      <c r="CZ8" s="837"/>
      <c r="DA8" s="837"/>
      <c r="DB8" s="837"/>
      <c r="DC8" s="837"/>
      <c r="DD8" s="837"/>
      <c r="DE8" s="837"/>
      <c r="DF8" s="837"/>
      <c r="DG8" s="837"/>
      <c r="DH8" s="837"/>
      <c r="DI8" s="837"/>
      <c r="DJ8" s="837"/>
      <c r="DK8" s="837"/>
      <c r="DL8" s="837"/>
      <c r="DM8" s="837"/>
      <c r="DN8" s="837"/>
      <c r="DO8" s="837"/>
      <c r="DP8" s="837"/>
      <c r="DQ8" s="837"/>
      <c r="DR8" s="837"/>
      <c r="DS8" s="837"/>
      <c r="DT8" s="837"/>
      <c r="DU8" s="837"/>
      <c r="DV8" s="837"/>
      <c r="DW8" s="837"/>
      <c r="DX8" s="837"/>
      <c r="DY8" s="837"/>
      <c r="DZ8" s="837"/>
      <c r="EA8" s="837"/>
      <c r="EB8" s="837"/>
      <c r="EC8" s="837"/>
      <c r="ED8" s="837"/>
      <c r="EE8" s="837"/>
      <c r="EF8" s="837"/>
      <c r="EG8" s="837"/>
      <c r="EH8" s="837"/>
      <c r="EI8" s="837"/>
      <c r="EJ8" s="837"/>
      <c r="EK8" s="837"/>
      <c r="EL8" s="837"/>
      <c r="EM8" s="837"/>
      <c r="EN8" s="837"/>
      <c r="EO8" s="837"/>
      <c r="EP8" s="837"/>
      <c r="EQ8" s="837"/>
      <c r="ER8" s="837"/>
      <c r="ES8" s="837"/>
      <c r="ET8" s="837"/>
      <c r="EU8" s="837"/>
      <c r="EV8" s="837"/>
      <c r="EW8" s="837"/>
      <c r="EX8" s="837"/>
      <c r="EY8" s="837"/>
      <c r="EZ8" s="837"/>
      <c r="FA8" s="837"/>
      <c r="FB8" s="837"/>
      <c r="FC8" s="837"/>
      <c r="FD8" s="837"/>
      <c r="FE8" s="837"/>
      <c r="FF8" s="837"/>
      <c r="FG8" s="837"/>
      <c r="FH8" s="837"/>
      <c r="FI8" s="837"/>
      <c r="FJ8" s="837"/>
      <c r="FK8" s="837"/>
      <c r="FL8" s="837"/>
      <c r="FM8" s="837"/>
      <c r="FN8" s="837"/>
      <c r="FO8" s="837"/>
      <c r="FP8" s="837"/>
      <c r="FQ8" s="837"/>
      <c r="FR8" s="837"/>
      <c r="FS8" s="837"/>
      <c r="FT8" s="837"/>
      <c r="FU8" s="837"/>
      <c r="FV8" s="837"/>
      <c r="FW8" s="837"/>
      <c r="FX8" s="837"/>
      <c r="FY8" s="837"/>
      <c r="FZ8" s="837"/>
      <c r="GA8" s="837"/>
      <c r="GB8" s="837"/>
      <c r="GC8" s="837"/>
      <c r="GD8" s="837"/>
      <c r="GE8" s="837"/>
      <c r="GF8" s="837"/>
      <c r="GG8" s="837"/>
      <c r="GH8" s="837"/>
      <c r="GI8" s="837"/>
      <c r="GJ8" s="837"/>
      <c r="GK8" s="837"/>
      <c r="GL8" s="837"/>
      <c r="GM8" s="837"/>
      <c r="GN8" s="837"/>
      <c r="GO8" s="837"/>
      <c r="GP8" s="837"/>
      <c r="GQ8" s="837"/>
      <c r="GR8" s="837"/>
      <c r="GS8" s="837"/>
      <c r="GT8" s="837"/>
      <c r="GU8" s="837"/>
      <c r="GV8" s="837"/>
      <c r="GW8" s="837"/>
      <c r="GX8" s="837"/>
      <c r="GY8" s="837"/>
      <c r="GZ8" s="837"/>
      <c r="HA8" s="837"/>
      <c r="HB8" s="837"/>
      <c r="HC8" s="837"/>
      <c r="HD8" s="837"/>
      <c r="HE8" s="837"/>
      <c r="HF8" s="837"/>
      <c r="HG8" s="837"/>
      <c r="HH8" s="837"/>
      <c r="HI8" s="837"/>
      <c r="HJ8" s="837"/>
      <c r="HK8" s="837"/>
      <c r="HL8" s="837"/>
      <c r="HM8" s="837"/>
      <c r="HN8" s="837"/>
      <c r="HO8" s="837"/>
      <c r="HP8" s="837"/>
      <c r="HQ8" s="837"/>
      <c r="HR8" s="837"/>
      <c r="HS8" s="837"/>
      <c r="HT8" s="837"/>
      <c r="HU8" s="837"/>
      <c r="HV8" s="837"/>
      <c r="HW8" s="837"/>
      <c r="HX8" s="837"/>
      <c r="HY8" s="837"/>
      <c r="HZ8" s="837"/>
      <c r="IA8" s="837"/>
      <c r="IB8" s="837"/>
      <c r="IC8" s="837"/>
      <c r="ID8" s="837"/>
      <c r="IE8" s="837"/>
      <c r="IF8" s="837"/>
      <c r="IG8" s="837"/>
      <c r="IH8" s="837"/>
      <c r="II8" s="837"/>
      <c r="IJ8" s="837"/>
      <c r="IK8" s="837"/>
      <c r="IL8" s="837"/>
      <c r="IM8" s="837"/>
      <c r="IN8" s="837"/>
      <c r="IO8" s="837"/>
      <c r="IP8" s="837"/>
      <c r="IQ8" s="837"/>
      <c r="IR8" s="837"/>
      <c r="IS8" s="837"/>
      <c r="IT8" s="837"/>
      <c r="IU8" s="837"/>
      <c r="IV8" s="837"/>
    </row>
    <row r="9" spans="1:256" ht="21.75" customHeight="1">
      <c r="A9" s="842" t="s">
        <v>625</v>
      </c>
      <c r="B9" s="843">
        <v>4789369</v>
      </c>
      <c r="C9" s="843">
        <v>299970</v>
      </c>
      <c r="D9" s="844">
        <f>SUM('17. Hivatal'!F44)</f>
        <v>12590474</v>
      </c>
      <c r="E9" s="844">
        <f>SUM('15. Óvoda'!F69)</f>
        <v>17215425</v>
      </c>
      <c r="F9" s="844">
        <f>SUM('16. Műv. ház'!F40)</f>
        <v>2290286</v>
      </c>
      <c r="G9" s="844">
        <f>SUM('18. VÜKI'!F77)</f>
        <v>9229774</v>
      </c>
      <c r="H9" s="844">
        <f t="shared" si="0"/>
        <v>46415298</v>
      </c>
      <c r="I9" s="842" t="s">
        <v>455</v>
      </c>
      <c r="J9" s="843"/>
      <c r="K9" s="843"/>
      <c r="L9" s="843">
        <f>SUM('17. Hivatal'!F21)</f>
        <v>62033420</v>
      </c>
      <c r="M9" s="844">
        <f>SUM('15. Óvoda'!F22)</f>
        <v>90435630</v>
      </c>
      <c r="N9" s="844">
        <f>SUM('16. Műv. ház'!F15)</f>
        <v>4227740</v>
      </c>
      <c r="O9" s="843">
        <f>SUM('18. VÜKI'!F22)</f>
        <v>26924506</v>
      </c>
      <c r="P9" s="845">
        <f t="shared" si="1"/>
        <v>183621296</v>
      </c>
      <c r="Q9" s="837"/>
      <c r="R9" s="837"/>
      <c r="S9" s="837"/>
      <c r="T9" s="837"/>
      <c r="U9" s="837"/>
      <c r="V9" s="837"/>
      <c r="W9" s="837"/>
      <c r="X9" s="837"/>
      <c r="Y9" s="837"/>
      <c r="Z9" s="837"/>
      <c r="AA9" s="837"/>
      <c r="AB9" s="837"/>
      <c r="AC9" s="837"/>
      <c r="AD9" s="837"/>
      <c r="AE9" s="837"/>
      <c r="AF9" s="837"/>
      <c r="AG9" s="837"/>
      <c r="AH9" s="837"/>
      <c r="AI9" s="837"/>
      <c r="AJ9" s="837"/>
      <c r="AK9" s="837"/>
      <c r="AL9" s="837"/>
      <c r="AM9" s="837"/>
      <c r="AN9" s="837"/>
      <c r="AO9" s="837"/>
      <c r="AP9" s="837"/>
      <c r="AQ9" s="837"/>
      <c r="AR9" s="837"/>
      <c r="AS9" s="837"/>
      <c r="AT9" s="837"/>
      <c r="AU9" s="837"/>
      <c r="AV9" s="837"/>
      <c r="AW9" s="837"/>
      <c r="AX9" s="837"/>
      <c r="AY9" s="837"/>
      <c r="AZ9" s="837"/>
      <c r="BA9" s="837"/>
      <c r="BB9" s="837"/>
      <c r="BC9" s="837"/>
      <c r="BD9" s="837"/>
      <c r="BE9" s="837"/>
      <c r="BF9" s="837"/>
      <c r="BG9" s="837"/>
      <c r="BH9" s="837"/>
      <c r="BI9" s="837"/>
      <c r="BJ9" s="837"/>
      <c r="BK9" s="837"/>
      <c r="BL9" s="837"/>
      <c r="BM9" s="837"/>
      <c r="BN9" s="837"/>
      <c r="BO9" s="837"/>
      <c r="BP9" s="837"/>
      <c r="BQ9" s="837"/>
      <c r="BR9" s="837"/>
      <c r="BS9" s="837"/>
      <c r="BT9" s="837"/>
      <c r="BU9" s="837"/>
      <c r="BV9" s="837"/>
      <c r="BW9" s="837"/>
      <c r="BX9" s="837"/>
      <c r="BY9" s="837"/>
      <c r="BZ9" s="837"/>
      <c r="CA9" s="837"/>
      <c r="CB9" s="837"/>
      <c r="CC9" s="837"/>
      <c r="CD9" s="837"/>
      <c r="CE9" s="837"/>
      <c r="CF9" s="837"/>
      <c r="CG9" s="837"/>
      <c r="CH9" s="837"/>
      <c r="CI9" s="837"/>
      <c r="CJ9" s="837"/>
      <c r="CK9" s="837"/>
      <c r="CL9" s="837"/>
      <c r="CM9" s="837"/>
      <c r="CN9" s="837"/>
      <c r="CO9" s="837"/>
      <c r="CP9" s="837"/>
      <c r="CQ9" s="837"/>
      <c r="CR9" s="837"/>
      <c r="CS9" s="837"/>
      <c r="CT9" s="837"/>
      <c r="CU9" s="837"/>
      <c r="CV9" s="837"/>
      <c r="CW9" s="837"/>
      <c r="CX9" s="837"/>
      <c r="CY9" s="837"/>
      <c r="CZ9" s="837"/>
      <c r="DA9" s="837"/>
      <c r="DB9" s="837"/>
      <c r="DC9" s="837"/>
      <c r="DD9" s="837"/>
      <c r="DE9" s="837"/>
      <c r="DF9" s="837"/>
      <c r="DG9" s="837"/>
      <c r="DH9" s="837"/>
      <c r="DI9" s="837"/>
      <c r="DJ9" s="837"/>
      <c r="DK9" s="837"/>
      <c r="DL9" s="837"/>
      <c r="DM9" s="837"/>
      <c r="DN9" s="837"/>
      <c r="DO9" s="837"/>
      <c r="DP9" s="837"/>
      <c r="DQ9" s="837"/>
      <c r="DR9" s="837"/>
      <c r="DS9" s="837"/>
      <c r="DT9" s="837"/>
      <c r="DU9" s="837"/>
      <c r="DV9" s="837"/>
      <c r="DW9" s="837"/>
      <c r="DX9" s="837"/>
      <c r="DY9" s="837"/>
      <c r="DZ9" s="837"/>
      <c r="EA9" s="837"/>
      <c r="EB9" s="837"/>
      <c r="EC9" s="837"/>
      <c r="ED9" s="837"/>
      <c r="EE9" s="837"/>
      <c r="EF9" s="837"/>
      <c r="EG9" s="837"/>
      <c r="EH9" s="837"/>
      <c r="EI9" s="837"/>
      <c r="EJ9" s="837"/>
      <c r="EK9" s="837"/>
      <c r="EL9" s="837"/>
      <c r="EM9" s="837"/>
      <c r="EN9" s="837"/>
      <c r="EO9" s="837"/>
      <c r="EP9" s="837"/>
      <c r="EQ9" s="837"/>
      <c r="ER9" s="837"/>
      <c r="ES9" s="837"/>
      <c r="ET9" s="837"/>
      <c r="EU9" s="837"/>
      <c r="EV9" s="837"/>
      <c r="EW9" s="837"/>
      <c r="EX9" s="837"/>
      <c r="EY9" s="837"/>
      <c r="EZ9" s="837"/>
      <c r="FA9" s="837"/>
      <c r="FB9" s="837"/>
      <c r="FC9" s="837"/>
      <c r="FD9" s="837"/>
      <c r="FE9" s="837"/>
      <c r="FF9" s="837"/>
      <c r="FG9" s="837"/>
      <c r="FH9" s="837"/>
      <c r="FI9" s="837"/>
      <c r="FJ9" s="837"/>
      <c r="FK9" s="837"/>
      <c r="FL9" s="837"/>
      <c r="FM9" s="837"/>
      <c r="FN9" s="837"/>
      <c r="FO9" s="837"/>
      <c r="FP9" s="837"/>
      <c r="FQ9" s="837"/>
      <c r="FR9" s="837"/>
      <c r="FS9" s="837"/>
      <c r="FT9" s="837"/>
      <c r="FU9" s="837"/>
      <c r="FV9" s="837"/>
      <c r="FW9" s="837"/>
      <c r="FX9" s="837"/>
      <c r="FY9" s="837"/>
      <c r="FZ9" s="837"/>
      <c r="GA9" s="837"/>
      <c r="GB9" s="837"/>
      <c r="GC9" s="837"/>
      <c r="GD9" s="837"/>
      <c r="GE9" s="837"/>
      <c r="GF9" s="837"/>
      <c r="GG9" s="837"/>
      <c r="GH9" s="837"/>
      <c r="GI9" s="837"/>
      <c r="GJ9" s="837"/>
      <c r="GK9" s="837"/>
      <c r="GL9" s="837"/>
      <c r="GM9" s="837"/>
      <c r="GN9" s="837"/>
      <c r="GO9" s="837"/>
      <c r="GP9" s="837"/>
      <c r="GQ9" s="837"/>
      <c r="GR9" s="837"/>
      <c r="GS9" s="837"/>
      <c r="GT9" s="837"/>
      <c r="GU9" s="837"/>
      <c r="GV9" s="837"/>
      <c r="GW9" s="837"/>
      <c r="GX9" s="837"/>
      <c r="GY9" s="837"/>
      <c r="GZ9" s="837"/>
      <c r="HA9" s="837"/>
      <c r="HB9" s="837"/>
      <c r="HC9" s="837"/>
      <c r="HD9" s="837"/>
      <c r="HE9" s="837"/>
      <c r="HF9" s="837"/>
      <c r="HG9" s="837"/>
      <c r="HH9" s="837"/>
      <c r="HI9" s="837"/>
      <c r="HJ9" s="837"/>
      <c r="HK9" s="837"/>
      <c r="HL9" s="837"/>
      <c r="HM9" s="837"/>
      <c r="HN9" s="837"/>
      <c r="HO9" s="837"/>
      <c r="HP9" s="837"/>
      <c r="HQ9" s="837"/>
      <c r="HR9" s="837"/>
      <c r="HS9" s="837"/>
      <c r="HT9" s="837"/>
      <c r="HU9" s="837"/>
      <c r="HV9" s="837"/>
      <c r="HW9" s="837"/>
      <c r="HX9" s="837"/>
      <c r="HY9" s="837"/>
      <c r="HZ9" s="837"/>
      <c r="IA9" s="837"/>
      <c r="IB9" s="837"/>
      <c r="IC9" s="837"/>
      <c r="ID9" s="837"/>
      <c r="IE9" s="837"/>
      <c r="IF9" s="837"/>
      <c r="IG9" s="837"/>
      <c r="IH9" s="837"/>
      <c r="II9" s="837"/>
      <c r="IJ9" s="837"/>
      <c r="IK9" s="837"/>
      <c r="IL9" s="837"/>
      <c r="IM9" s="837"/>
      <c r="IN9" s="837"/>
      <c r="IO9" s="837"/>
      <c r="IP9" s="837"/>
      <c r="IQ9" s="837"/>
      <c r="IR9" s="837"/>
      <c r="IS9" s="837"/>
      <c r="IT9" s="837"/>
      <c r="IU9" s="837"/>
      <c r="IV9" s="837"/>
    </row>
    <row r="10" spans="1:256" ht="16.5" customHeight="1">
      <c r="A10" s="842" t="s">
        <v>452</v>
      </c>
      <c r="B10" s="843">
        <f>SUM('19 önkormányzat'!F135)</f>
        <v>34022339</v>
      </c>
      <c r="C10" s="843"/>
      <c r="D10" s="844">
        <f>SUM('17. Hivatal'!F45)</f>
        <v>10709000</v>
      </c>
      <c r="E10" s="844">
        <f>SUM('15. Óvoda'!F70)</f>
        <v>26916000</v>
      </c>
      <c r="F10" s="844">
        <f>SUM('16. Műv. ház'!F41)</f>
        <v>7888935</v>
      </c>
      <c r="G10" s="844">
        <f>SUM('18. VÜKI'!F78)</f>
        <v>42390000</v>
      </c>
      <c r="H10" s="844">
        <f t="shared" si="0"/>
        <v>121926274</v>
      </c>
      <c r="I10" s="842" t="s">
        <v>456</v>
      </c>
      <c r="J10" s="846"/>
      <c r="K10" s="843"/>
      <c r="L10" s="843">
        <v>24935374</v>
      </c>
      <c r="M10" s="844">
        <v>36631219</v>
      </c>
      <c r="N10" s="844">
        <v>15764887</v>
      </c>
      <c r="O10" s="843">
        <v>49158847</v>
      </c>
      <c r="P10" s="845">
        <f t="shared" si="1"/>
        <v>126490327</v>
      </c>
      <c r="Q10" s="837"/>
      <c r="R10" s="837"/>
      <c r="S10" s="837"/>
      <c r="T10" s="837"/>
      <c r="U10" s="837"/>
      <c r="V10" s="837"/>
      <c r="W10" s="837"/>
      <c r="X10" s="837"/>
      <c r="Y10" s="837"/>
      <c r="Z10" s="837"/>
      <c r="AA10" s="837"/>
      <c r="AB10" s="837"/>
      <c r="AC10" s="837"/>
      <c r="AD10" s="837"/>
      <c r="AE10" s="837"/>
      <c r="AF10" s="837"/>
      <c r="AG10" s="837"/>
      <c r="AH10" s="837"/>
      <c r="AI10" s="837"/>
      <c r="AJ10" s="837"/>
      <c r="AK10" s="837"/>
      <c r="AL10" s="837"/>
      <c r="AM10" s="837"/>
      <c r="AN10" s="837"/>
      <c r="AO10" s="837"/>
      <c r="AP10" s="837"/>
      <c r="AQ10" s="837"/>
      <c r="AR10" s="837"/>
      <c r="AS10" s="837"/>
      <c r="AT10" s="837"/>
      <c r="AU10" s="837"/>
      <c r="AV10" s="837"/>
      <c r="AW10" s="837"/>
      <c r="AX10" s="837"/>
      <c r="AY10" s="837"/>
      <c r="AZ10" s="837"/>
      <c r="BA10" s="837"/>
      <c r="BB10" s="837"/>
      <c r="BC10" s="837"/>
      <c r="BD10" s="837"/>
      <c r="BE10" s="837"/>
      <c r="BF10" s="837"/>
      <c r="BG10" s="837"/>
      <c r="BH10" s="837"/>
      <c r="BI10" s="837"/>
      <c r="BJ10" s="837"/>
      <c r="BK10" s="837"/>
      <c r="BL10" s="837"/>
      <c r="BM10" s="837"/>
      <c r="BN10" s="837"/>
      <c r="BO10" s="837"/>
      <c r="BP10" s="837"/>
      <c r="BQ10" s="837"/>
      <c r="BR10" s="837"/>
      <c r="BS10" s="837"/>
      <c r="BT10" s="837"/>
      <c r="BU10" s="837"/>
      <c r="BV10" s="837"/>
      <c r="BW10" s="837"/>
      <c r="BX10" s="837"/>
      <c r="BY10" s="837"/>
      <c r="BZ10" s="837"/>
      <c r="CA10" s="837"/>
      <c r="CB10" s="837"/>
      <c r="CC10" s="837"/>
      <c r="CD10" s="837"/>
      <c r="CE10" s="837"/>
      <c r="CF10" s="837"/>
      <c r="CG10" s="837"/>
      <c r="CH10" s="837"/>
      <c r="CI10" s="837"/>
      <c r="CJ10" s="837"/>
      <c r="CK10" s="837"/>
      <c r="CL10" s="837"/>
      <c r="CM10" s="837"/>
      <c r="CN10" s="837"/>
      <c r="CO10" s="837"/>
      <c r="CP10" s="837"/>
      <c r="CQ10" s="837"/>
      <c r="CR10" s="837"/>
      <c r="CS10" s="837"/>
      <c r="CT10" s="837"/>
      <c r="CU10" s="837"/>
      <c r="CV10" s="837"/>
      <c r="CW10" s="837"/>
      <c r="CX10" s="837"/>
      <c r="CY10" s="837"/>
      <c r="CZ10" s="837"/>
      <c r="DA10" s="837"/>
      <c r="DB10" s="837"/>
      <c r="DC10" s="837"/>
      <c r="DD10" s="837"/>
      <c r="DE10" s="837"/>
      <c r="DF10" s="837"/>
      <c r="DG10" s="837"/>
      <c r="DH10" s="837"/>
      <c r="DI10" s="837"/>
      <c r="DJ10" s="837"/>
      <c r="DK10" s="837"/>
      <c r="DL10" s="837"/>
      <c r="DM10" s="837"/>
      <c r="DN10" s="837"/>
      <c r="DO10" s="837"/>
      <c r="DP10" s="837"/>
      <c r="DQ10" s="837"/>
      <c r="DR10" s="837"/>
      <c r="DS10" s="837"/>
      <c r="DT10" s="837"/>
      <c r="DU10" s="837"/>
      <c r="DV10" s="837"/>
      <c r="DW10" s="837"/>
      <c r="DX10" s="837"/>
      <c r="DY10" s="837"/>
      <c r="DZ10" s="837"/>
      <c r="EA10" s="837"/>
      <c r="EB10" s="837"/>
      <c r="EC10" s="837"/>
      <c r="ED10" s="837"/>
      <c r="EE10" s="837"/>
      <c r="EF10" s="837"/>
      <c r="EG10" s="837"/>
      <c r="EH10" s="837"/>
      <c r="EI10" s="837"/>
      <c r="EJ10" s="837"/>
      <c r="EK10" s="837"/>
      <c r="EL10" s="837"/>
      <c r="EM10" s="837"/>
      <c r="EN10" s="837"/>
      <c r="EO10" s="837"/>
      <c r="EP10" s="837"/>
      <c r="EQ10" s="837"/>
      <c r="ER10" s="837"/>
      <c r="ES10" s="837"/>
      <c r="ET10" s="837"/>
      <c r="EU10" s="837"/>
      <c r="EV10" s="837"/>
      <c r="EW10" s="837"/>
      <c r="EX10" s="837"/>
      <c r="EY10" s="837"/>
      <c r="EZ10" s="837"/>
      <c r="FA10" s="837"/>
      <c r="FB10" s="837"/>
      <c r="FC10" s="837"/>
      <c r="FD10" s="837"/>
      <c r="FE10" s="837"/>
      <c r="FF10" s="837"/>
      <c r="FG10" s="837"/>
      <c r="FH10" s="837"/>
      <c r="FI10" s="837"/>
      <c r="FJ10" s="837"/>
      <c r="FK10" s="837"/>
      <c r="FL10" s="837"/>
      <c r="FM10" s="837"/>
      <c r="FN10" s="837"/>
      <c r="FO10" s="837"/>
      <c r="FP10" s="837"/>
      <c r="FQ10" s="837"/>
      <c r="FR10" s="837"/>
      <c r="FS10" s="837"/>
      <c r="FT10" s="837"/>
      <c r="FU10" s="837"/>
      <c r="FV10" s="837"/>
      <c r="FW10" s="837"/>
      <c r="FX10" s="837"/>
      <c r="FY10" s="837"/>
      <c r="FZ10" s="837"/>
      <c r="GA10" s="837"/>
      <c r="GB10" s="837"/>
      <c r="GC10" s="837"/>
      <c r="GD10" s="837"/>
      <c r="GE10" s="837"/>
      <c r="GF10" s="837"/>
      <c r="GG10" s="837"/>
      <c r="GH10" s="837"/>
      <c r="GI10" s="837"/>
      <c r="GJ10" s="837"/>
      <c r="GK10" s="837"/>
      <c r="GL10" s="837"/>
      <c r="GM10" s="837"/>
      <c r="GN10" s="837"/>
      <c r="GO10" s="837"/>
      <c r="GP10" s="837"/>
      <c r="GQ10" s="837"/>
      <c r="GR10" s="837"/>
      <c r="GS10" s="837"/>
      <c r="GT10" s="837"/>
      <c r="GU10" s="837"/>
      <c r="GV10" s="837"/>
      <c r="GW10" s="837"/>
      <c r="GX10" s="837"/>
      <c r="GY10" s="837"/>
      <c r="GZ10" s="837"/>
      <c r="HA10" s="837"/>
      <c r="HB10" s="837"/>
      <c r="HC10" s="837"/>
      <c r="HD10" s="837"/>
      <c r="HE10" s="837"/>
      <c r="HF10" s="837"/>
      <c r="HG10" s="837"/>
      <c r="HH10" s="837"/>
      <c r="HI10" s="837"/>
      <c r="HJ10" s="837"/>
      <c r="HK10" s="837"/>
      <c r="HL10" s="837"/>
      <c r="HM10" s="837"/>
      <c r="HN10" s="837"/>
      <c r="HO10" s="837"/>
      <c r="HP10" s="837"/>
      <c r="HQ10" s="837"/>
      <c r="HR10" s="837"/>
      <c r="HS10" s="837"/>
      <c r="HT10" s="837"/>
      <c r="HU10" s="837"/>
      <c r="HV10" s="837"/>
      <c r="HW10" s="837"/>
      <c r="HX10" s="837"/>
      <c r="HY10" s="837"/>
      <c r="HZ10" s="837"/>
      <c r="IA10" s="837"/>
      <c r="IB10" s="837"/>
      <c r="IC10" s="837"/>
      <c r="ID10" s="837"/>
      <c r="IE10" s="837"/>
      <c r="IF10" s="837"/>
      <c r="IG10" s="837"/>
      <c r="IH10" s="837"/>
      <c r="II10" s="837"/>
      <c r="IJ10" s="837"/>
      <c r="IK10" s="837"/>
      <c r="IL10" s="837"/>
      <c r="IM10" s="837"/>
      <c r="IN10" s="837"/>
      <c r="IO10" s="837"/>
      <c r="IP10" s="837"/>
      <c r="IQ10" s="837"/>
      <c r="IR10" s="837"/>
      <c r="IS10" s="837"/>
      <c r="IT10" s="837"/>
      <c r="IU10" s="837"/>
      <c r="IV10" s="837"/>
    </row>
    <row r="11" spans="1:256" ht="16.5" customHeight="1">
      <c r="A11" s="842" t="s">
        <v>201</v>
      </c>
      <c r="B11" s="843">
        <f>SUM('19 önkormányzat'!F136)</f>
        <v>4162000</v>
      </c>
      <c r="C11" s="843"/>
      <c r="D11" s="843"/>
      <c r="E11" s="843"/>
      <c r="F11" s="843"/>
      <c r="G11" s="843"/>
      <c r="H11" s="843">
        <f t="shared" si="0"/>
        <v>4162000</v>
      </c>
      <c r="I11" s="842" t="s">
        <v>174</v>
      </c>
      <c r="J11" s="843">
        <f>SUM('19 önkormányzat'!F31)</f>
        <v>168451387</v>
      </c>
      <c r="K11" s="843"/>
      <c r="L11" s="843"/>
      <c r="M11" s="844"/>
      <c r="N11" s="844"/>
      <c r="O11" s="843"/>
      <c r="P11" s="845">
        <f t="shared" si="1"/>
        <v>168451387</v>
      </c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837"/>
      <c r="AK11" s="837"/>
      <c r="AL11" s="837"/>
      <c r="AM11" s="837"/>
      <c r="AN11" s="837"/>
      <c r="AO11" s="837"/>
      <c r="AP11" s="837"/>
      <c r="AQ11" s="837"/>
      <c r="AR11" s="837"/>
      <c r="AS11" s="837"/>
      <c r="AT11" s="837"/>
      <c r="AU11" s="837"/>
      <c r="AV11" s="837"/>
      <c r="AW11" s="837"/>
      <c r="AX11" s="837"/>
      <c r="AY11" s="837"/>
      <c r="AZ11" s="837"/>
      <c r="BA11" s="837"/>
      <c r="BB11" s="837"/>
      <c r="BC11" s="837"/>
      <c r="BD11" s="837"/>
      <c r="BE11" s="837"/>
      <c r="BF11" s="837"/>
      <c r="BG11" s="837"/>
      <c r="BH11" s="837"/>
      <c r="BI11" s="837"/>
      <c r="BJ11" s="837"/>
      <c r="BK11" s="837"/>
      <c r="BL11" s="837"/>
      <c r="BM11" s="837"/>
      <c r="BN11" s="837"/>
      <c r="BO11" s="837"/>
      <c r="BP11" s="837"/>
      <c r="BQ11" s="837"/>
      <c r="BR11" s="837"/>
      <c r="BS11" s="837"/>
      <c r="BT11" s="837"/>
      <c r="BU11" s="837"/>
      <c r="BV11" s="837"/>
      <c r="BW11" s="837"/>
      <c r="BX11" s="837"/>
      <c r="BY11" s="837"/>
      <c r="BZ11" s="837"/>
      <c r="CA11" s="837"/>
      <c r="CB11" s="837"/>
      <c r="CC11" s="837"/>
      <c r="CD11" s="837"/>
      <c r="CE11" s="837"/>
      <c r="CF11" s="837"/>
      <c r="CG11" s="837"/>
      <c r="CH11" s="837"/>
      <c r="CI11" s="837"/>
      <c r="CJ11" s="837"/>
      <c r="CK11" s="837"/>
      <c r="CL11" s="837"/>
      <c r="CM11" s="837"/>
      <c r="CN11" s="837"/>
      <c r="CO11" s="837"/>
      <c r="CP11" s="837"/>
      <c r="CQ11" s="837"/>
      <c r="CR11" s="837"/>
      <c r="CS11" s="837"/>
      <c r="CT11" s="837"/>
      <c r="CU11" s="837"/>
      <c r="CV11" s="837"/>
      <c r="CW11" s="837"/>
      <c r="CX11" s="837"/>
      <c r="CY11" s="837"/>
      <c r="CZ11" s="837"/>
      <c r="DA11" s="837"/>
      <c r="DB11" s="837"/>
      <c r="DC11" s="837"/>
      <c r="DD11" s="837"/>
      <c r="DE11" s="837"/>
      <c r="DF11" s="837"/>
      <c r="DG11" s="837"/>
      <c r="DH11" s="837"/>
      <c r="DI11" s="837"/>
      <c r="DJ11" s="837"/>
      <c r="DK11" s="837"/>
      <c r="DL11" s="837"/>
      <c r="DM11" s="837"/>
      <c r="DN11" s="837"/>
      <c r="DO11" s="837"/>
      <c r="DP11" s="837"/>
      <c r="DQ11" s="837"/>
      <c r="DR11" s="837"/>
      <c r="DS11" s="837"/>
      <c r="DT11" s="837"/>
      <c r="DU11" s="837"/>
      <c r="DV11" s="837"/>
      <c r="DW11" s="837"/>
      <c r="DX11" s="837"/>
      <c r="DY11" s="837"/>
      <c r="DZ11" s="837"/>
      <c r="EA11" s="837"/>
      <c r="EB11" s="837"/>
      <c r="EC11" s="837"/>
      <c r="ED11" s="837"/>
      <c r="EE11" s="837"/>
      <c r="EF11" s="837"/>
      <c r="EG11" s="837"/>
      <c r="EH11" s="837"/>
      <c r="EI11" s="837"/>
      <c r="EJ11" s="837"/>
      <c r="EK11" s="837"/>
      <c r="EL11" s="837"/>
      <c r="EM11" s="837"/>
      <c r="EN11" s="837"/>
      <c r="EO11" s="837"/>
      <c r="EP11" s="837"/>
      <c r="EQ11" s="837"/>
      <c r="ER11" s="837"/>
      <c r="ES11" s="837"/>
      <c r="ET11" s="837"/>
      <c r="EU11" s="837"/>
      <c r="EV11" s="837"/>
      <c r="EW11" s="837"/>
      <c r="EX11" s="837"/>
      <c r="EY11" s="837"/>
      <c r="EZ11" s="837"/>
      <c r="FA11" s="837"/>
      <c r="FB11" s="837"/>
      <c r="FC11" s="837"/>
      <c r="FD11" s="837"/>
      <c r="FE11" s="837"/>
      <c r="FF11" s="837"/>
      <c r="FG11" s="837"/>
      <c r="FH11" s="837"/>
      <c r="FI11" s="837"/>
      <c r="FJ11" s="837"/>
      <c r="FK11" s="837"/>
      <c r="FL11" s="837"/>
      <c r="FM11" s="837"/>
      <c r="FN11" s="837"/>
      <c r="FO11" s="837"/>
      <c r="FP11" s="837"/>
      <c r="FQ11" s="837"/>
      <c r="FR11" s="837"/>
      <c r="FS11" s="837"/>
      <c r="FT11" s="837"/>
      <c r="FU11" s="837"/>
      <c r="FV11" s="837"/>
      <c r="FW11" s="837"/>
      <c r="FX11" s="837"/>
      <c r="FY11" s="837"/>
      <c r="FZ11" s="837"/>
      <c r="GA11" s="837"/>
      <c r="GB11" s="837"/>
      <c r="GC11" s="837"/>
      <c r="GD11" s="837"/>
      <c r="GE11" s="837"/>
      <c r="GF11" s="837"/>
      <c r="GG11" s="837"/>
      <c r="GH11" s="837"/>
      <c r="GI11" s="837"/>
      <c r="GJ11" s="837"/>
      <c r="GK11" s="837"/>
      <c r="GL11" s="837"/>
      <c r="GM11" s="837"/>
      <c r="GN11" s="837"/>
      <c r="GO11" s="837"/>
      <c r="GP11" s="837"/>
      <c r="GQ11" s="837"/>
      <c r="GR11" s="837"/>
      <c r="GS11" s="837"/>
      <c r="GT11" s="837"/>
      <c r="GU11" s="837"/>
      <c r="GV11" s="837"/>
      <c r="GW11" s="837"/>
      <c r="GX11" s="837"/>
      <c r="GY11" s="837"/>
      <c r="GZ11" s="837"/>
      <c r="HA11" s="837"/>
      <c r="HB11" s="837"/>
      <c r="HC11" s="837"/>
      <c r="HD11" s="837"/>
      <c r="HE11" s="837"/>
      <c r="HF11" s="837"/>
      <c r="HG11" s="837"/>
      <c r="HH11" s="837"/>
      <c r="HI11" s="837"/>
      <c r="HJ11" s="837"/>
      <c r="HK11" s="837"/>
      <c r="HL11" s="837"/>
      <c r="HM11" s="837"/>
      <c r="HN11" s="837"/>
      <c r="HO11" s="837"/>
      <c r="HP11" s="837"/>
      <c r="HQ11" s="837"/>
      <c r="HR11" s="837"/>
      <c r="HS11" s="837"/>
      <c r="HT11" s="837"/>
      <c r="HU11" s="837"/>
      <c r="HV11" s="837"/>
      <c r="HW11" s="837"/>
      <c r="HX11" s="837"/>
      <c r="HY11" s="837"/>
      <c r="HZ11" s="837"/>
      <c r="IA11" s="837"/>
      <c r="IB11" s="837"/>
      <c r="IC11" s="837"/>
      <c r="ID11" s="837"/>
      <c r="IE11" s="837"/>
      <c r="IF11" s="837"/>
      <c r="IG11" s="837"/>
      <c r="IH11" s="837"/>
      <c r="II11" s="837"/>
      <c r="IJ11" s="837"/>
      <c r="IK11" s="837"/>
      <c r="IL11" s="837"/>
      <c r="IM11" s="837"/>
      <c r="IN11" s="837"/>
      <c r="IO11" s="837"/>
      <c r="IP11" s="837"/>
      <c r="IQ11" s="837"/>
      <c r="IR11" s="837"/>
      <c r="IS11" s="837"/>
      <c r="IT11" s="837"/>
      <c r="IU11" s="837"/>
      <c r="IV11" s="837"/>
    </row>
    <row r="12" spans="1:256" ht="30" customHeight="1">
      <c r="A12" s="842" t="s">
        <v>150</v>
      </c>
      <c r="B12" s="843">
        <f>SUM('1. melléklet'!E54)</f>
        <v>67694636</v>
      </c>
      <c r="C12" s="843"/>
      <c r="D12" s="843"/>
      <c r="E12" s="843"/>
      <c r="F12" s="843"/>
      <c r="G12" s="843"/>
      <c r="H12" s="843">
        <f t="shared" si="0"/>
        <v>67694636</v>
      </c>
      <c r="I12" s="842" t="s">
        <v>78</v>
      </c>
      <c r="J12" s="843">
        <v>18962459</v>
      </c>
      <c r="K12" s="843"/>
      <c r="L12" s="843">
        <f>SUM('17. Hivatal'!F10)</f>
        <v>1212000</v>
      </c>
      <c r="M12" s="844">
        <f>SUM('15. Óvoda'!F10)</f>
        <v>1589555</v>
      </c>
      <c r="N12" s="844">
        <f>SUM('16. Műv. ház'!F9)</f>
        <v>1217000</v>
      </c>
      <c r="O12" s="843">
        <f>SUM('18. VÜKI'!F12)</f>
        <v>18964000</v>
      </c>
      <c r="P12" s="845">
        <f>SUM(J12:O12)</f>
        <v>41945014</v>
      </c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837"/>
      <c r="AK12" s="837"/>
      <c r="AL12" s="837"/>
      <c r="AM12" s="837"/>
      <c r="AN12" s="837"/>
      <c r="AO12" s="837"/>
      <c r="AP12" s="837"/>
      <c r="AQ12" s="837"/>
      <c r="AR12" s="837"/>
      <c r="AS12" s="837"/>
      <c r="AT12" s="837"/>
      <c r="AU12" s="837"/>
      <c r="AV12" s="837"/>
      <c r="AW12" s="837"/>
      <c r="AX12" s="837"/>
      <c r="AY12" s="837"/>
      <c r="AZ12" s="837"/>
      <c r="BA12" s="837"/>
      <c r="BB12" s="837"/>
      <c r="BC12" s="837"/>
      <c r="BD12" s="837"/>
      <c r="BE12" s="837"/>
      <c r="BF12" s="837"/>
      <c r="BG12" s="837"/>
      <c r="BH12" s="837"/>
      <c r="BI12" s="837"/>
      <c r="BJ12" s="837"/>
      <c r="BK12" s="837"/>
      <c r="BL12" s="837"/>
      <c r="BM12" s="837"/>
      <c r="BN12" s="837"/>
      <c r="BO12" s="837"/>
      <c r="BP12" s="837"/>
      <c r="BQ12" s="837"/>
      <c r="BR12" s="837"/>
      <c r="BS12" s="837"/>
      <c r="BT12" s="837"/>
      <c r="BU12" s="837"/>
      <c r="BV12" s="837"/>
      <c r="BW12" s="837"/>
      <c r="BX12" s="837"/>
      <c r="BY12" s="837"/>
      <c r="BZ12" s="837"/>
      <c r="CA12" s="837"/>
      <c r="CB12" s="837"/>
      <c r="CC12" s="837"/>
      <c r="CD12" s="837"/>
      <c r="CE12" s="837"/>
      <c r="CF12" s="837"/>
      <c r="CG12" s="837"/>
      <c r="CH12" s="837"/>
      <c r="CI12" s="837"/>
      <c r="CJ12" s="837"/>
      <c r="CK12" s="837"/>
      <c r="CL12" s="837"/>
      <c r="CM12" s="837"/>
      <c r="CN12" s="837"/>
      <c r="CO12" s="837"/>
      <c r="CP12" s="837"/>
      <c r="CQ12" s="837"/>
      <c r="CR12" s="837"/>
      <c r="CS12" s="837"/>
      <c r="CT12" s="837"/>
      <c r="CU12" s="837"/>
      <c r="CV12" s="837"/>
      <c r="CW12" s="837"/>
      <c r="CX12" s="837"/>
      <c r="CY12" s="837"/>
      <c r="CZ12" s="837"/>
      <c r="DA12" s="837"/>
      <c r="DB12" s="837"/>
      <c r="DC12" s="837"/>
      <c r="DD12" s="837"/>
      <c r="DE12" s="837"/>
      <c r="DF12" s="837"/>
      <c r="DG12" s="837"/>
      <c r="DH12" s="837"/>
      <c r="DI12" s="837"/>
      <c r="DJ12" s="837"/>
      <c r="DK12" s="837"/>
      <c r="DL12" s="837"/>
      <c r="DM12" s="837"/>
      <c r="DN12" s="837"/>
      <c r="DO12" s="837"/>
      <c r="DP12" s="837"/>
      <c r="DQ12" s="837"/>
      <c r="DR12" s="837"/>
      <c r="DS12" s="837"/>
      <c r="DT12" s="837"/>
      <c r="DU12" s="837"/>
      <c r="DV12" s="837"/>
      <c r="DW12" s="837"/>
      <c r="DX12" s="837"/>
      <c r="DY12" s="837"/>
      <c r="DZ12" s="837"/>
      <c r="EA12" s="837"/>
      <c r="EB12" s="837"/>
      <c r="EC12" s="837"/>
      <c r="ED12" s="837"/>
      <c r="EE12" s="837"/>
      <c r="EF12" s="837"/>
      <c r="EG12" s="837"/>
      <c r="EH12" s="837"/>
      <c r="EI12" s="837"/>
      <c r="EJ12" s="837"/>
      <c r="EK12" s="837"/>
      <c r="EL12" s="837"/>
      <c r="EM12" s="837"/>
      <c r="EN12" s="837"/>
      <c r="EO12" s="837"/>
      <c r="EP12" s="837"/>
      <c r="EQ12" s="837"/>
      <c r="ER12" s="837"/>
      <c r="ES12" s="837"/>
      <c r="ET12" s="837"/>
      <c r="EU12" s="837"/>
      <c r="EV12" s="837"/>
      <c r="EW12" s="837"/>
      <c r="EX12" s="837"/>
      <c r="EY12" s="837"/>
      <c r="EZ12" s="837"/>
      <c r="FA12" s="837"/>
      <c r="FB12" s="837"/>
      <c r="FC12" s="837"/>
      <c r="FD12" s="837"/>
      <c r="FE12" s="837"/>
      <c r="FF12" s="837"/>
      <c r="FG12" s="837"/>
      <c r="FH12" s="837"/>
      <c r="FI12" s="837"/>
      <c r="FJ12" s="837"/>
      <c r="FK12" s="837"/>
      <c r="FL12" s="837"/>
      <c r="FM12" s="837"/>
      <c r="FN12" s="837"/>
      <c r="FO12" s="837"/>
      <c r="FP12" s="837"/>
      <c r="FQ12" s="837"/>
      <c r="FR12" s="837"/>
      <c r="FS12" s="837"/>
      <c r="FT12" s="837"/>
      <c r="FU12" s="837"/>
      <c r="FV12" s="837"/>
      <c r="FW12" s="837"/>
      <c r="FX12" s="837"/>
      <c r="FY12" s="837"/>
      <c r="FZ12" s="837"/>
      <c r="GA12" s="837"/>
      <c r="GB12" s="837"/>
      <c r="GC12" s="837"/>
      <c r="GD12" s="837"/>
      <c r="GE12" s="837"/>
      <c r="GF12" s="837"/>
      <c r="GG12" s="837"/>
      <c r="GH12" s="837"/>
      <c r="GI12" s="837"/>
      <c r="GJ12" s="837"/>
      <c r="GK12" s="837"/>
      <c r="GL12" s="837"/>
      <c r="GM12" s="837"/>
      <c r="GN12" s="837"/>
      <c r="GO12" s="837"/>
      <c r="GP12" s="837"/>
      <c r="GQ12" s="837"/>
      <c r="GR12" s="837"/>
      <c r="GS12" s="837"/>
      <c r="GT12" s="837"/>
      <c r="GU12" s="837"/>
      <c r="GV12" s="837"/>
      <c r="GW12" s="837"/>
      <c r="GX12" s="837"/>
      <c r="GY12" s="837"/>
      <c r="GZ12" s="837"/>
      <c r="HA12" s="837"/>
      <c r="HB12" s="837"/>
      <c r="HC12" s="837"/>
      <c r="HD12" s="837"/>
      <c r="HE12" s="837"/>
      <c r="HF12" s="837"/>
      <c r="HG12" s="837"/>
      <c r="HH12" s="837"/>
      <c r="HI12" s="837"/>
      <c r="HJ12" s="837"/>
      <c r="HK12" s="837"/>
      <c r="HL12" s="837"/>
      <c r="HM12" s="837"/>
      <c r="HN12" s="837"/>
      <c r="HO12" s="837"/>
      <c r="HP12" s="837"/>
      <c r="HQ12" s="837"/>
      <c r="HR12" s="837"/>
      <c r="HS12" s="837"/>
      <c r="HT12" s="837"/>
      <c r="HU12" s="837"/>
      <c r="HV12" s="837"/>
      <c r="HW12" s="837"/>
      <c r="HX12" s="837"/>
      <c r="HY12" s="837"/>
      <c r="HZ12" s="837"/>
      <c r="IA12" s="837"/>
      <c r="IB12" s="837"/>
      <c r="IC12" s="837"/>
      <c r="ID12" s="837"/>
      <c r="IE12" s="837"/>
      <c r="IF12" s="837"/>
      <c r="IG12" s="837"/>
      <c r="IH12" s="837"/>
      <c r="II12" s="837"/>
      <c r="IJ12" s="837"/>
      <c r="IK12" s="837"/>
      <c r="IL12" s="837"/>
      <c r="IM12" s="837"/>
      <c r="IN12" s="837"/>
      <c r="IO12" s="837"/>
      <c r="IP12" s="837"/>
      <c r="IQ12" s="837"/>
      <c r="IR12" s="837"/>
      <c r="IS12" s="837"/>
      <c r="IT12" s="837"/>
      <c r="IU12" s="837"/>
      <c r="IV12" s="837"/>
    </row>
    <row r="13" spans="1:256" ht="16.5" customHeight="1">
      <c r="A13" s="842" t="s">
        <v>202</v>
      </c>
      <c r="B13" s="843">
        <f>SUM('19 önkormányzat'!F138)</f>
        <v>32887850</v>
      </c>
      <c r="C13" s="843"/>
      <c r="D13" s="843"/>
      <c r="E13" s="843"/>
      <c r="F13" s="843"/>
      <c r="G13" s="843"/>
      <c r="H13" s="843">
        <f t="shared" si="0"/>
        <v>32887850</v>
      </c>
      <c r="I13" s="842" t="s">
        <v>185</v>
      </c>
      <c r="J13" s="843">
        <f>SUM('19 önkormányzat'!F45)</f>
        <v>78000</v>
      </c>
      <c r="K13" s="843"/>
      <c r="L13" s="843"/>
      <c r="M13" s="844"/>
      <c r="N13" s="844"/>
      <c r="O13" s="843"/>
      <c r="P13" s="845">
        <f t="shared" si="1"/>
        <v>78000</v>
      </c>
      <c r="Q13" s="837"/>
      <c r="R13" s="837"/>
      <c r="S13" s="837"/>
      <c r="T13" s="837"/>
      <c r="U13" s="837"/>
      <c r="V13" s="837"/>
      <c r="W13" s="837"/>
      <c r="X13" s="837"/>
      <c r="Y13" s="837"/>
      <c r="Z13" s="837"/>
      <c r="AA13" s="837"/>
      <c r="AB13" s="837"/>
      <c r="AC13" s="837"/>
      <c r="AD13" s="837"/>
      <c r="AE13" s="837"/>
      <c r="AF13" s="837"/>
      <c r="AG13" s="837"/>
      <c r="AH13" s="837"/>
      <c r="AI13" s="837"/>
      <c r="AJ13" s="837"/>
      <c r="AK13" s="837"/>
      <c r="AL13" s="837"/>
      <c r="AM13" s="837"/>
      <c r="AN13" s="837"/>
      <c r="AO13" s="837"/>
      <c r="AP13" s="837"/>
      <c r="AQ13" s="837"/>
      <c r="AR13" s="837"/>
      <c r="AS13" s="837"/>
      <c r="AT13" s="837"/>
      <c r="AU13" s="837"/>
      <c r="AV13" s="837"/>
      <c r="AW13" s="837"/>
      <c r="AX13" s="837"/>
      <c r="AY13" s="837"/>
      <c r="AZ13" s="837"/>
      <c r="BA13" s="837"/>
      <c r="BB13" s="837"/>
      <c r="BC13" s="837"/>
      <c r="BD13" s="837"/>
      <c r="BE13" s="837"/>
      <c r="BF13" s="837"/>
      <c r="BG13" s="837"/>
      <c r="BH13" s="837"/>
      <c r="BI13" s="837"/>
      <c r="BJ13" s="837"/>
      <c r="BK13" s="837"/>
      <c r="BL13" s="837"/>
      <c r="BM13" s="837"/>
      <c r="BN13" s="837"/>
      <c r="BO13" s="837"/>
      <c r="BP13" s="837"/>
      <c r="BQ13" s="837"/>
      <c r="BR13" s="837"/>
      <c r="BS13" s="837"/>
      <c r="BT13" s="837"/>
      <c r="BU13" s="837"/>
      <c r="BV13" s="837"/>
      <c r="BW13" s="837"/>
      <c r="BX13" s="837"/>
      <c r="BY13" s="837"/>
      <c r="BZ13" s="837"/>
      <c r="CA13" s="837"/>
      <c r="CB13" s="837"/>
      <c r="CC13" s="837"/>
      <c r="CD13" s="837"/>
      <c r="CE13" s="837"/>
      <c r="CF13" s="837"/>
      <c r="CG13" s="837"/>
      <c r="CH13" s="837"/>
      <c r="CI13" s="837"/>
      <c r="CJ13" s="837"/>
      <c r="CK13" s="837"/>
      <c r="CL13" s="837"/>
      <c r="CM13" s="837"/>
      <c r="CN13" s="837"/>
      <c r="CO13" s="837"/>
      <c r="CP13" s="837"/>
      <c r="CQ13" s="837"/>
      <c r="CR13" s="837"/>
      <c r="CS13" s="837"/>
      <c r="CT13" s="837"/>
      <c r="CU13" s="837"/>
      <c r="CV13" s="837"/>
      <c r="CW13" s="837"/>
      <c r="CX13" s="837"/>
      <c r="CY13" s="837"/>
      <c r="CZ13" s="837"/>
      <c r="DA13" s="837"/>
      <c r="DB13" s="837"/>
      <c r="DC13" s="837"/>
      <c r="DD13" s="837"/>
      <c r="DE13" s="837"/>
      <c r="DF13" s="837"/>
      <c r="DG13" s="837"/>
      <c r="DH13" s="837"/>
      <c r="DI13" s="837"/>
      <c r="DJ13" s="837"/>
      <c r="DK13" s="837"/>
      <c r="DL13" s="837"/>
      <c r="DM13" s="837"/>
      <c r="DN13" s="837"/>
      <c r="DO13" s="837"/>
      <c r="DP13" s="837"/>
      <c r="DQ13" s="837"/>
      <c r="DR13" s="837"/>
      <c r="DS13" s="837"/>
      <c r="DT13" s="837"/>
      <c r="DU13" s="837"/>
      <c r="DV13" s="837"/>
      <c r="DW13" s="837"/>
      <c r="DX13" s="837"/>
      <c r="DY13" s="837"/>
      <c r="DZ13" s="837"/>
      <c r="EA13" s="837"/>
      <c r="EB13" s="837"/>
      <c r="EC13" s="837"/>
      <c r="ED13" s="837"/>
      <c r="EE13" s="837"/>
      <c r="EF13" s="837"/>
      <c r="EG13" s="837"/>
      <c r="EH13" s="837"/>
      <c r="EI13" s="837"/>
      <c r="EJ13" s="837"/>
      <c r="EK13" s="837"/>
      <c r="EL13" s="837"/>
      <c r="EM13" s="837"/>
      <c r="EN13" s="837"/>
      <c r="EO13" s="837"/>
      <c r="EP13" s="837"/>
      <c r="EQ13" s="837"/>
      <c r="ER13" s="837"/>
      <c r="ES13" s="837"/>
      <c r="ET13" s="837"/>
      <c r="EU13" s="837"/>
      <c r="EV13" s="837"/>
      <c r="EW13" s="837"/>
      <c r="EX13" s="837"/>
      <c r="EY13" s="837"/>
      <c r="EZ13" s="837"/>
      <c r="FA13" s="837"/>
      <c r="FB13" s="837"/>
      <c r="FC13" s="837"/>
      <c r="FD13" s="837"/>
      <c r="FE13" s="837"/>
      <c r="FF13" s="837"/>
      <c r="FG13" s="837"/>
      <c r="FH13" s="837"/>
      <c r="FI13" s="837"/>
      <c r="FJ13" s="837"/>
      <c r="FK13" s="837"/>
      <c r="FL13" s="837"/>
      <c r="FM13" s="837"/>
      <c r="FN13" s="837"/>
      <c r="FO13" s="837"/>
      <c r="FP13" s="837"/>
      <c r="FQ13" s="837"/>
      <c r="FR13" s="837"/>
      <c r="FS13" s="837"/>
      <c r="FT13" s="837"/>
      <c r="FU13" s="837"/>
      <c r="FV13" s="837"/>
      <c r="FW13" s="837"/>
      <c r="FX13" s="837"/>
      <c r="FY13" s="837"/>
      <c r="FZ13" s="837"/>
      <c r="GA13" s="837"/>
      <c r="GB13" s="837"/>
      <c r="GC13" s="837"/>
      <c r="GD13" s="837"/>
      <c r="GE13" s="837"/>
      <c r="GF13" s="837"/>
      <c r="GG13" s="837"/>
      <c r="GH13" s="837"/>
      <c r="GI13" s="837"/>
      <c r="GJ13" s="837"/>
      <c r="GK13" s="837"/>
      <c r="GL13" s="837"/>
      <c r="GM13" s="837"/>
      <c r="GN13" s="837"/>
      <c r="GO13" s="837"/>
      <c r="GP13" s="837"/>
      <c r="GQ13" s="837"/>
      <c r="GR13" s="837"/>
      <c r="GS13" s="837"/>
      <c r="GT13" s="837"/>
      <c r="GU13" s="837"/>
      <c r="GV13" s="837"/>
      <c r="GW13" s="837"/>
      <c r="GX13" s="837"/>
      <c r="GY13" s="837"/>
      <c r="GZ13" s="837"/>
      <c r="HA13" s="837"/>
      <c r="HB13" s="837"/>
      <c r="HC13" s="837"/>
      <c r="HD13" s="837"/>
      <c r="HE13" s="837"/>
      <c r="HF13" s="837"/>
      <c r="HG13" s="837"/>
      <c r="HH13" s="837"/>
      <c r="HI13" s="837"/>
      <c r="HJ13" s="837"/>
      <c r="HK13" s="837"/>
      <c r="HL13" s="837"/>
      <c r="HM13" s="837"/>
      <c r="HN13" s="837"/>
      <c r="HO13" s="837"/>
      <c r="HP13" s="837"/>
      <c r="HQ13" s="837"/>
      <c r="HR13" s="837"/>
      <c r="HS13" s="837"/>
      <c r="HT13" s="837"/>
      <c r="HU13" s="837"/>
      <c r="HV13" s="837"/>
      <c r="HW13" s="837"/>
      <c r="HX13" s="837"/>
      <c r="HY13" s="837"/>
      <c r="HZ13" s="837"/>
      <c r="IA13" s="837"/>
      <c r="IB13" s="837"/>
      <c r="IC13" s="837"/>
      <c r="ID13" s="837"/>
      <c r="IE13" s="837"/>
      <c r="IF13" s="837"/>
      <c r="IG13" s="837"/>
      <c r="IH13" s="837"/>
      <c r="II13" s="837"/>
      <c r="IJ13" s="837"/>
      <c r="IK13" s="837"/>
      <c r="IL13" s="837"/>
      <c r="IM13" s="837"/>
      <c r="IN13" s="837"/>
      <c r="IO13" s="837"/>
      <c r="IP13" s="837"/>
      <c r="IQ13" s="837"/>
      <c r="IR13" s="837"/>
      <c r="IS13" s="837"/>
      <c r="IT13" s="837"/>
      <c r="IU13" s="837"/>
      <c r="IV13" s="837"/>
    </row>
    <row r="14" spans="1:256" ht="22.5">
      <c r="A14" s="842" t="s">
        <v>626</v>
      </c>
      <c r="B14" s="843"/>
      <c r="C14" s="843"/>
      <c r="D14" s="843"/>
      <c r="E14" s="843"/>
      <c r="F14" s="843"/>
      <c r="G14" s="843"/>
      <c r="H14" s="843">
        <f t="shared" si="0"/>
        <v>0</v>
      </c>
      <c r="I14" s="842" t="s">
        <v>627</v>
      </c>
      <c r="J14" s="843"/>
      <c r="K14" s="843"/>
      <c r="L14" s="843"/>
      <c r="M14" s="844"/>
      <c r="N14" s="844"/>
      <c r="O14" s="843"/>
      <c r="P14" s="845">
        <f t="shared" si="1"/>
        <v>0</v>
      </c>
      <c r="Q14" s="837"/>
      <c r="R14" s="837"/>
      <c r="S14" s="837"/>
      <c r="T14" s="837"/>
      <c r="U14" s="837"/>
      <c r="V14" s="837"/>
      <c r="W14" s="837"/>
      <c r="X14" s="837"/>
      <c r="Y14" s="837"/>
      <c r="Z14" s="837"/>
      <c r="AA14" s="837"/>
      <c r="AB14" s="837"/>
      <c r="AC14" s="837"/>
      <c r="AD14" s="837"/>
      <c r="AE14" s="837"/>
      <c r="AF14" s="837"/>
      <c r="AG14" s="837"/>
      <c r="AH14" s="837"/>
      <c r="AI14" s="837"/>
      <c r="AJ14" s="837"/>
      <c r="AK14" s="837"/>
      <c r="AL14" s="837"/>
      <c r="AM14" s="837"/>
      <c r="AN14" s="837"/>
      <c r="AO14" s="837"/>
      <c r="AP14" s="837"/>
      <c r="AQ14" s="837"/>
      <c r="AR14" s="837"/>
      <c r="AS14" s="837"/>
      <c r="AT14" s="837"/>
      <c r="AU14" s="837"/>
      <c r="AV14" s="837"/>
      <c r="AW14" s="837"/>
      <c r="AX14" s="837"/>
      <c r="AY14" s="837"/>
      <c r="AZ14" s="837"/>
      <c r="BA14" s="837"/>
      <c r="BB14" s="837"/>
      <c r="BC14" s="837"/>
      <c r="BD14" s="837"/>
      <c r="BE14" s="837"/>
      <c r="BF14" s="837"/>
      <c r="BG14" s="837"/>
      <c r="BH14" s="837"/>
      <c r="BI14" s="837"/>
      <c r="BJ14" s="837"/>
      <c r="BK14" s="837"/>
      <c r="BL14" s="837"/>
      <c r="BM14" s="837"/>
      <c r="BN14" s="837"/>
      <c r="BO14" s="837"/>
      <c r="BP14" s="837"/>
      <c r="BQ14" s="837"/>
      <c r="BR14" s="837"/>
      <c r="BS14" s="837"/>
      <c r="BT14" s="837"/>
      <c r="BU14" s="837"/>
      <c r="BV14" s="837"/>
      <c r="BW14" s="837"/>
      <c r="BX14" s="837"/>
      <c r="BY14" s="837"/>
      <c r="BZ14" s="837"/>
      <c r="CA14" s="837"/>
      <c r="CB14" s="837"/>
      <c r="CC14" s="837"/>
      <c r="CD14" s="837"/>
      <c r="CE14" s="837"/>
      <c r="CF14" s="837"/>
      <c r="CG14" s="837"/>
      <c r="CH14" s="837"/>
      <c r="CI14" s="837"/>
      <c r="CJ14" s="837"/>
      <c r="CK14" s="837"/>
      <c r="CL14" s="837"/>
      <c r="CM14" s="837"/>
      <c r="CN14" s="837"/>
      <c r="CO14" s="837"/>
      <c r="CP14" s="837"/>
      <c r="CQ14" s="837"/>
      <c r="CR14" s="837"/>
      <c r="CS14" s="837"/>
      <c r="CT14" s="837"/>
      <c r="CU14" s="837"/>
      <c r="CV14" s="837"/>
      <c r="CW14" s="837"/>
      <c r="CX14" s="837"/>
      <c r="CY14" s="837"/>
      <c r="CZ14" s="837"/>
      <c r="DA14" s="837"/>
      <c r="DB14" s="837"/>
      <c r="DC14" s="837"/>
      <c r="DD14" s="837"/>
      <c r="DE14" s="837"/>
      <c r="DF14" s="837"/>
      <c r="DG14" s="837"/>
      <c r="DH14" s="837"/>
      <c r="DI14" s="837"/>
      <c r="DJ14" s="837"/>
      <c r="DK14" s="837"/>
      <c r="DL14" s="837"/>
      <c r="DM14" s="837"/>
      <c r="DN14" s="837"/>
      <c r="DO14" s="837"/>
      <c r="DP14" s="837"/>
      <c r="DQ14" s="837"/>
      <c r="DR14" s="837"/>
      <c r="DS14" s="837"/>
      <c r="DT14" s="837"/>
      <c r="DU14" s="837"/>
      <c r="DV14" s="837"/>
      <c r="DW14" s="837"/>
      <c r="DX14" s="837"/>
      <c r="DY14" s="837"/>
      <c r="DZ14" s="837"/>
      <c r="EA14" s="837"/>
      <c r="EB14" s="837"/>
      <c r="EC14" s="837"/>
      <c r="ED14" s="837"/>
      <c r="EE14" s="837"/>
      <c r="EF14" s="837"/>
      <c r="EG14" s="837"/>
      <c r="EH14" s="837"/>
      <c r="EI14" s="837"/>
      <c r="EJ14" s="837"/>
      <c r="EK14" s="837"/>
      <c r="EL14" s="837"/>
      <c r="EM14" s="837"/>
      <c r="EN14" s="837"/>
      <c r="EO14" s="837"/>
      <c r="EP14" s="837"/>
      <c r="EQ14" s="837"/>
      <c r="ER14" s="837"/>
      <c r="ES14" s="837"/>
      <c r="ET14" s="837"/>
      <c r="EU14" s="837"/>
      <c r="EV14" s="837"/>
      <c r="EW14" s="837"/>
      <c r="EX14" s="837"/>
      <c r="EY14" s="837"/>
      <c r="EZ14" s="837"/>
      <c r="FA14" s="837"/>
      <c r="FB14" s="837"/>
      <c r="FC14" s="837"/>
      <c r="FD14" s="837"/>
      <c r="FE14" s="837"/>
      <c r="FF14" s="837"/>
      <c r="FG14" s="837"/>
      <c r="FH14" s="837"/>
      <c r="FI14" s="837"/>
      <c r="FJ14" s="837"/>
      <c r="FK14" s="837"/>
      <c r="FL14" s="837"/>
      <c r="FM14" s="837"/>
      <c r="FN14" s="837"/>
      <c r="FO14" s="837"/>
      <c r="FP14" s="837"/>
      <c r="FQ14" s="837"/>
      <c r="FR14" s="837"/>
      <c r="FS14" s="837"/>
      <c r="FT14" s="837"/>
      <c r="FU14" s="837"/>
      <c r="FV14" s="837"/>
      <c r="FW14" s="837"/>
      <c r="FX14" s="837"/>
      <c r="FY14" s="837"/>
      <c r="FZ14" s="837"/>
      <c r="GA14" s="837"/>
      <c r="GB14" s="837"/>
      <c r="GC14" s="837"/>
      <c r="GD14" s="837"/>
      <c r="GE14" s="837"/>
      <c r="GF14" s="837"/>
      <c r="GG14" s="837"/>
      <c r="GH14" s="837"/>
      <c r="GI14" s="837"/>
      <c r="GJ14" s="837"/>
      <c r="GK14" s="837"/>
      <c r="GL14" s="837"/>
      <c r="GM14" s="837"/>
      <c r="GN14" s="837"/>
      <c r="GO14" s="837"/>
      <c r="GP14" s="837"/>
      <c r="GQ14" s="837"/>
      <c r="GR14" s="837"/>
      <c r="GS14" s="837"/>
      <c r="GT14" s="837"/>
      <c r="GU14" s="837"/>
      <c r="GV14" s="837"/>
      <c r="GW14" s="837"/>
      <c r="GX14" s="837"/>
      <c r="GY14" s="837"/>
      <c r="GZ14" s="837"/>
      <c r="HA14" s="837"/>
      <c r="HB14" s="837"/>
      <c r="HC14" s="837"/>
      <c r="HD14" s="837"/>
      <c r="HE14" s="837"/>
      <c r="HF14" s="837"/>
      <c r="HG14" s="837"/>
      <c r="HH14" s="837"/>
      <c r="HI14" s="837"/>
      <c r="HJ14" s="837"/>
      <c r="HK14" s="837"/>
      <c r="HL14" s="837"/>
      <c r="HM14" s="837"/>
      <c r="HN14" s="837"/>
      <c r="HO14" s="837"/>
      <c r="HP14" s="837"/>
      <c r="HQ14" s="837"/>
      <c r="HR14" s="837"/>
      <c r="HS14" s="837"/>
      <c r="HT14" s="837"/>
      <c r="HU14" s="837"/>
      <c r="HV14" s="837"/>
      <c r="HW14" s="837"/>
      <c r="HX14" s="837"/>
      <c r="HY14" s="837"/>
      <c r="HZ14" s="837"/>
      <c r="IA14" s="837"/>
      <c r="IB14" s="837"/>
      <c r="IC14" s="837"/>
      <c r="ID14" s="837"/>
      <c r="IE14" s="837"/>
      <c r="IF14" s="837"/>
      <c r="IG14" s="837"/>
      <c r="IH14" s="837"/>
      <c r="II14" s="837"/>
      <c r="IJ14" s="837"/>
      <c r="IK14" s="837"/>
      <c r="IL14" s="837"/>
      <c r="IM14" s="837"/>
      <c r="IN14" s="837"/>
      <c r="IO14" s="837"/>
      <c r="IP14" s="837"/>
      <c r="IQ14" s="837"/>
      <c r="IR14" s="837"/>
      <c r="IS14" s="837"/>
      <c r="IT14" s="837"/>
      <c r="IU14" s="837"/>
      <c r="IV14" s="837"/>
    </row>
    <row r="15" spans="1:256" ht="24" customHeight="1">
      <c r="A15" s="842" t="s">
        <v>270</v>
      </c>
      <c r="B15" s="843">
        <f>SUM('19 önkormányzat'!F144)</f>
        <v>7035063</v>
      </c>
      <c r="C15" s="843"/>
      <c r="D15" s="843"/>
      <c r="E15" s="843"/>
      <c r="F15" s="843"/>
      <c r="G15" s="843"/>
      <c r="H15" s="843">
        <f t="shared" si="0"/>
        <v>7035063</v>
      </c>
      <c r="I15" s="842" t="s">
        <v>453</v>
      </c>
      <c r="J15" s="847">
        <f>SUM('19 önkormányzat'!F54)</f>
        <v>7035063</v>
      </c>
      <c r="K15" s="843"/>
      <c r="L15" s="848"/>
      <c r="M15" s="844"/>
      <c r="N15" s="844"/>
      <c r="O15" s="848"/>
      <c r="P15" s="845">
        <f t="shared" si="1"/>
        <v>7035063</v>
      </c>
      <c r="Q15" s="837"/>
      <c r="R15" s="837"/>
      <c r="S15" s="837"/>
      <c r="T15" s="837"/>
      <c r="U15" s="837"/>
      <c r="V15" s="837"/>
      <c r="W15" s="837"/>
      <c r="X15" s="837"/>
      <c r="Y15" s="837"/>
      <c r="Z15" s="837"/>
      <c r="AA15" s="837"/>
      <c r="AB15" s="837"/>
      <c r="AC15" s="837"/>
      <c r="AD15" s="837"/>
      <c r="AE15" s="837"/>
      <c r="AF15" s="837"/>
      <c r="AG15" s="837"/>
      <c r="AH15" s="837"/>
      <c r="AI15" s="837"/>
      <c r="AJ15" s="837"/>
      <c r="AK15" s="837"/>
      <c r="AL15" s="837"/>
      <c r="AM15" s="837"/>
      <c r="AN15" s="837"/>
      <c r="AO15" s="837"/>
      <c r="AP15" s="837"/>
      <c r="AQ15" s="837"/>
      <c r="AR15" s="837"/>
      <c r="AS15" s="837"/>
      <c r="AT15" s="837"/>
      <c r="AU15" s="837"/>
      <c r="AV15" s="837"/>
      <c r="AW15" s="837"/>
      <c r="AX15" s="837"/>
      <c r="AY15" s="837"/>
      <c r="AZ15" s="837"/>
      <c r="BA15" s="837"/>
      <c r="BB15" s="837"/>
      <c r="BC15" s="837"/>
      <c r="BD15" s="837"/>
      <c r="BE15" s="837"/>
      <c r="BF15" s="837"/>
      <c r="BG15" s="837"/>
      <c r="BH15" s="837"/>
      <c r="BI15" s="837"/>
      <c r="BJ15" s="837"/>
      <c r="BK15" s="837"/>
      <c r="BL15" s="837"/>
      <c r="BM15" s="837"/>
      <c r="BN15" s="837"/>
      <c r="BO15" s="837"/>
      <c r="BP15" s="837"/>
      <c r="BQ15" s="837"/>
      <c r="BR15" s="837"/>
      <c r="BS15" s="837"/>
      <c r="BT15" s="837"/>
      <c r="BU15" s="837"/>
      <c r="BV15" s="837"/>
      <c r="BW15" s="837"/>
      <c r="BX15" s="837"/>
      <c r="BY15" s="837"/>
      <c r="BZ15" s="837"/>
      <c r="CA15" s="837"/>
      <c r="CB15" s="837"/>
      <c r="CC15" s="837"/>
      <c r="CD15" s="837"/>
      <c r="CE15" s="837"/>
      <c r="CF15" s="837"/>
      <c r="CG15" s="837"/>
      <c r="CH15" s="837"/>
      <c r="CI15" s="837"/>
      <c r="CJ15" s="837"/>
      <c r="CK15" s="837"/>
      <c r="CL15" s="837"/>
      <c r="CM15" s="837"/>
      <c r="CN15" s="837"/>
      <c r="CO15" s="837"/>
      <c r="CP15" s="837"/>
      <c r="CQ15" s="837"/>
      <c r="CR15" s="837"/>
      <c r="CS15" s="837"/>
      <c r="CT15" s="837"/>
      <c r="CU15" s="837"/>
      <c r="CV15" s="837"/>
      <c r="CW15" s="837"/>
      <c r="CX15" s="837"/>
      <c r="CY15" s="837"/>
      <c r="CZ15" s="837"/>
      <c r="DA15" s="837"/>
      <c r="DB15" s="837"/>
      <c r="DC15" s="837"/>
      <c r="DD15" s="837"/>
      <c r="DE15" s="837"/>
      <c r="DF15" s="837"/>
      <c r="DG15" s="837"/>
      <c r="DH15" s="837"/>
      <c r="DI15" s="837"/>
      <c r="DJ15" s="837"/>
      <c r="DK15" s="837"/>
      <c r="DL15" s="837"/>
      <c r="DM15" s="837"/>
      <c r="DN15" s="837"/>
      <c r="DO15" s="837"/>
      <c r="DP15" s="837"/>
      <c r="DQ15" s="837"/>
      <c r="DR15" s="837"/>
      <c r="DS15" s="837"/>
      <c r="DT15" s="837"/>
      <c r="DU15" s="837"/>
      <c r="DV15" s="837"/>
      <c r="DW15" s="837"/>
      <c r="DX15" s="837"/>
      <c r="DY15" s="837"/>
      <c r="DZ15" s="837"/>
      <c r="EA15" s="837"/>
      <c r="EB15" s="837"/>
      <c r="EC15" s="837"/>
      <c r="ED15" s="837"/>
      <c r="EE15" s="837"/>
      <c r="EF15" s="837"/>
      <c r="EG15" s="837"/>
      <c r="EH15" s="837"/>
      <c r="EI15" s="837"/>
      <c r="EJ15" s="837"/>
      <c r="EK15" s="837"/>
      <c r="EL15" s="837"/>
      <c r="EM15" s="837"/>
      <c r="EN15" s="837"/>
      <c r="EO15" s="837"/>
      <c r="EP15" s="837"/>
      <c r="EQ15" s="837"/>
      <c r="ER15" s="837"/>
      <c r="ES15" s="837"/>
      <c r="ET15" s="837"/>
      <c r="EU15" s="837"/>
      <c r="EV15" s="837"/>
      <c r="EW15" s="837"/>
      <c r="EX15" s="837"/>
      <c r="EY15" s="837"/>
      <c r="EZ15" s="837"/>
      <c r="FA15" s="837"/>
      <c r="FB15" s="837"/>
      <c r="FC15" s="837"/>
      <c r="FD15" s="837"/>
      <c r="FE15" s="837"/>
      <c r="FF15" s="837"/>
      <c r="FG15" s="837"/>
      <c r="FH15" s="837"/>
      <c r="FI15" s="837"/>
      <c r="FJ15" s="837"/>
      <c r="FK15" s="837"/>
      <c r="FL15" s="837"/>
      <c r="FM15" s="837"/>
      <c r="FN15" s="837"/>
      <c r="FO15" s="837"/>
      <c r="FP15" s="837"/>
      <c r="FQ15" s="837"/>
      <c r="FR15" s="837"/>
      <c r="FS15" s="837"/>
      <c r="FT15" s="837"/>
      <c r="FU15" s="837"/>
      <c r="FV15" s="837"/>
      <c r="FW15" s="837"/>
      <c r="FX15" s="837"/>
      <c r="FY15" s="837"/>
      <c r="FZ15" s="837"/>
      <c r="GA15" s="837"/>
      <c r="GB15" s="837"/>
      <c r="GC15" s="837"/>
      <c r="GD15" s="837"/>
      <c r="GE15" s="837"/>
      <c r="GF15" s="837"/>
      <c r="GG15" s="837"/>
      <c r="GH15" s="837"/>
      <c r="GI15" s="837"/>
      <c r="GJ15" s="837"/>
      <c r="GK15" s="837"/>
      <c r="GL15" s="837"/>
      <c r="GM15" s="837"/>
      <c r="GN15" s="837"/>
      <c r="GO15" s="837"/>
      <c r="GP15" s="837"/>
      <c r="GQ15" s="837"/>
      <c r="GR15" s="837"/>
      <c r="GS15" s="837"/>
      <c r="GT15" s="837"/>
      <c r="GU15" s="837"/>
      <c r="GV15" s="837"/>
      <c r="GW15" s="837"/>
      <c r="GX15" s="837"/>
      <c r="GY15" s="837"/>
      <c r="GZ15" s="837"/>
      <c r="HA15" s="837"/>
      <c r="HB15" s="837"/>
      <c r="HC15" s="837"/>
      <c r="HD15" s="837"/>
      <c r="HE15" s="837"/>
      <c r="HF15" s="837"/>
      <c r="HG15" s="837"/>
      <c r="HH15" s="837"/>
      <c r="HI15" s="837"/>
      <c r="HJ15" s="837"/>
      <c r="HK15" s="837"/>
      <c r="HL15" s="837"/>
      <c r="HM15" s="837"/>
      <c r="HN15" s="837"/>
      <c r="HO15" s="837"/>
      <c r="HP15" s="837"/>
      <c r="HQ15" s="837"/>
      <c r="HR15" s="837"/>
      <c r="HS15" s="837"/>
      <c r="HT15" s="837"/>
      <c r="HU15" s="837"/>
      <c r="HV15" s="837"/>
      <c r="HW15" s="837"/>
      <c r="HX15" s="837"/>
      <c r="HY15" s="837"/>
      <c r="HZ15" s="837"/>
      <c r="IA15" s="837"/>
      <c r="IB15" s="837"/>
      <c r="IC15" s="837"/>
      <c r="ID15" s="837"/>
      <c r="IE15" s="837"/>
      <c r="IF15" s="837"/>
      <c r="IG15" s="837"/>
      <c r="IH15" s="837"/>
      <c r="II15" s="837"/>
      <c r="IJ15" s="837"/>
      <c r="IK15" s="837"/>
      <c r="IL15" s="837"/>
      <c r="IM15" s="837"/>
      <c r="IN15" s="837"/>
      <c r="IO15" s="837"/>
      <c r="IP15" s="837"/>
      <c r="IQ15" s="837"/>
      <c r="IR15" s="837"/>
      <c r="IS15" s="837"/>
      <c r="IT15" s="837"/>
      <c r="IU15" s="837"/>
      <c r="IV15" s="837"/>
    </row>
    <row r="16" spans="1:256" ht="24" customHeight="1">
      <c r="A16" s="842" t="s">
        <v>830</v>
      </c>
      <c r="B16" s="843"/>
      <c r="C16" s="843"/>
      <c r="D16" s="843"/>
      <c r="E16" s="843"/>
      <c r="F16" s="843"/>
      <c r="G16" s="843"/>
      <c r="H16" s="843">
        <f t="shared" si="0"/>
        <v>0</v>
      </c>
      <c r="I16" s="842"/>
      <c r="J16" s="847"/>
      <c r="K16" s="843"/>
      <c r="L16" s="848"/>
      <c r="M16" s="844"/>
      <c r="N16" s="844"/>
      <c r="O16" s="848"/>
      <c r="P16" s="845"/>
      <c r="Q16" s="837"/>
      <c r="R16" s="837"/>
      <c r="S16" s="837"/>
      <c r="T16" s="837"/>
      <c r="U16" s="837"/>
      <c r="V16" s="837"/>
      <c r="W16" s="837"/>
      <c r="X16" s="837"/>
      <c r="Y16" s="837"/>
      <c r="Z16" s="837"/>
      <c r="AA16" s="837"/>
      <c r="AB16" s="837"/>
      <c r="AC16" s="837"/>
      <c r="AD16" s="837"/>
      <c r="AE16" s="837"/>
      <c r="AF16" s="837"/>
      <c r="AG16" s="837"/>
      <c r="AH16" s="837"/>
      <c r="AI16" s="837"/>
      <c r="AJ16" s="837"/>
      <c r="AK16" s="837"/>
      <c r="AL16" s="837"/>
      <c r="AM16" s="837"/>
      <c r="AN16" s="837"/>
      <c r="AO16" s="837"/>
      <c r="AP16" s="837"/>
      <c r="AQ16" s="837"/>
      <c r="AR16" s="837"/>
      <c r="AS16" s="837"/>
      <c r="AT16" s="837"/>
      <c r="AU16" s="837"/>
      <c r="AV16" s="837"/>
      <c r="AW16" s="837"/>
      <c r="AX16" s="837"/>
      <c r="AY16" s="837"/>
      <c r="AZ16" s="837"/>
      <c r="BA16" s="837"/>
      <c r="BB16" s="837"/>
      <c r="BC16" s="837"/>
      <c r="BD16" s="837"/>
      <c r="BE16" s="837"/>
      <c r="BF16" s="837"/>
      <c r="BG16" s="837"/>
      <c r="BH16" s="837"/>
      <c r="BI16" s="837"/>
      <c r="BJ16" s="837"/>
      <c r="BK16" s="837"/>
      <c r="BL16" s="837"/>
      <c r="BM16" s="837"/>
      <c r="BN16" s="837"/>
      <c r="BO16" s="837"/>
      <c r="BP16" s="837"/>
      <c r="BQ16" s="837"/>
      <c r="BR16" s="837"/>
      <c r="BS16" s="837"/>
      <c r="BT16" s="837"/>
      <c r="BU16" s="837"/>
      <c r="BV16" s="837"/>
      <c r="BW16" s="837"/>
      <c r="BX16" s="837"/>
      <c r="BY16" s="837"/>
      <c r="BZ16" s="837"/>
      <c r="CA16" s="837"/>
      <c r="CB16" s="837"/>
      <c r="CC16" s="837"/>
      <c r="CD16" s="837"/>
      <c r="CE16" s="837"/>
      <c r="CF16" s="837"/>
      <c r="CG16" s="837"/>
      <c r="CH16" s="837"/>
      <c r="CI16" s="837"/>
      <c r="CJ16" s="837"/>
      <c r="CK16" s="837"/>
      <c r="CL16" s="837"/>
      <c r="CM16" s="837"/>
      <c r="CN16" s="837"/>
      <c r="CO16" s="837"/>
      <c r="CP16" s="837"/>
      <c r="CQ16" s="837"/>
      <c r="CR16" s="837"/>
      <c r="CS16" s="837"/>
      <c r="CT16" s="837"/>
      <c r="CU16" s="837"/>
      <c r="CV16" s="837"/>
      <c r="CW16" s="837"/>
      <c r="CX16" s="837"/>
      <c r="CY16" s="837"/>
      <c r="CZ16" s="837"/>
      <c r="DA16" s="837"/>
      <c r="DB16" s="837"/>
      <c r="DC16" s="837"/>
      <c r="DD16" s="837"/>
      <c r="DE16" s="837"/>
      <c r="DF16" s="837"/>
      <c r="DG16" s="837"/>
      <c r="DH16" s="837"/>
      <c r="DI16" s="837"/>
      <c r="DJ16" s="837"/>
      <c r="DK16" s="837"/>
      <c r="DL16" s="837"/>
      <c r="DM16" s="837"/>
      <c r="DN16" s="837"/>
      <c r="DO16" s="837"/>
      <c r="DP16" s="837"/>
      <c r="DQ16" s="837"/>
      <c r="DR16" s="837"/>
      <c r="DS16" s="837"/>
      <c r="DT16" s="837"/>
      <c r="DU16" s="837"/>
      <c r="DV16" s="837"/>
      <c r="DW16" s="837"/>
      <c r="DX16" s="837"/>
      <c r="DY16" s="837"/>
      <c r="DZ16" s="837"/>
      <c r="EA16" s="837"/>
      <c r="EB16" s="837"/>
      <c r="EC16" s="837"/>
      <c r="ED16" s="837"/>
      <c r="EE16" s="837"/>
      <c r="EF16" s="837"/>
      <c r="EG16" s="837"/>
      <c r="EH16" s="837"/>
      <c r="EI16" s="837"/>
      <c r="EJ16" s="837"/>
      <c r="EK16" s="837"/>
      <c r="EL16" s="837"/>
      <c r="EM16" s="837"/>
      <c r="EN16" s="837"/>
      <c r="EO16" s="837"/>
      <c r="EP16" s="837"/>
      <c r="EQ16" s="837"/>
      <c r="ER16" s="837"/>
      <c r="ES16" s="837"/>
      <c r="ET16" s="837"/>
      <c r="EU16" s="837"/>
      <c r="EV16" s="837"/>
      <c r="EW16" s="837"/>
      <c r="EX16" s="837"/>
      <c r="EY16" s="837"/>
      <c r="EZ16" s="837"/>
      <c r="FA16" s="837"/>
      <c r="FB16" s="837"/>
      <c r="FC16" s="837"/>
      <c r="FD16" s="837"/>
      <c r="FE16" s="837"/>
      <c r="FF16" s="837"/>
      <c r="FG16" s="837"/>
      <c r="FH16" s="837"/>
      <c r="FI16" s="837"/>
      <c r="FJ16" s="837"/>
      <c r="FK16" s="837"/>
      <c r="FL16" s="837"/>
      <c r="FM16" s="837"/>
      <c r="FN16" s="837"/>
      <c r="FO16" s="837"/>
      <c r="FP16" s="837"/>
      <c r="FQ16" s="837"/>
      <c r="FR16" s="837"/>
      <c r="FS16" s="837"/>
      <c r="FT16" s="837"/>
      <c r="FU16" s="837"/>
      <c r="FV16" s="837"/>
      <c r="FW16" s="837"/>
      <c r="FX16" s="837"/>
      <c r="FY16" s="837"/>
      <c r="FZ16" s="837"/>
      <c r="GA16" s="837"/>
      <c r="GB16" s="837"/>
      <c r="GC16" s="837"/>
      <c r="GD16" s="837"/>
      <c r="GE16" s="837"/>
      <c r="GF16" s="837"/>
      <c r="GG16" s="837"/>
      <c r="GH16" s="837"/>
      <c r="GI16" s="837"/>
      <c r="GJ16" s="837"/>
      <c r="GK16" s="837"/>
      <c r="GL16" s="837"/>
      <c r="GM16" s="837"/>
      <c r="GN16" s="837"/>
      <c r="GO16" s="837"/>
      <c r="GP16" s="837"/>
      <c r="GQ16" s="837"/>
      <c r="GR16" s="837"/>
      <c r="GS16" s="837"/>
      <c r="GT16" s="837"/>
      <c r="GU16" s="837"/>
      <c r="GV16" s="837"/>
      <c r="GW16" s="837"/>
      <c r="GX16" s="837"/>
      <c r="GY16" s="837"/>
      <c r="GZ16" s="837"/>
      <c r="HA16" s="837"/>
      <c r="HB16" s="837"/>
      <c r="HC16" s="837"/>
      <c r="HD16" s="837"/>
      <c r="HE16" s="837"/>
      <c r="HF16" s="837"/>
      <c r="HG16" s="837"/>
      <c r="HH16" s="837"/>
      <c r="HI16" s="837"/>
      <c r="HJ16" s="837"/>
      <c r="HK16" s="837"/>
      <c r="HL16" s="837"/>
      <c r="HM16" s="837"/>
      <c r="HN16" s="837"/>
      <c r="HO16" s="837"/>
      <c r="HP16" s="837"/>
      <c r="HQ16" s="837"/>
      <c r="HR16" s="837"/>
      <c r="HS16" s="837"/>
      <c r="HT16" s="837"/>
      <c r="HU16" s="837"/>
      <c r="HV16" s="837"/>
      <c r="HW16" s="837"/>
      <c r="HX16" s="837"/>
      <c r="HY16" s="837"/>
      <c r="HZ16" s="837"/>
      <c r="IA16" s="837"/>
      <c r="IB16" s="837"/>
      <c r="IC16" s="837"/>
      <c r="ID16" s="837"/>
      <c r="IE16" s="837"/>
      <c r="IF16" s="837"/>
      <c r="IG16" s="837"/>
      <c r="IH16" s="837"/>
      <c r="II16" s="837"/>
      <c r="IJ16" s="837"/>
      <c r="IK16" s="837"/>
      <c r="IL16" s="837"/>
      <c r="IM16" s="837"/>
      <c r="IN16" s="837"/>
      <c r="IO16" s="837"/>
      <c r="IP16" s="837"/>
      <c r="IQ16" s="837"/>
      <c r="IR16" s="837"/>
      <c r="IS16" s="837"/>
      <c r="IT16" s="837"/>
      <c r="IU16" s="837"/>
      <c r="IV16" s="837"/>
    </row>
    <row r="17" spans="1:256" ht="24" customHeight="1">
      <c r="A17" s="842" t="s">
        <v>209</v>
      </c>
      <c r="B17" s="843">
        <f>SUM('19 önkormányzat'!F148)</f>
        <v>312611623</v>
      </c>
      <c r="C17" s="843"/>
      <c r="D17" s="843"/>
      <c r="E17" s="843"/>
      <c r="F17" s="843"/>
      <c r="G17" s="843"/>
      <c r="H17" s="843">
        <f t="shared" si="0"/>
        <v>312611623</v>
      </c>
      <c r="I17" s="842" t="s">
        <v>628</v>
      </c>
      <c r="J17" s="847">
        <v>87677973</v>
      </c>
      <c r="K17" s="843"/>
      <c r="L17" s="849">
        <f>SUM('17. Hivatal'!F19)</f>
        <v>267350</v>
      </c>
      <c r="M17" s="844">
        <f>SUM('15. Óvoda'!F24)</f>
        <v>238417</v>
      </c>
      <c r="N17" s="844">
        <f>SUM('16. Műv. ház'!F17)</f>
        <v>321658</v>
      </c>
      <c r="O17" s="849">
        <f>SUM('18. VÜKI'!F20)</f>
        <v>1347397</v>
      </c>
      <c r="P17" s="845">
        <f t="shared" si="1"/>
        <v>89852795</v>
      </c>
      <c r="Q17" s="837"/>
      <c r="R17" s="837"/>
      <c r="S17" s="837"/>
      <c r="T17" s="837"/>
      <c r="U17" s="837"/>
      <c r="V17" s="837"/>
      <c r="W17" s="837"/>
      <c r="X17" s="837"/>
      <c r="Y17" s="837"/>
      <c r="Z17" s="837"/>
      <c r="AA17" s="837"/>
      <c r="AB17" s="837"/>
      <c r="AC17" s="837"/>
      <c r="AD17" s="837"/>
      <c r="AE17" s="837"/>
      <c r="AF17" s="837"/>
      <c r="AG17" s="837"/>
      <c r="AH17" s="837"/>
      <c r="AI17" s="837"/>
      <c r="AJ17" s="837"/>
      <c r="AK17" s="837"/>
      <c r="AL17" s="837"/>
      <c r="AM17" s="837"/>
      <c r="AN17" s="837"/>
      <c r="AO17" s="837"/>
      <c r="AP17" s="837"/>
      <c r="AQ17" s="837"/>
      <c r="AR17" s="837"/>
      <c r="AS17" s="837"/>
      <c r="AT17" s="837"/>
      <c r="AU17" s="837"/>
      <c r="AV17" s="837"/>
      <c r="AW17" s="837"/>
      <c r="AX17" s="837"/>
      <c r="AY17" s="837"/>
      <c r="AZ17" s="837"/>
      <c r="BA17" s="837"/>
      <c r="BB17" s="837"/>
      <c r="BC17" s="837"/>
      <c r="BD17" s="837"/>
      <c r="BE17" s="837"/>
      <c r="BF17" s="837"/>
      <c r="BG17" s="837"/>
      <c r="BH17" s="837"/>
      <c r="BI17" s="837"/>
      <c r="BJ17" s="837"/>
      <c r="BK17" s="837"/>
      <c r="BL17" s="837"/>
      <c r="BM17" s="837"/>
      <c r="BN17" s="837"/>
      <c r="BO17" s="837"/>
      <c r="BP17" s="837"/>
      <c r="BQ17" s="837"/>
      <c r="BR17" s="837"/>
      <c r="BS17" s="837"/>
      <c r="BT17" s="837"/>
      <c r="BU17" s="837"/>
      <c r="BV17" s="837"/>
      <c r="BW17" s="837"/>
      <c r="BX17" s="837"/>
      <c r="BY17" s="837"/>
      <c r="BZ17" s="837"/>
      <c r="CA17" s="837"/>
      <c r="CB17" s="837"/>
      <c r="CC17" s="837"/>
      <c r="CD17" s="837"/>
      <c r="CE17" s="837"/>
      <c r="CF17" s="837"/>
      <c r="CG17" s="837"/>
      <c r="CH17" s="837"/>
      <c r="CI17" s="837"/>
      <c r="CJ17" s="837"/>
      <c r="CK17" s="837"/>
      <c r="CL17" s="837"/>
      <c r="CM17" s="837"/>
      <c r="CN17" s="837"/>
      <c r="CO17" s="837"/>
      <c r="CP17" s="837"/>
      <c r="CQ17" s="837"/>
      <c r="CR17" s="837"/>
      <c r="CS17" s="837"/>
      <c r="CT17" s="837"/>
      <c r="CU17" s="837"/>
      <c r="CV17" s="837"/>
      <c r="CW17" s="837"/>
      <c r="CX17" s="837"/>
      <c r="CY17" s="837"/>
      <c r="CZ17" s="837"/>
      <c r="DA17" s="837"/>
      <c r="DB17" s="837"/>
      <c r="DC17" s="837"/>
      <c r="DD17" s="837"/>
      <c r="DE17" s="837"/>
      <c r="DF17" s="837"/>
      <c r="DG17" s="837"/>
      <c r="DH17" s="837"/>
      <c r="DI17" s="837"/>
      <c r="DJ17" s="837"/>
      <c r="DK17" s="837"/>
      <c r="DL17" s="837"/>
      <c r="DM17" s="837"/>
      <c r="DN17" s="837"/>
      <c r="DO17" s="837"/>
      <c r="DP17" s="837"/>
      <c r="DQ17" s="837"/>
      <c r="DR17" s="837"/>
      <c r="DS17" s="837"/>
      <c r="DT17" s="837"/>
      <c r="DU17" s="837"/>
      <c r="DV17" s="837"/>
      <c r="DW17" s="837"/>
      <c r="DX17" s="837"/>
      <c r="DY17" s="837"/>
      <c r="DZ17" s="837"/>
      <c r="EA17" s="837"/>
      <c r="EB17" s="837"/>
      <c r="EC17" s="837"/>
      <c r="ED17" s="837"/>
      <c r="EE17" s="837"/>
      <c r="EF17" s="837"/>
      <c r="EG17" s="837"/>
      <c r="EH17" s="837"/>
      <c r="EI17" s="837"/>
      <c r="EJ17" s="837"/>
      <c r="EK17" s="837"/>
      <c r="EL17" s="837"/>
      <c r="EM17" s="837"/>
      <c r="EN17" s="837"/>
      <c r="EO17" s="837"/>
      <c r="EP17" s="837"/>
      <c r="EQ17" s="837"/>
      <c r="ER17" s="837"/>
      <c r="ES17" s="837"/>
      <c r="ET17" s="837"/>
      <c r="EU17" s="837"/>
      <c r="EV17" s="837"/>
      <c r="EW17" s="837"/>
      <c r="EX17" s="837"/>
      <c r="EY17" s="837"/>
      <c r="EZ17" s="837"/>
      <c r="FA17" s="837"/>
      <c r="FB17" s="837"/>
      <c r="FC17" s="837"/>
      <c r="FD17" s="837"/>
      <c r="FE17" s="837"/>
      <c r="FF17" s="837"/>
      <c r="FG17" s="837"/>
      <c r="FH17" s="837"/>
      <c r="FI17" s="837"/>
      <c r="FJ17" s="837"/>
      <c r="FK17" s="837"/>
      <c r="FL17" s="837"/>
      <c r="FM17" s="837"/>
      <c r="FN17" s="837"/>
      <c r="FO17" s="837"/>
      <c r="FP17" s="837"/>
      <c r="FQ17" s="837"/>
      <c r="FR17" s="837"/>
      <c r="FS17" s="837"/>
      <c r="FT17" s="837"/>
      <c r="FU17" s="837"/>
      <c r="FV17" s="837"/>
      <c r="FW17" s="837"/>
      <c r="FX17" s="837"/>
      <c r="FY17" s="837"/>
      <c r="FZ17" s="837"/>
      <c r="GA17" s="837"/>
      <c r="GB17" s="837"/>
      <c r="GC17" s="837"/>
      <c r="GD17" s="837"/>
      <c r="GE17" s="837"/>
      <c r="GF17" s="837"/>
      <c r="GG17" s="837"/>
      <c r="GH17" s="837"/>
      <c r="GI17" s="837"/>
      <c r="GJ17" s="837"/>
      <c r="GK17" s="837"/>
      <c r="GL17" s="837"/>
      <c r="GM17" s="837"/>
      <c r="GN17" s="837"/>
      <c r="GO17" s="837"/>
      <c r="GP17" s="837"/>
      <c r="GQ17" s="837"/>
      <c r="GR17" s="837"/>
      <c r="GS17" s="837"/>
      <c r="GT17" s="837"/>
      <c r="GU17" s="837"/>
      <c r="GV17" s="837"/>
      <c r="GW17" s="837"/>
      <c r="GX17" s="837"/>
      <c r="GY17" s="837"/>
      <c r="GZ17" s="837"/>
      <c r="HA17" s="837"/>
      <c r="HB17" s="837"/>
      <c r="HC17" s="837"/>
      <c r="HD17" s="837"/>
      <c r="HE17" s="837"/>
      <c r="HF17" s="837"/>
      <c r="HG17" s="837"/>
      <c r="HH17" s="837"/>
      <c r="HI17" s="837"/>
      <c r="HJ17" s="837"/>
      <c r="HK17" s="837"/>
      <c r="HL17" s="837"/>
      <c r="HM17" s="837"/>
      <c r="HN17" s="837"/>
      <c r="HO17" s="837"/>
      <c r="HP17" s="837"/>
      <c r="HQ17" s="837"/>
      <c r="HR17" s="837"/>
      <c r="HS17" s="837"/>
      <c r="HT17" s="837"/>
      <c r="HU17" s="837"/>
      <c r="HV17" s="837"/>
      <c r="HW17" s="837"/>
      <c r="HX17" s="837"/>
      <c r="HY17" s="837"/>
      <c r="HZ17" s="837"/>
      <c r="IA17" s="837"/>
      <c r="IB17" s="837"/>
      <c r="IC17" s="837"/>
      <c r="ID17" s="837"/>
      <c r="IE17" s="837"/>
      <c r="IF17" s="837"/>
      <c r="IG17" s="837"/>
      <c r="IH17" s="837"/>
      <c r="II17" s="837"/>
      <c r="IJ17" s="837"/>
      <c r="IK17" s="837"/>
      <c r="IL17" s="837"/>
      <c r="IM17" s="837"/>
      <c r="IN17" s="837"/>
      <c r="IO17" s="837"/>
      <c r="IP17" s="837"/>
      <c r="IQ17" s="837"/>
      <c r="IR17" s="837"/>
      <c r="IS17" s="837"/>
      <c r="IT17" s="837"/>
      <c r="IU17" s="837"/>
      <c r="IV17" s="837"/>
    </row>
    <row r="18" spans="1:256" ht="16.5" customHeight="1">
      <c r="A18" s="850" t="s">
        <v>449</v>
      </c>
      <c r="B18" s="851">
        <f>SUM(B8:B17)</f>
        <v>487628853</v>
      </c>
      <c r="C18" s="851">
        <f>SUM(C8:C15)</f>
        <v>1752495</v>
      </c>
      <c r="D18" s="851">
        <f>SUM(D8:D15)</f>
        <v>88448144</v>
      </c>
      <c r="E18" s="851">
        <f>SUM(E8:E15)</f>
        <v>128894821</v>
      </c>
      <c r="F18" s="851">
        <f>SUM(F8:F15)</f>
        <v>21531285</v>
      </c>
      <c r="G18" s="851">
        <f>SUM(G8:G15)</f>
        <v>96394750</v>
      </c>
      <c r="H18" s="851">
        <f>SUM(H8:H17)</f>
        <v>824650348</v>
      </c>
      <c r="I18" s="850" t="s">
        <v>449</v>
      </c>
      <c r="J18" s="851">
        <f aca="true" t="shared" si="2" ref="J18:O18">SUM(J8:J17)</f>
        <v>486881348</v>
      </c>
      <c r="K18" s="851">
        <f t="shared" si="2"/>
        <v>0</v>
      </c>
      <c r="L18" s="851">
        <f t="shared" si="2"/>
        <v>88448144</v>
      </c>
      <c r="M18" s="851">
        <f t="shared" si="2"/>
        <v>128894821</v>
      </c>
      <c r="N18" s="851">
        <f t="shared" si="2"/>
        <v>21531285</v>
      </c>
      <c r="O18" s="851">
        <f t="shared" si="2"/>
        <v>96394750</v>
      </c>
      <c r="P18" s="851">
        <f>SUM(P8+P11+P12+P13+P15+P17)+P9+P10+P24</f>
        <v>824650348</v>
      </c>
      <c r="Q18" s="837"/>
      <c r="R18" s="837"/>
      <c r="S18" s="837"/>
      <c r="T18" s="837"/>
      <c r="U18" s="837"/>
      <c r="V18" s="837"/>
      <c r="W18" s="837"/>
      <c r="X18" s="837"/>
      <c r="Y18" s="837"/>
      <c r="Z18" s="837"/>
      <c r="AA18" s="837"/>
      <c r="AB18" s="837"/>
      <c r="AC18" s="837"/>
      <c r="AD18" s="837"/>
      <c r="AE18" s="837"/>
      <c r="AF18" s="837"/>
      <c r="AG18" s="837"/>
      <c r="AH18" s="837"/>
      <c r="AI18" s="837"/>
      <c r="AJ18" s="837"/>
      <c r="AK18" s="837"/>
      <c r="AL18" s="837"/>
      <c r="AM18" s="837"/>
      <c r="AN18" s="837"/>
      <c r="AO18" s="837"/>
      <c r="AP18" s="837"/>
      <c r="AQ18" s="837"/>
      <c r="AR18" s="837"/>
      <c r="AS18" s="837"/>
      <c r="AT18" s="837"/>
      <c r="AU18" s="837"/>
      <c r="AV18" s="837"/>
      <c r="AW18" s="837"/>
      <c r="AX18" s="837"/>
      <c r="AY18" s="837"/>
      <c r="AZ18" s="837"/>
      <c r="BA18" s="837"/>
      <c r="BB18" s="837"/>
      <c r="BC18" s="837"/>
      <c r="BD18" s="837"/>
      <c r="BE18" s="837"/>
      <c r="BF18" s="837"/>
      <c r="BG18" s="837"/>
      <c r="BH18" s="837"/>
      <c r="BI18" s="837"/>
      <c r="BJ18" s="837"/>
      <c r="BK18" s="837"/>
      <c r="BL18" s="837"/>
      <c r="BM18" s="837"/>
      <c r="BN18" s="837"/>
      <c r="BO18" s="837"/>
      <c r="BP18" s="837"/>
      <c r="BQ18" s="837"/>
      <c r="BR18" s="837"/>
      <c r="BS18" s="837"/>
      <c r="BT18" s="837"/>
      <c r="BU18" s="837"/>
      <c r="BV18" s="837"/>
      <c r="BW18" s="837"/>
      <c r="BX18" s="837"/>
      <c r="BY18" s="837"/>
      <c r="BZ18" s="837"/>
      <c r="CA18" s="837"/>
      <c r="CB18" s="837"/>
      <c r="CC18" s="837"/>
      <c r="CD18" s="837"/>
      <c r="CE18" s="837"/>
      <c r="CF18" s="837"/>
      <c r="CG18" s="837"/>
      <c r="CH18" s="837"/>
      <c r="CI18" s="837"/>
      <c r="CJ18" s="837"/>
      <c r="CK18" s="837"/>
      <c r="CL18" s="837"/>
      <c r="CM18" s="837"/>
      <c r="CN18" s="837"/>
      <c r="CO18" s="837"/>
      <c r="CP18" s="837"/>
      <c r="CQ18" s="837"/>
      <c r="CR18" s="837"/>
      <c r="CS18" s="837"/>
      <c r="CT18" s="837"/>
      <c r="CU18" s="837"/>
      <c r="CV18" s="837"/>
      <c r="CW18" s="837"/>
      <c r="CX18" s="837"/>
      <c r="CY18" s="837"/>
      <c r="CZ18" s="837"/>
      <c r="DA18" s="837"/>
      <c r="DB18" s="837"/>
      <c r="DC18" s="837"/>
      <c r="DD18" s="837"/>
      <c r="DE18" s="837"/>
      <c r="DF18" s="837"/>
      <c r="DG18" s="837"/>
      <c r="DH18" s="837"/>
      <c r="DI18" s="837"/>
      <c r="DJ18" s="837"/>
      <c r="DK18" s="837"/>
      <c r="DL18" s="837"/>
      <c r="DM18" s="837"/>
      <c r="DN18" s="837"/>
      <c r="DO18" s="837"/>
      <c r="DP18" s="837"/>
      <c r="DQ18" s="837"/>
      <c r="DR18" s="837"/>
      <c r="DS18" s="837"/>
      <c r="DT18" s="837"/>
      <c r="DU18" s="837"/>
      <c r="DV18" s="837"/>
      <c r="DW18" s="837"/>
      <c r="DX18" s="837"/>
      <c r="DY18" s="837"/>
      <c r="DZ18" s="837"/>
      <c r="EA18" s="837"/>
      <c r="EB18" s="837"/>
      <c r="EC18" s="837"/>
      <c r="ED18" s="837"/>
      <c r="EE18" s="837"/>
      <c r="EF18" s="837"/>
      <c r="EG18" s="837"/>
      <c r="EH18" s="837"/>
      <c r="EI18" s="837"/>
      <c r="EJ18" s="837"/>
      <c r="EK18" s="837"/>
      <c r="EL18" s="837"/>
      <c r="EM18" s="837"/>
      <c r="EN18" s="837"/>
      <c r="EO18" s="837"/>
      <c r="EP18" s="837"/>
      <c r="EQ18" s="837"/>
      <c r="ER18" s="837"/>
      <c r="ES18" s="837"/>
      <c r="ET18" s="837"/>
      <c r="EU18" s="837"/>
      <c r="EV18" s="837"/>
      <c r="EW18" s="837"/>
      <c r="EX18" s="837"/>
      <c r="EY18" s="837"/>
      <c r="EZ18" s="837"/>
      <c r="FA18" s="837"/>
      <c r="FB18" s="837"/>
      <c r="FC18" s="837"/>
      <c r="FD18" s="837"/>
      <c r="FE18" s="837"/>
      <c r="FF18" s="837"/>
      <c r="FG18" s="837"/>
      <c r="FH18" s="837"/>
      <c r="FI18" s="837"/>
      <c r="FJ18" s="837"/>
      <c r="FK18" s="837"/>
      <c r="FL18" s="837"/>
      <c r="FM18" s="837"/>
      <c r="FN18" s="837"/>
      <c r="FO18" s="837"/>
      <c r="FP18" s="837"/>
      <c r="FQ18" s="837"/>
      <c r="FR18" s="837"/>
      <c r="FS18" s="837"/>
      <c r="FT18" s="837"/>
      <c r="FU18" s="837"/>
      <c r="FV18" s="837"/>
      <c r="FW18" s="837"/>
      <c r="FX18" s="837"/>
      <c r="FY18" s="837"/>
      <c r="FZ18" s="837"/>
      <c r="GA18" s="837"/>
      <c r="GB18" s="837"/>
      <c r="GC18" s="837"/>
      <c r="GD18" s="837"/>
      <c r="GE18" s="837"/>
      <c r="GF18" s="837"/>
      <c r="GG18" s="837"/>
      <c r="GH18" s="837"/>
      <c r="GI18" s="837"/>
      <c r="GJ18" s="837"/>
      <c r="GK18" s="837"/>
      <c r="GL18" s="837"/>
      <c r="GM18" s="837"/>
      <c r="GN18" s="837"/>
      <c r="GO18" s="837"/>
      <c r="GP18" s="837"/>
      <c r="GQ18" s="837"/>
      <c r="GR18" s="837"/>
      <c r="GS18" s="837"/>
      <c r="GT18" s="837"/>
      <c r="GU18" s="837"/>
      <c r="GV18" s="837"/>
      <c r="GW18" s="837"/>
      <c r="GX18" s="837"/>
      <c r="GY18" s="837"/>
      <c r="GZ18" s="837"/>
      <c r="HA18" s="837"/>
      <c r="HB18" s="837"/>
      <c r="HC18" s="837"/>
      <c r="HD18" s="837"/>
      <c r="HE18" s="837"/>
      <c r="HF18" s="837"/>
      <c r="HG18" s="837"/>
      <c r="HH18" s="837"/>
      <c r="HI18" s="837"/>
      <c r="HJ18" s="837"/>
      <c r="HK18" s="837"/>
      <c r="HL18" s="837"/>
      <c r="HM18" s="837"/>
      <c r="HN18" s="837"/>
      <c r="HO18" s="837"/>
      <c r="HP18" s="837"/>
      <c r="HQ18" s="837"/>
      <c r="HR18" s="837"/>
      <c r="HS18" s="837"/>
      <c r="HT18" s="837"/>
      <c r="HU18" s="837"/>
      <c r="HV18" s="837"/>
      <c r="HW18" s="837"/>
      <c r="HX18" s="837"/>
      <c r="HY18" s="837"/>
      <c r="HZ18" s="837"/>
      <c r="IA18" s="837"/>
      <c r="IB18" s="837"/>
      <c r="IC18" s="837"/>
      <c r="ID18" s="837"/>
      <c r="IE18" s="837"/>
      <c r="IF18" s="837"/>
      <c r="IG18" s="837"/>
      <c r="IH18" s="837"/>
      <c r="II18" s="837"/>
      <c r="IJ18" s="837"/>
      <c r="IK18" s="837"/>
      <c r="IL18" s="837"/>
      <c r="IM18" s="837"/>
      <c r="IN18" s="837"/>
      <c r="IO18" s="837"/>
      <c r="IP18" s="837"/>
      <c r="IQ18" s="837"/>
      <c r="IR18" s="837"/>
      <c r="IS18" s="837"/>
      <c r="IT18" s="837"/>
      <c r="IU18" s="837"/>
      <c r="IV18" s="837"/>
    </row>
    <row r="19" spans="1:256" ht="16.5" customHeight="1">
      <c r="A19" s="1711"/>
      <c r="B19" s="1711"/>
      <c r="C19" s="1711"/>
      <c r="D19" s="1711"/>
      <c r="E19" s="1711"/>
      <c r="F19" s="1711"/>
      <c r="G19" s="1711"/>
      <c r="H19" s="1711"/>
      <c r="I19" s="1711"/>
      <c r="J19" s="1711"/>
      <c r="K19" s="1711"/>
      <c r="L19" s="1711"/>
      <c r="M19" s="1711"/>
      <c r="N19" s="1711"/>
      <c r="O19" s="1711"/>
      <c r="P19" s="1711"/>
      <c r="Q19" s="837"/>
      <c r="R19" s="837"/>
      <c r="S19" s="837"/>
      <c r="T19" s="837"/>
      <c r="U19" s="837"/>
      <c r="V19" s="837"/>
      <c r="W19" s="837"/>
      <c r="X19" s="837"/>
      <c r="Y19" s="837"/>
      <c r="Z19" s="837"/>
      <c r="AA19" s="837"/>
      <c r="AB19" s="837"/>
      <c r="AC19" s="837"/>
      <c r="AD19" s="837"/>
      <c r="AE19" s="837"/>
      <c r="AF19" s="837"/>
      <c r="AG19" s="837"/>
      <c r="AH19" s="837"/>
      <c r="AI19" s="837"/>
      <c r="AJ19" s="837"/>
      <c r="AK19" s="837"/>
      <c r="AL19" s="837"/>
      <c r="AM19" s="837"/>
      <c r="AN19" s="837"/>
      <c r="AO19" s="837"/>
      <c r="AP19" s="837"/>
      <c r="AQ19" s="837"/>
      <c r="AR19" s="837"/>
      <c r="AS19" s="837"/>
      <c r="AT19" s="837"/>
      <c r="AU19" s="837"/>
      <c r="AV19" s="837"/>
      <c r="AW19" s="837"/>
      <c r="AX19" s="837"/>
      <c r="AY19" s="837"/>
      <c r="AZ19" s="837"/>
      <c r="BA19" s="837"/>
      <c r="BB19" s="837"/>
      <c r="BC19" s="837"/>
      <c r="BD19" s="837"/>
      <c r="BE19" s="837"/>
      <c r="BF19" s="837"/>
      <c r="BG19" s="837"/>
      <c r="BH19" s="837"/>
      <c r="BI19" s="837"/>
      <c r="BJ19" s="837"/>
      <c r="BK19" s="837"/>
      <c r="BL19" s="837"/>
      <c r="BM19" s="837"/>
      <c r="BN19" s="837"/>
      <c r="BO19" s="837"/>
      <c r="BP19" s="837"/>
      <c r="BQ19" s="837"/>
      <c r="BR19" s="837"/>
      <c r="BS19" s="837"/>
      <c r="BT19" s="837"/>
      <c r="BU19" s="837"/>
      <c r="BV19" s="837"/>
      <c r="BW19" s="837"/>
      <c r="BX19" s="837"/>
      <c r="BY19" s="837"/>
      <c r="BZ19" s="837"/>
      <c r="CA19" s="837"/>
      <c r="CB19" s="837"/>
      <c r="CC19" s="837"/>
      <c r="CD19" s="837"/>
      <c r="CE19" s="837"/>
      <c r="CF19" s="837"/>
      <c r="CG19" s="837"/>
      <c r="CH19" s="837"/>
      <c r="CI19" s="837"/>
      <c r="CJ19" s="837"/>
      <c r="CK19" s="837"/>
      <c r="CL19" s="837"/>
      <c r="CM19" s="837"/>
      <c r="CN19" s="837"/>
      <c r="CO19" s="837"/>
      <c r="CP19" s="837"/>
      <c r="CQ19" s="837"/>
      <c r="CR19" s="837"/>
      <c r="CS19" s="837"/>
      <c r="CT19" s="837"/>
      <c r="CU19" s="837"/>
      <c r="CV19" s="837"/>
      <c r="CW19" s="837"/>
      <c r="CX19" s="837"/>
      <c r="CY19" s="837"/>
      <c r="CZ19" s="837"/>
      <c r="DA19" s="837"/>
      <c r="DB19" s="837"/>
      <c r="DC19" s="837"/>
      <c r="DD19" s="837"/>
      <c r="DE19" s="837"/>
      <c r="DF19" s="837"/>
      <c r="DG19" s="837"/>
      <c r="DH19" s="837"/>
      <c r="DI19" s="837"/>
      <c r="DJ19" s="837"/>
      <c r="DK19" s="837"/>
      <c r="DL19" s="837"/>
      <c r="DM19" s="837"/>
      <c r="DN19" s="837"/>
      <c r="DO19" s="837"/>
      <c r="DP19" s="837"/>
      <c r="DQ19" s="837"/>
      <c r="DR19" s="837"/>
      <c r="DS19" s="837"/>
      <c r="DT19" s="837"/>
      <c r="DU19" s="837"/>
      <c r="DV19" s="837"/>
      <c r="DW19" s="837"/>
      <c r="DX19" s="837"/>
      <c r="DY19" s="837"/>
      <c r="DZ19" s="837"/>
      <c r="EA19" s="837"/>
      <c r="EB19" s="837"/>
      <c r="EC19" s="837"/>
      <c r="ED19" s="837"/>
      <c r="EE19" s="837"/>
      <c r="EF19" s="837"/>
      <c r="EG19" s="837"/>
      <c r="EH19" s="837"/>
      <c r="EI19" s="837"/>
      <c r="EJ19" s="837"/>
      <c r="EK19" s="837"/>
      <c r="EL19" s="837"/>
      <c r="EM19" s="837"/>
      <c r="EN19" s="837"/>
      <c r="EO19" s="837"/>
      <c r="EP19" s="837"/>
      <c r="EQ19" s="837"/>
      <c r="ER19" s="837"/>
      <c r="ES19" s="837"/>
      <c r="ET19" s="837"/>
      <c r="EU19" s="837"/>
      <c r="EV19" s="837"/>
      <c r="EW19" s="837"/>
      <c r="EX19" s="837"/>
      <c r="EY19" s="837"/>
      <c r="EZ19" s="837"/>
      <c r="FA19" s="837"/>
      <c r="FB19" s="837"/>
      <c r="FC19" s="837"/>
      <c r="FD19" s="837"/>
      <c r="FE19" s="837"/>
      <c r="FF19" s="837"/>
      <c r="FG19" s="837"/>
      <c r="FH19" s="837"/>
      <c r="FI19" s="837"/>
      <c r="FJ19" s="837"/>
      <c r="FK19" s="837"/>
      <c r="FL19" s="837"/>
      <c r="FM19" s="837"/>
      <c r="FN19" s="837"/>
      <c r="FO19" s="837"/>
      <c r="FP19" s="837"/>
      <c r="FQ19" s="837"/>
      <c r="FR19" s="837"/>
      <c r="FS19" s="837"/>
      <c r="FT19" s="837"/>
      <c r="FU19" s="837"/>
      <c r="FV19" s="837"/>
      <c r="FW19" s="837"/>
      <c r="FX19" s="837"/>
      <c r="FY19" s="837"/>
      <c r="FZ19" s="837"/>
      <c r="GA19" s="837"/>
      <c r="GB19" s="837"/>
      <c r="GC19" s="837"/>
      <c r="GD19" s="837"/>
      <c r="GE19" s="837"/>
      <c r="GF19" s="837"/>
      <c r="GG19" s="837"/>
      <c r="GH19" s="837"/>
      <c r="GI19" s="837"/>
      <c r="GJ19" s="837"/>
      <c r="GK19" s="837"/>
      <c r="GL19" s="837"/>
      <c r="GM19" s="837"/>
      <c r="GN19" s="837"/>
      <c r="GO19" s="837"/>
      <c r="GP19" s="837"/>
      <c r="GQ19" s="837"/>
      <c r="GR19" s="837"/>
      <c r="GS19" s="837"/>
      <c r="GT19" s="837"/>
      <c r="GU19" s="837"/>
      <c r="GV19" s="837"/>
      <c r="GW19" s="837"/>
      <c r="GX19" s="837"/>
      <c r="GY19" s="837"/>
      <c r="GZ19" s="837"/>
      <c r="HA19" s="837"/>
      <c r="HB19" s="837"/>
      <c r="HC19" s="837"/>
      <c r="HD19" s="837"/>
      <c r="HE19" s="837"/>
      <c r="HF19" s="837"/>
      <c r="HG19" s="837"/>
      <c r="HH19" s="837"/>
      <c r="HI19" s="837"/>
      <c r="HJ19" s="837"/>
      <c r="HK19" s="837"/>
      <c r="HL19" s="837"/>
      <c r="HM19" s="837"/>
      <c r="HN19" s="837"/>
      <c r="HO19" s="837"/>
      <c r="HP19" s="837"/>
      <c r="HQ19" s="837"/>
      <c r="HR19" s="837"/>
      <c r="HS19" s="837"/>
      <c r="HT19" s="837"/>
      <c r="HU19" s="837"/>
      <c r="HV19" s="837"/>
      <c r="HW19" s="837"/>
      <c r="HX19" s="837"/>
      <c r="HY19" s="837"/>
      <c r="HZ19" s="837"/>
      <c r="IA19" s="837"/>
      <c r="IB19" s="837"/>
      <c r="IC19" s="837"/>
      <c r="ID19" s="837"/>
      <c r="IE19" s="837"/>
      <c r="IF19" s="837"/>
      <c r="IG19" s="837"/>
      <c r="IH19" s="837"/>
      <c r="II19" s="837"/>
      <c r="IJ19" s="837"/>
      <c r="IK19" s="837"/>
      <c r="IL19" s="837"/>
      <c r="IM19" s="837"/>
      <c r="IN19" s="837"/>
      <c r="IO19" s="837"/>
      <c r="IP19" s="837"/>
      <c r="IQ19" s="837"/>
      <c r="IR19" s="837"/>
      <c r="IS19" s="837"/>
      <c r="IT19" s="837"/>
      <c r="IU19" s="837"/>
      <c r="IV19" s="837"/>
    </row>
    <row r="20" spans="1:256" ht="16.5" customHeight="1">
      <c r="A20" s="839" t="s">
        <v>15</v>
      </c>
      <c r="B20" s="852"/>
      <c r="C20" s="852"/>
      <c r="D20" s="852"/>
      <c r="E20" s="852"/>
      <c r="F20" s="852"/>
      <c r="G20" s="852"/>
      <c r="H20" s="852"/>
      <c r="I20" s="839" t="s">
        <v>13</v>
      </c>
      <c r="J20" s="852"/>
      <c r="K20" s="852"/>
      <c r="L20" s="852"/>
      <c r="M20" s="852"/>
      <c r="N20" s="852"/>
      <c r="O20" s="852"/>
      <c r="P20" s="852"/>
      <c r="Q20" s="837"/>
      <c r="R20" s="837"/>
      <c r="S20" s="837"/>
      <c r="T20" s="837"/>
      <c r="U20" s="837"/>
      <c r="V20" s="837"/>
      <c r="W20" s="837"/>
      <c r="X20" s="837"/>
      <c r="Y20" s="837"/>
      <c r="Z20" s="837"/>
      <c r="AA20" s="837"/>
      <c r="AB20" s="837"/>
      <c r="AC20" s="837"/>
      <c r="AD20" s="837"/>
      <c r="AE20" s="837"/>
      <c r="AF20" s="837"/>
      <c r="AG20" s="837"/>
      <c r="AH20" s="837"/>
      <c r="AI20" s="837"/>
      <c r="AJ20" s="837"/>
      <c r="AK20" s="837"/>
      <c r="AL20" s="837"/>
      <c r="AM20" s="837"/>
      <c r="AN20" s="837"/>
      <c r="AO20" s="837"/>
      <c r="AP20" s="837"/>
      <c r="AQ20" s="837"/>
      <c r="AR20" s="837"/>
      <c r="AS20" s="837"/>
      <c r="AT20" s="837"/>
      <c r="AU20" s="837"/>
      <c r="AV20" s="837"/>
      <c r="AW20" s="837"/>
      <c r="AX20" s="837"/>
      <c r="AY20" s="837"/>
      <c r="AZ20" s="837"/>
      <c r="BA20" s="837"/>
      <c r="BB20" s="837"/>
      <c r="BC20" s="837"/>
      <c r="BD20" s="837"/>
      <c r="BE20" s="837"/>
      <c r="BF20" s="837"/>
      <c r="BG20" s="837"/>
      <c r="BH20" s="837"/>
      <c r="BI20" s="837"/>
      <c r="BJ20" s="837"/>
      <c r="BK20" s="837"/>
      <c r="BL20" s="837"/>
      <c r="BM20" s="837"/>
      <c r="BN20" s="837"/>
      <c r="BO20" s="837"/>
      <c r="BP20" s="837"/>
      <c r="BQ20" s="837"/>
      <c r="BR20" s="837"/>
      <c r="BS20" s="837"/>
      <c r="BT20" s="837"/>
      <c r="BU20" s="837"/>
      <c r="BV20" s="837"/>
      <c r="BW20" s="837"/>
      <c r="BX20" s="837"/>
      <c r="BY20" s="837"/>
      <c r="BZ20" s="837"/>
      <c r="CA20" s="837"/>
      <c r="CB20" s="837"/>
      <c r="CC20" s="837"/>
      <c r="CD20" s="837"/>
      <c r="CE20" s="837"/>
      <c r="CF20" s="837"/>
      <c r="CG20" s="837"/>
      <c r="CH20" s="837"/>
      <c r="CI20" s="837"/>
      <c r="CJ20" s="837"/>
      <c r="CK20" s="837"/>
      <c r="CL20" s="837"/>
      <c r="CM20" s="837"/>
      <c r="CN20" s="837"/>
      <c r="CO20" s="837"/>
      <c r="CP20" s="837"/>
      <c r="CQ20" s="837"/>
      <c r="CR20" s="837"/>
      <c r="CS20" s="837"/>
      <c r="CT20" s="837"/>
      <c r="CU20" s="837"/>
      <c r="CV20" s="837"/>
      <c r="CW20" s="837"/>
      <c r="CX20" s="837"/>
      <c r="CY20" s="837"/>
      <c r="CZ20" s="837"/>
      <c r="DA20" s="837"/>
      <c r="DB20" s="837"/>
      <c r="DC20" s="837"/>
      <c r="DD20" s="837"/>
      <c r="DE20" s="837"/>
      <c r="DF20" s="837"/>
      <c r="DG20" s="837"/>
      <c r="DH20" s="837"/>
      <c r="DI20" s="837"/>
      <c r="DJ20" s="837"/>
      <c r="DK20" s="837"/>
      <c r="DL20" s="837"/>
      <c r="DM20" s="837"/>
      <c r="DN20" s="837"/>
      <c r="DO20" s="837"/>
      <c r="DP20" s="837"/>
      <c r="DQ20" s="837"/>
      <c r="DR20" s="837"/>
      <c r="DS20" s="837"/>
      <c r="DT20" s="837"/>
      <c r="DU20" s="837"/>
      <c r="DV20" s="837"/>
      <c r="DW20" s="837"/>
      <c r="DX20" s="837"/>
      <c r="DY20" s="837"/>
      <c r="DZ20" s="837"/>
      <c r="EA20" s="837"/>
      <c r="EB20" s="837"/>
      <c r="EC20" s="837"/>
      <c r="ED20" s="837"/>
      <c r="EE20" s="837"/>
      <c r="EF20" s="837"/>
      <c r="EG20" s="837"/>
      <c r="EH20" s="837"/>
      <c r="EI20" s="837"/>
      <c r="EJ20" s="837"/>
      <c r="EK20" s="837"/>
      <c r="EL20" s="837"/>
      <c r="EM20" s="837"/>
      <c r="EN20" s="837"/>
      <c r="EO20" s="837"/>
      <c r="EP20" s="837"/>
      <c r="EQ20" s="837"/>
      <c r="ER20" s="837"/>
      <c r="ES20" s="837"/>
      <c r="ET20" s="837"/>
      <c r="EU20" s="837"/>
      <c r="EV20" s="837"/>
      <c r="EW20" s="837"/>
      <c r="EX20" s="837"/>
      <c r="EY20" s="837"/>
      <c r="EZ20" s="837"/>
      <c r="FA20" s="837"/>
      <c r="FB20" s="837"/>
      <c r="FC20" s="837"/>
      <c r="FD20" s="837"/>
      <c r="FE20" s="837"/>
      <c r="FF20" s="837"/>
      <c r="FG20" s="837"/>
      <c r="FH20" s="837"/>
      <c r="FI20" s="837"/>
      <c r="FJ20" s="837"/>
      <c r="FK20" s="837"/>
      <c r="FL20" s="837"/>
      <c r="FM20" s="837"/>
      <c r="FN20" s="837"/>
      <c r="FO20" s="837"/>
      <c r="FP20" s="837"/>
      <c r="FQ20" s="837"/>
      <c r="FR20" s="837"/>
      <c r="FS20" s="837"/>
      <c r="FT20" s="837"/>
      <c r="FU20" s="837"/>
      <c r="FV20" s="837"/>
      <c r="FW20" s="837"/>
      <c r="FX20" s="837"/>
      <c r="FY20" s="837"/>
      <c r="FZ20" s="837"/>
      <c r="GA20" s="837"/>
      <c r="GB20" s="837"/>
      <c r="GC20" s="837"/>
      <c r="GD20" s="837"/>
      <c r="GE20" s="837"/>
      <c r="GF20" s="837"/>
      <c r="GG20" s="837"/>
      <c r="GH20" s="837"/>
      <c r="GI20" s="837"/>
      <c r="GJ20" s="837"/>
      <c r="GK20" s="837"/>
      <c r="GL20" s="837"/>
      <c r="GM20" s="837"/>
      <c r="GN20" s="837"/>
      <c r="GO20" s="837"/>
      <c r="GP20" s="837"/>
      <c r="GQ20" s="837"/>
      <c r="GR20" s="837"/>
      <c r="GS20" s="837"/>
      <c r="GT20" s="837"/>
      <c r="GU20" s="837"/>
      <c r="GV20" s="837"/>
      <c r="GW20" s="837"/>
      <c r="GX20" s="837"/>
      <c r="GY20" s="837"/>
      <c r="GZ20" s="837"/>
      <c r="HA20" s="837"/>
      <c r="HB20" s="837"/>
      <c r="HC20" s="837"/>
      <c r="HD20" s="837"/>
      <c r="HE20" s="837"/>
      <c r="HF20" s="837"/>
      <c r="HG20" s="837"/>
      <c r="HH20" s="837"/>
      <c r="HI20" s="837"/>
      <c r="HJ20" s="837"/>
      <c r="HK20" s="837"/>
      <c r="HL20" s="837"/>
      <c r="HM20" s="837"/>
      <c r="HN20" s="837"/>
      <c r="HO20" s="837"/>
      <c r="HP20" s="837"/>
      <c r="HQ20" s="837"/>
      <c r="HR20" s="837"/>
      <c r="HS20" s="837"/>
      <c r="HT20" s="837"/>
      <c r="HU20" s="837"/>
      <c r="HV20" s="837"/>
      <c r="HW20" s="837"/>
      <c r="HX20" s="837"/>
      <c r="HY20" s="837"/>
      <c r="HZ20" s="837"/>
      <c r="IA20" s="837"/>
      <c r="IB20" s="837"/>
      <c r="IC20" s="837"/>
      <c r="ID20" s="837"/>
      <c r="IE20" s="837"/>
      <c r="IF20" s="837"/>
      <c r="IG20" s="837"/>
      <c r="IH20" s="837"/>
      <c r="II20" s="837"/>
      <c r="IJ20" s="837"/>
      <c r="IK20" s="837"/>
      <c r="IL20" s="837"/>
      <c r="IM20" s="837"/>
      <c r="IN20" s="837"/>
      <c r="IO20" s="837"/>
      <c r="IP20" s="837"/>
      <c r="IQ20" s="837"/>
      <c r="IR20" s="837"/>
      <c r="IS20" s="837"/>
      <c r="IT20" s="837"/>
      <c r="IU20" s="837"/>
      <c r="IV20" s="837"/>
    </row>
    <row r="21" spans="1:256" ht="29.25" customHeight="1">
      <c r="A21" s="842" t="s">
        <v>268</v>
      </c>
      <c r="B21" s="843">
        <f>SUM('19 önkormányzat'!F140)</f>
        <v>2000000</v>
      </c>
      <c r="C21" s="843"/>
      <c r="D21" s="843">
        <f>SUM('17. Hivatal'!F47)</f>
        <v>500000</v>
      </c>
      <c r="E21" s="843">
        <v>500000</v>
      </c>
      <c r="F21" s="843">
        <v>500000</v>
      </c>
      <c r="G21" s="843">
        <v>1000000</v>
      </c>
      <c r="H21" s="843">
        <f aca="true" t="shared" si="3" ref="H21:H26">SUM(B21:G21)</f>
        <v>4500000</v>
      </c>
      <c r="I21" s="842" t="s">
        <v>167</v>
      </c>
      <c r="J21" s="843"/>
      <c r="K21" s="843"/>
      <c r="L21" s="843"/>
      <c r="M21" s="843"/>
      <c r="N21" s="843"/>
      <c r="O21" s="843"/>
      <c r="P21" s="853">
        <f aca="true" t="shared" si="4" ref="P21:P26">SUM(J21:O21)</f>
        <v>0</v>
      </c>
      <c r="Q21" s="837"/>
      <c r="R21" s="837"/>
      <c r="S21" s="837"/>
      <c r="T21" s="837"/>
      <c r="U21" s="837"/>
      <c r="V21" s="837"/>
      <c r="W21" s="837"/>
      <c r="X21" s="837"/>
      <c r="Y21" s="837"/>
      <c r="Z21" s="837"/>
      <c r="AA21" s="837"/>
      <c r="AB21" s="837"/>
      <c r="AC21" s="837"/>
      <c r="AD21" s="837"/>
      <c r="AE21" s="837"/>
      <c r="AF21" s="837"/>
      <c r="AG21" s="837"/>
      <c r="AH21" s="837"/>
      <c r="AI21" s="837"/>
      <c r="AJ21" s="837"/>
      <c r="AK21" s="837"/>
      <c r="AL21" s="837"/>
      <c r="AM21" s="837"/>
      <c r="AN21" s="837"/>
      <c r="AO21" s="837"/>
      <c r="AP21" s="837"/>
      <c r="AQ21" s="837"/>
      <c r="AR21" s="837"/>
      <c r="AS21" s="837"/>
      <c r="AT21" s="837"/>
      <c r="AU21" s="837"/>
      <c r="AV21" s="837"/>
      <c r="AW21" s="837"/>
      <c r="AX21" s="837"/>
      <c r="AY21" s="837"/>
      <c r="AZ21" s="837"/>
      <c r="BA21" s="837"/>
      <c r="BB21" s="837"/>
      <c r="BC21" s="837"/>
      <c r="BD21" s="837"/>
      <c r="BE21" s="837"/>
      <c r="BF21" s="837"/>
      <c r="BG21" s="837"/>
      <c r="BH21" s="837"/>
      <c r="BI21" s="837"/>
      <c r="BJ21" s="837"/>
      <c r="BK21" s="837"/>
      <c r="BL21" s="837"/>
      <c r="BM21" s="837"/>
      <c r="BN21" s="837"/>
      <c r="BO21" s="837"/>
      <c r="BP21" s="837"/>
      <c r="BQ21" s="837"/>
      <c r="BR21" s="837"/>
      <c r="BS21" s="837"/>
      <c r="BT21" s="837"/>
      <c r="BU21" s="837"/>
      <c r="BV21" s="837"/>
      <c r="BW21" s="837"/>
      <c r="BX21" s="837"/>
      <c r="BY21" s="837"/>
      <c r="BZ21" s="837"/>
      <c r="CA21" s="837"/>
      <c r="CB21" s="837"/>
      <c r="CC21" s="837"/>
      <c r="CD21" s="837"/>
      <c r="CE21" s="837"/>
      <c r="CF21" s="837"/>
      <c r="CG21" s="837"/>
      <c r="CH21" s="837"/>
      <c r="CI21" s="837"/>
      <c r="CJ21" s="837"/>
      <c r="CK21" s="837"/>
      <c r="CL21" s="837"/>
      <c r="CM21" s="837"/>
      <c r="CN21" s="837"/>
      <c r="CO21" s="837"/>
      <c r="CP21" s="837"/>
      <c r="CQ21" s="837"/>
      <c r="CR21" s="837"/>
      <c r="CS21" s="837"/>
      <c r="CT21" s="837"/>
      <c r="CU21" s="837"/>
      <c r="CV21" s="837"/>
      <c r="CW21" s="837"/>
      <c r="CX21" s="837"/>
      <c r="CY21" s="837"/>
      <c r="CZ21" s="837"/>
      <c r="DA21" s="837"/>
      <c r="DB21" s="837"/>
      <c r="DC21" s="837"/>
      <c r="DD21" s="837"/>
      <c r="DE21" s="837"/>
      <c r="DF21" s="837"/>
      <c r="DG21" s="837"/>
      <c r="DH21" s="837"/>
      <c r="DI21" s="837"/>
      <c r="DJ21" s="837"/>
      <c r="DK21" s="837"/>
      <c r="DL21" s="837"/>
      <c r="DM21" s="837"/>
      <c r="DN21" s="837"/>
      <c r="DO21" s="837"/>
      <c r="DP21" s="837"/>
      <c r="DQ21" s="837"/>
      <c r="DR21" s="837"/>
      <c r="DS21" s="837"/>
      <c r="DT21" s="837"/>
      <c r="DU21" s="837"/>
      <c r="DV21" s="837"/>
      <c r="DW21" s="837"/>
      <c r="DX21" s="837"/>
      <c r="DY21" s="837"/>
      <c r="DZ21" s="837"/>
      <c r="EA21" s="837"/>
      <c r="EB21" s="837"/>
      <c r="EC21" s="837"/>
      <c r="ED21" s="837"/>
      <c r="EE21" s="837"/>
      <c r="EF21" s="837"/>
      <c r="EG21" s="837"/>
      <c r="EH21" s="837"/>
      <c r="EI21" s="837"/>
      <c r="EJ21" s="837"/>
      <c r="EK21" s="837"/>
      <c r="EL21" s="837"/>
      <c r="EM21" s="837"/>
      <c r="EN21" s="837"/>
      <c r="EO21" s="837"/>
      <c r="EP21" s="837"/>
      <c r="EQ21" s="837"/>
      <c r="ER21" s="837"/>
      <c r="ES21" s="837"/>
      <c r="ET21" s="837"/>
      <c r="EU21" s="837"/>
      <c r="EV21" s="837"/>
      <c r="EW21" s="837"/>
      <c r="EX21" s="837"/>
      <c r="EY21" s="837"/>
      <c r="EZ21" s="837"/>
      <c r="FA21" s="837"/>
      <c r="FB21" s="837"/>
      <c r="FC21" s="837"/>
      <c r="FD21" s="837"/>
      <c r="FE21" s="837"/>
      <c r="FF21" s="837"/>
      <c r="FG21" s="837"/>
      <c r="FH21" s="837"/>
      <c r="FI21" s="837"/>
      <c r="FJ21" s="837"/>
      <c r="FK21" s="837"/>
      <c r="FL21" s="837"/>
      <c r="FM21" s="837"/>
      <c r="FN21" s="837"/>
      <c r="FO21" s="837"/>
      <c r="FP21" s="837"/>
      <c r="FQ21" s="837"/>
      <c r="FR21" s="837"/>
      <c r="FS21" s="837"/>
      <c r="FT21" s="837"/>
      <c r="FU21" s="837"/>
      <c r="FV21" s="837"/>
      <c r="FW21" s="837"/>
      <c r="FX21" s="837"/>
      <c r="FY21" s="837"/>
      <c r="FZ21" s="837"/>
      <c r="GA21" s="837"/>
      <c r="GB21" s="837"/>
      <c r="GC21" s="837"/>
      <c r="GD21" s="837"/>
      <c r="GE21" s="837"/>
      <c r="GF21" s="837"/>
      <c r="GG21" s="837"/>
      <c r="GH21" s="837"/>
      <c r="GI21" s="837"/>
      <c r="GJ21" s="837"/>
      <c r="GK21" s="837"/>
      <c r="GL21" s="837"/>
      <c r="GM21" s="837"/>
      <c r="GN21" s="837"/>
      <c r="GO21" s="837"/>
      <c r="GP21" s="837"/>
      <c r="GQ21" s="837"/>
      <c r="GR21" s="837"/>
      <c r="GS21" s="837"/>
      <c r="GT21" s="837"/>
      <c r="GU21" s="837"/>
      <c r="GV21" s="837"/>
      <c r="GW21" s="837"/>
      <c r="GX21" s="837"/>
      <c r="GY21" s="837"/>
      <c r="GZ21" s="837"/>
      <c r="HA21" s="837"/>
      <c r="HB21" s="837"/>
      <c r="HC21" s="837"/>
      <c r="HD21" s="837"/>
      <c r="HE21" s="837"/>
      <c r="HF21" s="837"/>
      <c r="HG21" s="837"/>
      <c r="HH21" s="837"/>
      <c r="HI21" s="837"/>
      <c r="HJ21" s="837"/>
      <c r="HK21" s="837"/>
      <c r="HL21" s="837"/>
      <c r="HM21" s="837"/>
      <c r="HN21" s="837"/>
      <c r="HO21" s="837"/>
      <c r="HP21" s="837"/>
      <c r="HQ21" s="837"/>
      <c r="HR21" s="837"/>
      <c r="HS21" s="837"/>
      <c r="HT21" s="837"/>
      <c r="HU21" s="837"/>
      <c r="HV21" s="837"/>
      <c r="HW21" s="837"/>
      <c r="HX21" s="837"/>
      <c r="HY21" s="837"/>
      <c r="HZ21" s="837"/>
      <c r="IA21" s="837"/>
      <c r="IB21" s="837"/>
      <c r="IC21" s="837"/>
      <c r="ID21" s="837"/>
      <c r="IE21" s="837"/>
      <c r="IF21" s="837"/>
      <c r="IG21" s="837"/>
      <c r="IH21" s="837"/>
      <c r="II21" s="837"/>
      <c r="IJ21" s="837"/>
      <c r="IK21" s="837"/>
      <c r="IL21" s="837"/>
      <c r="IM21" s="837"/>
      <c r="IN21" s="837"/>
      <c r="IO21" s="837"/>
      <c r="IP21" s="837"/>
      <c r="IQ21" s="837"/>
      <c r="IR21" s="837"/>
      <c r="IS21" s="837"/>
      <c r="IT21" s="837"/>
      <c r="IU21" s="837"/>
      <c r="IV21" s="837"/>
    </row>
    <row r="22" spans="1:256" ht="16.5" customHeight="1">
      <c r="A22" s="842" t="s">
        <v>429</v>
      </c>
      <c r="B22" s="843">
        <f>SUM('19 önkormányzat'!F141)</f>
        <v>1300000</v>
      </c>
      <c r="C22" s="843"/>
      <c r="D22" s="844"/>
      <c r="E22" s="844"/>
      <c r="F22" s="844"/>
      <c r="G22" s="843"/>
      <c r="H22" s="843">
        <f t="shared" si="3"/>
        <v>1300000</v>
      </c>
      <c r="I22" s="842" t="s">
        <v>13</v>
      </c>
      <c r="J22" s="843">
        <f>SUM('19 önkormányzat'!F41)</f>
        <v>24150568</v>
      </c>
      <c r="K22" s="843"/>
      <c r="L22" s="843"/>
      <c r="M22" s="843"/>
      <c r="N22" s="843"/>
      <c r="O22" s="843"/>
      <c r="P22" s="853">
        <f t="shared" si="4"/>
        <v>24150568</v>
      </c>
      <c r="Q22" s="837"/>
      <c r="R22" s="837"/>
      <c r="S22" s="837"/>
      <c r="T22" s="837"/>
      <c r="U22" s="837"/>
      <c r="V22" s="837"/>
      <c r="W22" s="837"/>
      <c r="X22" s="837"/>
      <c r="Y22" s="837"/>
      <c r="Z22" s="837"/>
      <c r="AA22" s="837"/>
      <c r="AB22" s="837"/>
      <c r="AC22" s="837"/>
      <c r="AD22" s="837"/>
      <c r="AE22" s="837"/>
      <c r="AF22" s="837"/>
      <c r="AG22" s="837"/>
      <c r="AH22" s="837"/>
      <c r="AI22" s="837"/>
      <c r="AJ22" s="837"/>
      <c r="AK22" s="837"/>
      <c r="AL22" s="837"/>
      <c r="AM22" s="837"/>
      <c r="AN22" s="837"/>
      <c r="AO22" s="837"/>
      <c r="AP22" s="837"/>
      <c r="AQ22" s="837"/>
      <c r="AR22" s="837"/>
      <c r="AS22" s="837"/>
      <c r="AT22" s="837"/>
      <c r="AU22" s="837"/>
      <c r="AV22" s="837"/>
      <c r="AW22" s="837"/>
      <c r="AX22" s="837"/>
      <c r="AY22" s="837"/>
      <c r="AZ22" s="837"/>
      <c r="BA22" s="837"/>
      <c r="BB22" s="837"/>
      <c r="BC22" s="837"/>
      <c r="BD22" s="837"/>
      <c r="BE22" s="837"/>
      <c r="BF22" s="837"/>
      <c r="BG22" s="837"/>
      <c r="BH22" s="837"/>
      <c r="BI22" s="837"/>
      <c r="BJ22" s="837"/>
      <c r="BK22" s="837"/>
      <c r="BL22" s="837"/>
      <c r="BM22" s="837"/>
      <c r="BN22" s="837"/>
      <c r="BO22" s="837"/>
      <c r="BP22" s="837"/>
      <c r="BQ22" s="837"/>
      <c r="BR22" s="837"/>
      <c r="BS22" s="837"/>
      <c r="BT22" s="837"/>
      <c r="BU22" s="837"/>
      <c r="BV22" s="837"/>
      <c r="BW22" s="837"/>
      <c r="BX22" s="837"/>
      <c r="BY22" s="837"/>
      <c r="BZ22" s="837"/>
      <c r="CA22" s="837"/>
      <c r="CB22" s="837"/>
      <c r="CC22" s="837"/>
      <c r="CD22" s="837"/>
      <c r="CE22" s="837"/>
      <c r="CF22" s="837"/>
      <c r="CG22" s="837"/>
      <c r="CH22" s="837"/>
      <c r="CI22" s="837"/>
      <c r="CJ22" s="837"/>
      <c r="CK22" s="837"/>
      <c r="CL22" s="837"/>
      <c r="CM22" s="837"/>
      <c r="CN22" s="837"/>
      <c r="CO22" s="837"/>
      <c r="CP22" s="837"/>
      <c r="CQ22" s="837"/>
      <c r="CR22" s="837"/>
      <c r="CS22" s="837"/>
      <c r="CT22" s="837"/>
      <c r="CU22" s="837"/>
      <c r="CV22" s="837"/>
      <c r="CW22" s="837"/>
      <c r="CX22" s="837"/>
      <c r="CY22" s="837"/>
      <c r="CZ22" s="837"/>
      <c r="DA22" s="837"/>
      <c r="DB22" s="837"/>
      <c r="DC22" s="837"/>
      <c r="DD22" s="837"/>
      <c r="DE22" s="837"/>
      <c r="DF22" s="837"/>
      <c r="DG22" s="837"/>
      <c r="DH22" s="837"/>
      <c r="DI22" s="837"/>
      <c r="DJ22" s="837"/>
      <c r="DK22" s="837"/>
      <c r="DL22" s="837"/>
      <c r="DM22" s="837"/>
      <c r="DN22" s="837"/>
      <c r="DO22" s="837"/>
      <c r="DP22" s="837"/>
      <c r="DQ22" s="837"/>
      <c r="DR22" s="837"/>
      <c r="DS22" s="837"/>
      <c r="DT22" s="837"/>
      <c r="DU22" s="837"/>
      <c r="DV22" s="837"/>
      <c r="DW22" s="837"/>
      <c r="DX22" s="837"/>
      <c r="DY22" s="837"/>
      <c r="DZ22" s="837"/>
      <c r="EA22" s="837"/>
      <c r="EB22" s="837"/>
      <c r="EC22" s="837"/>
      <c r="ED22" s="837"/>
      <c r="EE22" s="837"/>
      <c r="EF22" s="837"/>
      <c r="EG22" s="837"/>
      <c r="EH22" s="837"/>
      <c r="EI22" s="837"/>
      <c r="EJ22" s="837"/>
      <c r="EK22" s="837"/>
      <c r="EL22" s="837"/>
      <c r="EM22" s="837"/>
      <c r="EN22" s="837"/>
      <c r="EO22" s="837"/>
      <c r="EP22" s="837"/>
      <c r="EQ22" s="837"/>
      <c r="ER22" s="837"/>
      <c r="ES22" s="837"/>
      <c r="ET22" s="837"/>
      <c r="EU22" s="837"/>
      <c r="EV22" s="837"/>
      <c r="EW22" s="837"/>
      <c r="EX22" s="837"/>
      <c r="EY22" s="837"/>
      <c r="EZ22" s="837"/>
      <c r="FA22" s="837"/>
      <c r="FB22" s="837"/>
      <c r="FC22" s="837"/>
      <c r="FD22" s="837"/>
      <c r="FE22" s="837"/>
      <c r="FF22" s="837"/>
      <c r="FG22" s="837"/>
      <c r="FH22" s="837"/>
      <c r="FI22" s="837"/>
      <c r="FJ22" s="837"/>
      <c r="FK22" s="837"/>
      <c r="FL22" s="837"/>
      <c r="FM22" s="837"/>
      <c r="FN22" s="837"/>
      <c r="FO22" s="837"/>
      <c r="FP22" s="837"/>
      <c r="FQ22" s="837"/>
      <c r="FR22" s="837"/>
      <c r="FS22" s="837"/>
      <c r="FT22" s="837"/>
      <c r="FU22" s="837"/>
      <c r="FV22" s="837"/>
      <c r="FW22" s="837"/>
      <c r="FX22" s="837"/>
      <c r="FY22" s="837"/>
      <c r="FZ22" s="837"/>
      <c r="GA22" s="837"/>
      <c r="GB22" s="837"/>
      <c r="GC22" s="837"/>
      <c r="GD22" s="837"/>
      <c r="GE22" s="837"/>
      <c r="GF22" s="837"/>
      <c r="GG22" s="837"/>
      <c r="GH22" s="837"/>
      <c r="GI22" s="837"/>
      <c r="GJ22" s="837"/>
      <c r="GK22" s="837"/>
      <c r="GL22" s="837"/>
      <c r="GM22" s="837"/>
      <c r="GN22" s="837"/>
      <c r="GO22" s="837"/>
      <c r="GP22" s="837"/>
      <c r="GQ22" s="837"/>
      <c r="GR22" s="837"/>
      <c r="GS22" s="837"/>
      <c r="GT22" s="837"/>
      <c r="GU22" s="837"/>
      <c r="GV22" s="837"/>
      <c r="GW22" s="837"/>
      <c r="GX22" s="837"/>
      <c r="GY22" s="837"/>
      <c r="GZ22" s="837"/>
      <c r="HA22" s="837"/>
      <c r="HB22" s="837"/>
      <c r="HC22" s="837"/>
      <c r="HD22" s="837"/>
      <c r="HE22" s="837"/>
      <c r="HF22" s="837"/>
      <c r="HG22" s="837"/>
      <c r="HH22" s="837"/>
      <c r="HI22" s="837"/>
      <c r="HJ22" s="837"/>
      <c r="HK22" s="837"/>
      <c r="HL22" s="837"/>
      <c r="HM22" s="837"/>
      <c r="HN22" s="837"/>
      <c r="HO22" s="837"/>
      <c r="HP22" s="837"/>
      <c r="HQ22" s="837"/>
      <c r="HR22" s="837"/>
      <c r="HS22" s="837"/>
      <c r="HT22" s="837"/>
      <c r="HU22" s="837"/>
      <c r="HV22" s="837"/>
      <c r="HW22" s="837"/>
      <c r="HX22" s="837"/>
      <c r="HY22" s="837"/>
      <c r="HZ22" s="837"/>
      <c r="IA22" s="837"/>
      <c r="IB22" s="837"/>
      <c r="IC22" s="837"/>
      <c r="ID22" s="837"/>
      <c r="IE22" s="837"/>
      <c r="IF22" s="837"/>
      <c r="IG22" s="837"/>
      <c r="IH22" s="837"/>
      <c r="II22" s="837"/>
      <c r="IJ22" s="837"/>
      <c r="IK22" s="837"/>
      <c r="IL22" s="837"/>
      <c r="IM22" s="837"/>
      <c r="IN22" s="837"/>
      <c r="IO22" s="837"/>
      <c r="IP22" s="837"/>
      <c r="IQ22" s="837"/>
      <c r="IR22" s="837"/>
      <c r="IS22" s="837"/>
      <c r="IT22" s="837"/>
      <c r="IU22" s="837"/>
      <c r="IV22" s="837"/>
    </row>
    <row r="23" spans="1:256" ht="31.5" customHeight="1">
      <c r="A23" s="842" t="s">
        <v>999</v>
      </c>
      <c r="B23" s="843"/>
      <c r="C23" s="843"/>
      <c r="D23" s="843"/>
      <c r="E23" s="843"/>
      <c r="F23" s="843"/>
      <c r="G23" s="843"/>
      <c r="H23" s="843">
        <f t="shared" si="3"/>
        <v>0</v>
      </c>
      <c r="I23" s="842" t="s">
        <v>225</v>
      </c>
      <c r="J23" s="843"/>
      <c r="K23" s="843"/>
      <c r="L23" s="843"/>
      <c r="M23" s="843"/>
      <c r="N23" s="843"/>
      <c r="O23" s="843"/>
      <c r="P23" s="853">
        <f t="shared" si="4"/>
        <v>0</v>
      </c>
      <c r="Q23" s="837"/>
      <c r="R23" s="837"/>
      <c r="S23" s="837"/>
      <c r="T23" s="837"/>
      <c r="U23" s="837"/>
      <c r="V23" s="837"/>
      <c r="W23" s="837"/>
      <c r="X23" s="837"/>
      <c r="Y23" s="837"/>
      <c r="Z23" s="837"/>
      <c r="AA23" s="837"/>
      <c r="AB23" s="837"/>
      <c r="AC23" s="837"/>
      <c r="AD23" s="837"/>
      <c r="AE23" s="837"/>
      <c r="AF23" s="837"/>
      <c r="AG23" s="837"/>
      <c r="AH23" s="837"/>
      <c r="AI23" s="837"/>
      <c r="AJ23" s="837"/>
      <c r="AK23" s="837"/>
      <c r="AL23" s="837"/>
      <c r="AM23" s="837"/>
      <c r="AN23" s="837"/>
      <c r="AO23" s="837"/>
      <c r="AP23" s="837"/>
      <c r="AQ23" s="837"/>
      <c r="AR23" s="837"/>
      <c r="AS23" s="837"/>
      <c r="AT23" s="837"/>
      <c r="AU23" s="837"/>
      <c r="AV23" s="837"/>
      <c r="AW23" s="837"/>
      <c r="AX23" s="837"/>
      <c r="AY23" s="837"/>
      <c r="AZ23" s="837"/>
      <c r="BA23" s="837"/>
      <c r="BB23" s="837"/>
      <c r="BC23" s="837"/>
      <c r="BD23" s="837"/>
      <c r="BE23" s="837"/>
      <c r="BF23" s="837"/>
      <c r="BG23" s="837"/>
      <c r="BH23" s="837"/>
      <c r="BI23" s="837"/>
      <c r="BJ23" s="837"/>
      <c r="BK23" s="837"/>
      <c r="BL23" s="837"/>
      <c r="BM23" s="837"/>
      <c r="BN23" s="837"/>
      <c r="BO23" s="837"/>
      <c r="BP23" s="837"/>
      <c r="BQ23" s="837"/>
      <c r="BR23" s="837"/>
      <c r="BS23" s="837"/>
      <c r="BT23" s="837"/>
      <c r="BU23" s="837"/>
      <c r="BV23" s="837"/>
      <c r="BW23" s="837"/>
      <c r="BX23" s="837"/>
      <c r="BY23" s="837"/>
      <c r="BZ23" s="837"/>
      <c r="CA23" s="837"/>
      <c r="CB23" s="837"/>
      <c r="CC23" s="837"/>
      <c r="CD23" s="837"/>
      <c r="CE23" s="837"/>
      <c r="CF23" s="837"/>
      <c r="CG23" s="837"/>
      <c r="CH23" s="837"/>
      <c r="CI23" s="837"/>
      <c r="CJ23" s="837"/>
      <c r="CK23" s="837"/>
      <c r="CL23" s="837"/>
      <c r="CM23" s="837"/>
      <c r="CN23" s="837"/>
      <c r="CO23" s="837"/>
      <c r="CP23" s="837"/>
      <c r="CQ23" s="837"/>
      <c r="CR23" s="837"/>
      <c r="CS23" s="837"/>
      <c r="CT23" s="837"/>
      <c r="CU23" s="837"/>
      <c r="CV23" s="837"/>
      <c r="CW23" s="837"/>
      <c r="CX23" s="837"/>
      <c r="CY23" s="837"/>
      <c r="CZ23" s="837"/>
      <c r="DA23" s="837"/>
      <c r="DB23" s="837"/>
      <c r="DC23" s="837"/>
      <c r="DD23" s="837"/>
      <c r="DE23" s="837"/>
      <c r="DF23" s="837"/>
      <c r="DG23" s="837"/>
      <c r="DH23" s="837"/>
      <c r="DI23" s="837"/>
      <c r="DJ23" s="837"/>
      <c r="DK23" s="837"/>
      <c r="DL23" s="837"/>
      <c r="DM23" s="837"/>
      <c r="DN23" s="837"/>
      <c r="DO23" s="837"/>
      <c r="DP23" s="837"/>
      <c r="DQ23" s="837"/>
      <c r="DR23" s="837"/>
      <c r="DS23" s="837"/>
      <c r="DT23" s="837"/>
      <c r="DU23" s="837"/>
      <c r="DV23" s="837"/>
      <c r="DW23" s="837"/>
      <c r="DX23" s="837"/>
      <c r="DY23" s="837"/>
      <c r="DZ23" s="837"/>
      <c r="EA23" s="837"/>
      <c r="EB23" s="837"/>
      <c r="EC23" s="837"/>
      <c r="ED23" s="837"/>
      <c r="EE23" s="837"/>
      <c r="EF23" s="837"/>
      <c r="EG23" s="837"/>
      <c r="EH23" s="837"/>
      <c r="EI23" s="837"/>
      <c r="EJ23" s="837"/>
      <c r="EK23" s="837"/>
      <c r="EL23" s="837"/>
      <c r="EM23" s="837"/>
      <c r="EN23" s="837"/>
      <c r="EO23" s="837"/>
      <c r="EP23" s="837"/>
      <c r="EQ23" s="837"/>
      <c r="ER23" s="837"/>
      <c r="ES23" s="837"/>
      <c r="ET23" s="837"/>
      <c r="EU23" s="837"/>
      <c r="EV23" s="837"/>
      <c r="EW23" s="837"/>
      <c r="EX23" s="837"/>
      <c r="EY23" s="837"/>
      <c r="EZ23" s="837"/>
      <c r="FA23" s="837"/>
      <c r="FB23" s="837"/>
      <c r="FC23" s="837"/>
      <c r="FD23" s="837"/>
      <c r="FE23" s="837"/>
      <c r="FF23" s="837"/>
      <c r="FG23" s="837"/>
      <c r="FH23" s="837"/>
      <c r="FI23" s="837"/>
      <c r="FJ23" s="837"/>
      <c r="FK23" s="837"/>
      <c r="FL23" s="837"/>
      <c r="FM23" s="837"/>
      <c r="FN23" s="837"/>
      <c r="FO23" s="837"/>
      <c r="FP23" s="837"/>
      <c r="FQ23" s="837"/>
      <c r="FR23" s="837"/>
      <c r="FS23" s="837"/>
      <c r="FT23" s="837"/>
      <c r="FU23" s="837"/>
      <c r="FV23" s="837"/>
      <c r="FW23" s="837"/>
      <c r="FX23" s="837"/>
      <c r="FY23" s="837"/>
      <c r="FZ23" s="837"/>
      <c r="GA23" s="837"/>
      <c r="GB23" s="837"/>
      <c r="GC23" s="837"/>
      <c r="GD23" s="837"/>
      <c r="GE23" s="837"/>
      <c r="GF23" s="837"/>
      <c r="GG23" s="837"/>
      <c r="GH23" s="837"/>
      <c r="GI23" s="837"/>
      <c r="GJ23" s="837"/>
      <c r="GK23" s="837"/>
      <c r="GL23" s="837"/>
      <c r="GM23" s="837"/>
      <c r="GN23" s="837"/>
      <c r="GO23" s="837"/>
      <c r="GP23" s="837"/>
      <c r="GQ23" s="837"/>
      <c r="GR23" s="837"/>
      <c r="GS23" s="837"/>
      <c r="GT23" s="837"/>
      <c r="GU23" s="837"/>
      <c r="GV23" s="837"/>
      <c r="GW23" s="837"/>
      <c r="GX23" s="837"/>
      <c r="GY23" s="837"/>
      <c r="GZ23" s="837"/>
      <c r="HA23" s="837"/>
      <c r="HB23" s="837"/>
      <c r="HC23" s="837"/>
      <c r="HD23" s="837"/>
      <c r="HE23" s="837"/>
      <c r="HF23" s="837"/>
      <c r="HG23" s="837"/>
      <c r="HH23" s="837"/>
      <c r="HI23" s="837"/>
      <c r="HJ23" s="837"/>
      <c r="HK23" s="837"/>
      <c r="HL23" s="837"/>
      <c r="HM23" s="837"/>
      <c r="HN23" s="837"/>
      <c r="HO23" s="837"/>
      <c r="HP23" s="837"/>
      <c r="HQ23" s="837"/>
      <c r="HR23" s="837"/>
      <c r="HS23" s="837"/>
      <c r="HT23" s="837"/>
      <c r="HU23" s="837"/>
      <c r="HV23" s="837"/>
      <c r="HW23" s="837"/>
      <c r="HX23" s="837"/>
      <c r="HY23" s="837"/>
      <c r="HZ23" s="837"/>
      <c r="IA23" s="837"/>
      <c r="IB23" s="837"/>
      <c r="IC23" s="837"/>
      <c r="ID23" s="837"/>
      <c r="IE23" s="837"/>
      <c r="IF23" s="837"/>
      <c r="IG23" s="837"/>
      <c r="IH23" s="837"/>
      <c r="II23" s="837"/>
      <c r="IJ23" s="837"/>
      <c r="IK23" s="837"/>
      <c r="IL23" s="837"/>
      <c r="IM23" s="837"/>
      <c r="IN23" s="837"/>
      <c r="IO23" s="837"/>
      <c r="IP23" s="837"/>
      <c r="IQ23" s="837"/>
      <c r="IR23" s="837"/>
      <c r="IS23" s="837"/>
      <c r="IT23" s="837"/>
      <c r="IU23" s="837"/>
      <c r="IV23" s="837"/>
    </row>
    <row r="24" spans="1:256" ht="16.5" customHeight="1">
      <c r="A24" s="842" t="s">
        <v>16</v>
      </c>
      <c r="B24" s="843">
        <f>SUM('1. melléklet'!E53)</f>
        <v>582035865</v>
      </c>
      <c r="C24" s="843"/>
      <c r="D24" s="843"/>
      <c r="E24" s="843"/>
      <c r="F24" s="843"/>
      <c r="G24" s="843"/>
      <c r="H24" s="843">
        <f t="shared" si="3"/>
        <v>582035865</v>
      </c>
      <c r="I24" s="842" t="s">
        <v>457</v>
      </c>
      <c r="J24" s="843"/>
      <c r="K24" s="843"/>
      <c r="L24" s="843">
        <v>500000</v>
      </c>
      <c r="M24" s="844">
        <v>500000</v>
      </c>
      <c r="N24" s="843">
        <v>500000</v>
      </c>
      <c r="O24" s="843">
        <v>1000000</v>
      </c>
      <c r="P24" s="853">
        <f t="shared" si="4"/>
        <v>2500000</v>
      </c>
      <c r="Q24" s="837"/>
      <c r="R24" s="837"/>
      <c r="S24" s="837"/>
      <c r="T24" s="837"/>
      <c r="U24" s="837"/>
      <c r="V24" s="837"/>
      <c r="W24" s="837"/>
      <c r="X24" s="837"/>
      <c r="Y24" s="837"/>
      <c r="Z24" s="837"/>
      <c r="AA24" s="837"/>
      <c r="AB24" s="837"/>
      <c r="AC24" s="837"/>
      <c r="AD24" s="837"/>
      <c r="AE24" s="837"/>
      <c r="AF24" s="837"/>
      <c r="AG24" s="837"/>
      <c r="AH24" s="837"/>
      <c r="AI24" s="837"/>
      <c r="AJ24" s="837"/>
      <c r="AK24" s="837"/>
      <c r="AL24" s="837"/>
      <c r="AM24" s="837"/>
      <c r="AN24" s="837"/>
      <c r="AO24" s="837"/>
      <c r="AP24" s="837"/>
      <c r="AQ24" s="837"/>
      <c r="AR24" s="837"/>
      <c r="AS24" s="837"/>
      <c r="AT24" s="837"/>
      <c r="AU24" s="837"/>
      <c r="AV24" s="837"/>
      <c r="AW24" s="837"/>
      <c r="AX24" s="837"/>
      <c r="AY24" s="837"/>
      <c r="AZ24" s="837"/>
      <c r="BA24" s="837"/>
      <c r="BB24" s="837"/>
      <c r="BC24" s="837"/>
      <c r="BD24" s="837"/>
      <c r="BE24" s="837"/>
      <c r="BF24" s="837"/>
      <c r="BG24" s="837"/>
      <c r="BH24" s="837"/>
      <c r="BI24" s="837"/>
      <c r="BJ24" s="837"/>
      <c r="BK24" s="837"/>
      <c r="BL24" s="837"/>
      <c r="BM24" s="837"/>
      <c r="BN24" s="837"/>
      <c r="BO24" s="837"/>
      <c r="BP24" s="837"/>
      <c r="BQ24" s="837"/>
      <c r="BR24" s="837"/>
      <c r="BS24" s="837"/>
      <c r="BT24" s="837"/>
      <c r="BU24" s="837"/>
      <c r="BV24" s="837"/>
      <c r="BW24" s="837"/>
      <c r="BX24" s="837"/>
      <c r="BY24" s="837"/>
      <c r="BZ24" s="837"/>
      <c r="CA24" s="837"/>
      <c r="CB24" s="837"/>
      <c r="CC24" s="837"/>
      <c r="CD24" s="837"/>
      <c r="CE24" s="837"/>
      <c r="CF24" s="837"/>
      <c r="CG24" s="837"/>
      <c r="CH24" s="837"/>
      <c r="CI24" s="837"/>
      <c r="CJ24" s="837"/>
      <c r="CK24" s="837"/>
      <c r="CL24" s="837"/>
      <c r="CM24" s="837"/>
      <c r="CN24" s="837"/>
      <c r="CO24" s="837"/>
      <c r="CP24" s="837"/>
      <c r="CQ24" s="837"/>
      <c r="CR24" s="837"/>
      <c r="CS24" s="837"/>
      <c r="CT24" s="837"/>
      <c r="CU24" s="837"/>
      <c r="CV24" s="837"/>
      <c r="CW24" s="837"/>
      <c r="CX24" s="837"/>
      <c r="CY24" s="837"/>
      <c r="CZ24" s="837"/>
      <c r="DA24" s="837"/>
      <c r="DB24" s="837"/>
      <c r="DC24" s="837"/>
      <c r="DD24" s="837"/>
      <c r="DE24" s="837"/>
      <c r="DF24" s="837"/>
      <c r="DG24" s="837"/>
      <c r="DH24" s="837"/>
      <c r="DI24" s="837"/>
      <c r="DJ24" s="837"/>
      <c r="DK24" s="837"/>
      <c r="DL24" s="837"/>
      <c r="DM24" s="837"/>
      <c r="DN24" s="837"/>
      <c r="DO24" s="837"/>
      <c r="DP24" s="837"/>
      <c r="DQ24" s="837"/>
      <c r="DR24" s="837"/>
      <c r="DS24" s="837"/>
      <c r="DT24" s="837"/>
      <c r="DU24" s="837"/>
      <c r="DV24" s="837"/>
      <c r="DW24" s="837"/>
      <c r="DX24" s="837"/>
      <c r="DY24" s="837"/>
      <c r="DZ24" s="837"/>
      <c r="EA24" s="837"/>
      <c r="EB24" s="837"/>
      <c r="EC24" s="837"/>
      <c r="ED24" s="837"/>
      <c r="EE24" s="837"/>
      <c r="EF24" s="837"/>
      <c r="EG24" s="837"/>
      <c r="EH24" s="837"/>
      <c r="EI24" s="837"/>
      <c r="EJ24" s="837"/>
      <c r="EK24" s="837"/>
      <c r="EL24" s="837"/>
      <c r="EM24" s="837"/>
      <c r="EN24" s="837"/>
      <c r="EO24" s="837"/>
      <c r="EP24" s="837"/>
      <c r="EQ24" s="837"/>
      <c r="ER24" s="837"/>
      <c r="ES24" s="837"/>
      <c r="ET24" s="837"/>
      <c r="EU24" s="837"/>
      <c r="EV24" s="837"/>
      <c r="EW24" s="837"/>
      <c r="EX24" s="837"/>
      <c r="EY24" s="837"/>
      <c r="EZ24" s="837"/>
      <c r="FA24" s="837"/>
      <c r="FB24" s="837"/>
      <c r="FC24" s="837"/>
      <c r="FD24" s="837"/>
      <c r="FE24" s="837"/>
      <c r="FF24" s="837"/>
      <c r="FG24" s="837"/>
      <c r="FH24" s="837"/>
      <c r="FI24" s="837"/>
      <c r="FJ24" s="837"/>
      <c r="FK24" s="837"/>
      <c r="FL24" s="837"/>
      <c r="FM24" s="837"/>
      <c r="FN24" s="837"/>
      <c r="FO24" s="837"/>
      <c r="FP24" s="837"/>
      <c r="FQ24" s="837"/>
      <c r="FR24" s="837"/>
      <c r="FS24" s="837"/>
      <c r="FT24" s="837"/>
      <c r="FU24" s="837"/>
      <c r="FV24" s="837"/>
      <c r="FW24" s="837"/>
      <c r="FX24" s="837"/>
      <c r="FY24" s="837"/>
      <c r="FZ24" s="837"/>
      <c r="GA24" s="837"/>
      <c r="GB24" s="837"/>
      <c r="GC24" s="837"/>
      <c r="GD24" s="837"/>
      <c r="GE24" s="837"/>
      <c r="GF24" s="837"/>
      <c r="GG24" s="837"/>
      <c r="GH24" s="837"/>
      <c r="GI24" s="837"/>
      <c r="GJ24" s="837"/>
      <c r="GK24" s="837"/>
      <c r="GL24" s="837"/>
      <c r="GM24" s="837"/>
      <c r="GN24" s="837"/>
      <c r="GO24" s="837"/>
      <c r="GP24" s="837"/>
      <c r="GQ24" s="837"/>
      <c r="GR24" s="837"/>
      <c r="GS24" s="837"/>
      <c r="GT24" s="837"/>
      <c r="GU24" s="837"/>
      <c r="GV24" s="837"/>
      <c r="GW24" s="837"/>
      <c r="GX24" s="837"/>
      <c r="GY24" s="837"/>
      <c r="GZ24" s="837"/>
      <c r="HA24" s="837"/>
      <c r="HB24" s="837"/>
      <c r="HC24" s="837"/>
      <c r="HD24" s="837"/>
      <c r="HE24" s="837"/>
      <c r="HF24" s="837"/>
      <c r="HG24" s="837"/>
      <c r="HH24" s="837"/>
      <c r="HI24" s="837"/>
      <c r="HJ24" s="837"/>
      <c r="HK24" s="837"/>
      <c r="HL24" s="837"/>
      <c r="HM24" s="837"/>
      <c r="HN24" s="837"/>
      <c r="HO24" s="837"/>
      <c r="HP24" s="837"/>
      <c r="HQ24" s="837"/>
      <c r="HR24" s="837"/>
      <c r="HS24" s="837"/>
      <c r="HT24" s="837"/>
      <c r="HU24" s="837"/>
      <c r="HV24" s="837"/>
      <c r="HW24" s="837"/>
      <c r="HX24" s="837"/>
      <c r="HY24" s="837"/>
      <c r="HZ24" s="837"/>
      <c r="IA24" s="837"/>
      <c r="IB24" s="837"/>
      <c r="IC24" s="837"/>
      <c r="ID24" s="837"/>
      <c r="IE24" s="837"/>
      <c r="IF24" s="837"/>
      <c r="IG24" s="837"/>
      <c r="IH24" s="837"/>
      <c r="II24" s="837"/>
      <c r="IJ24" s="837"/>
      <c r="IK24" s="837"/>
      <c r="IL24" s="837"/>
      <c r="IM24" s="837"/>
      <c r="IN24" s="837"/>
      <c r="IO24" s="837"/>
      <c r="IP24" s="837"/>
      <c r="IQ24" s="837"/>
      <c r="IR24" s="837"/>
      <c r="IS24" s="837"/>
      <c r="IT24" s="837"/>
      <c r="IU24" s="837"/>
      <c r="IV24" s="837"/>
    </row>
    <row r="25" spans="1:256" ht="16.5" customHeight="1">
      <c r="A25" s="842"/>
      <c r="B25" s="843"/>
      <c r="C25" s="843"/>
      <c r="D25" s="843"/>
      <c r="E25" s="843"/>
      <c r="F25" s="843"/>
      <c r="G25" s="843"/>
      <c r="H25" s="843">
        <f t="shared" si="3"/>
        <v>0</v>
      </c>
      <c r="I25" s="842" t="s">
        <v>458</v>
      </c>
      <c r="J25" s="843"/>
      <c r="K25" s="854"/>
      <c r="L25" s="854"/>
      <c r="M25" s="854"/>
      <c r="N25" s="854"/>
      <c r="O25" s="854"/>
      <c r="P25" s="853">
        <f t="shared" si="4"/>
        <v>0</v>
      </c>
      <c r="Q25" s="837"/>
      <c r="R25" s="837"/>
      <c r="S25" s="837"/>
      <c r="T25" s="837"/>
      <c r="U25" s="837"/>
      <c r="V25" s="837"/>
      <c r="W25" s="837"/>
      <c r="X25" s="837"/>
      <c r="Y25" s="837"/>
      <c r="Z25" s="837"/>
      <c r="AA25" s="837"/>
      <c r="AB25" s="837"/>
      <c r="AC25" s="837"/>
      <c r="AD25" s="837"/>
      <c r="AE25" s="837"/>
      <c r="AF25" s="837"/>
      <c r="AG25" s="837"/>
      <c r="AH25" s="837"/>
      <c r="AI25" s="837"/>
      <c r="AJ25" s="837"/>
      <c r="AK25" s="837"/>
      <c r="AL25" s="837"/>
      <c r="AM25" s="837"/>
      <c r="AN25" s="837"/>
      <c r="AO25" s="837"/>
      <c r="AP25" s="837"/>
      <c r="AQ25" s="837"/>
      <c r="AR25" s="837"/>
      <c r="AS25" s="837"/>
      <c r="AT25" s="837"/>
      <c r="AU25" s="837"/>
      <c r="AV25" s="837"/>
      <c r="AW25" s="837"/>
      <c r="AX25" s="837"/>
      <c r="AY25" s="837"/>
      <c r="AZ25" s="837"/>
      <c r="BA25" s="837"/>
      <c r="BB25" s="837"/>
      <c r="BC25" s="837"/>
      <c r="BD25" s="837"/>
      <c r="BE25" s="837"/>
      <c r="BF25" s="837"/>
      <c r="BG25" s="837"/>
      <c r="BH25" s="837"/>
      <c r="BI25" s="837"/>
      <c r="BJ25" s="837"/>
      <c r="BK25" s="837"/>
      <c r="BL25" s="837"/>
      <c r="BM25" s="837"/>
      <c r="BN25" s="837"/>
      <c r="BO25" s="837"/>
      <c r="BP25" s="837"/>
      <c r="BQ25" s="837"/>
      <c r="BR25" s="837"/>
      <c r="BS25" s="837"/>
      <c r="BT25" s="837"/>
      <c r="BU25" s="837"/>
      <c r="BV25" s="837"/>
      <c r="BW25" s="837"/>
      <c r="BX25" s="837"/>
      <c r="BY25" s="837"/>
      <c r="BZ25" s="837"/>
      <c r="CA25" s="837"/>
      <c r="CB25" s="837"/>
      <c r="CC25" s="837"/>
      <c r="CD25" s="837"/>
      <c r="CE25" s="837"/>
      <c r="CF25" s="837"/>
      <c r="CG25" s="837"/>
      <c r="CH25" s="837"/>
      <c r="CI25" s="837"/>
      <c r="CJ25" s="837"/>
      <c r="CK25" s="837"/>
      <c r="CL25" s="837"/>
      <c r="CM25" s="837"/>
      <c r="CN25" s="837"/>
      <c r="CO25" s="837"/>
      <c r="CP25" s="837"/>
      <c r="CQ25" s="837"/>
      <c r="CR25" s="837"/>
      <c r="CS25" s="837"/>
      <c r="CT25" s="837"/>
      <c r="CU25" s="837"/>
      <c r="CV25" s="837"/>
      <c r="CW25" s="837"/>
      <c r="CX25" s="837"/>
      <c r="CY25" s="837"/>
      <c r="CZ25" s="837"/>
      <c r="DA25" s="837"/>
      <c r="DB25" s="837"/>
      <c r="DC25" s="837"/>
      <c r="DD25" s="837"/>
      <c r="DE25" s="837"/>
      <c r="DF25" s="837"/>
      <c r="DG25" s="837"/>
      <c r="DH25" s="837"/>
      <c r="DI25" s="837"/>
      <c r="DJ25" s="837"/>
      <c r="DK25" s="837"/>
      <c r="DL25" s="837"/>
      <c r="DM25" s="837"/>
      <c r="DN25" s="837"/>
      <c r="DO25" s="837"/>
      <c r="DP25" s="837"/>
      <c r="DQ25" s="837"/>
      <c r="DR25" s="837"/>
      <c r="DS25" s="837"/>
      <c r="DT25" s="837"/>
      <c r="DU25" s="837"/>
      <c r="DV25" s="837"/>
      <c r="DW25" s="837"/>
      <c r="DX25" s="837"/>
      <c r="DY25" s="837"/>
      <c r="DZ25" s="837"/>
      <c r="EA25" s="837"/>
      <c r="EB25" s="837"/>
      <c r="EC25" s="837"/>
      <c r="ED25" s="837"/>
      <c r="EE25" s="837"/>
      <c r="EF25" s="837"/>
      <c r="EG25" s="837"/>
      <c r="EH25" s="837"/>
      <c r="EI25" s="837"/>
      <c r="EJ25" s="837"/>
      <c r="EK25" s="837"/>
      <c r="EL25" s="837"/>
      <c r="EM25" s="837"/>
      <c r="EN25" s="837"/>
      <c r="EO25" s="837"/>
      <c r="EP25" s="837"/>
      <c r="EQ25" s="837"/>
      <c r="ER25" s="837"/>
      <c r="ES25" s="837"/>
      <c r="ET25" s="837"/>
      <c r="EU25" s="837"/>
      <c r="EV25" s="837"/>
      <c r="EW25" s="837"/>
      <c r="EX25" s="837"/>
      <c r="EY25" s="837"/>
      <c r="EZ25" s="837"/>
      <c r="FA25" s="837"/>
      <c r="FB25" s="837"/>
      <c r="FC25" s="837"/>
      <c r="FD25" s="837"/>
      <c r="FE25" s="837"/>
      <c r="FF25" s="837"/>
      <c r="FG25" s="837"/>
      <c r="FH25" s="837"/>
      <c r="FI25" s="837"/>
      <c r="FJ25" s="837"/>
      <c r="FK25" s="837"/>
      <c r="FL25" s="837"/>
      <c r="FM25" s="837"/>
      <c r="FN25" s="837"/>
      <c r="FO25" s="837"/>
      <c r="FP25" s="837"/>
      <c r="FQ25" s="837"/>
      <c r="FR25" s="837"/>
      <c r="FS25" s="837"/>
      <c r="FT25" s="837"/>
      <c r="FU25" s="837"/>
      <c r="FV25" s="837"/>
      <c r="FW25" s="837"/>
      <c r="FX25" s="837"/>
      <c r="FY25" s="837"/>
      <c r="FZ25" s="837"/>
      <c r="GA25" s="837"/>
      <c r="GB25" s="837"/>
      <c r="GC25" s="837"/>
      <c r="GD25" s="837"/>
      <c r="GE25" s="837"/>
      <c r="GF25" s="837"/>
      <c r="GG25" s="837"/>
      <c r="GH25" s="837"/>
      <c r="GI25" s="837"/>
      <c r="GJ25" s="837"/>
      <c r="GK25" s="837"/>
      <c r="GL25" s="837"/>
      <c r="GM25" s="837"/>
      <c r="GN25" s="837"/>
      <c r="GO25" s="837"/>
      <c r="GP25" s="837"/>
      <c r="GQ25" s="837"/>
      <c r="GR25" s="837"/>
      <c r="GS25" s="837"/>
      <c r="GT25" s="837"/>
      <c r="GU25" s="837"/>
      <c r="GV25" s="837"/>
      <c r="GW25" s="837"/>
      <c r="GX25" s="837"/>
      <c r="GY25" s="837"/>
      <c r="GZ25" s="837"/>
      <c r="HA25" s="837"/>
      <c r="HB25" s="837"/>
      <c r="HC25" s="837"/>
      <c r="HD25" s="837"/>
      <c r="HE25" s="837"/>
      <c r="HF25" s="837"/>
      <c r="HG25" s="837"/>
      <c r="HH25" s="837"/>
      <c r="HI25" s="837"/>
      <c r="HJ25" s="837"/>
      <c r="HK25" s="837"/>
      <c r="HL25" s="837"/>
      <c r="HM25" s="837"/>
      <c r="HN25" s="837"/>
      <c r="HO25" s="837"/>
      <c r="HP25" s="837"/>
      <c r="HQ25" s="837"/>
      <c r="HR25" s="837"/>
      <c r="HS25" s="837"/>
      <c r="HT25" s="837"/>
      <c r="HU25" s="837"/>
      <c r="HV25" s="837"/>
      <c r="HW25" s="837"/>
      <c r="HX25" s="837"/>
      <c r="HY25" s="837"/>
      <c r="HZ25" s="837"/>
      <c r="IA25" s="837"/>
      <c r="IB25" s="837"/>
      <c r="IC25" s="837"/>
      <c r="ID25" s="837"/>
      <c r="IE25" s="837"/>
      <c r="IF25" s="837"/>
      <c r="IG25" s="837"/>
      <c r="IH25" s="837"/>
      <c r="II25" s="837"/>
      <c r="IJ25" s="837"/>
      <c r="IK25" s="837"/>
      <c r="IL25" s="837"/>
      <c r="IM25" s="837"/>
      <c r="IN25" s="837"/>
      <c r="IO25" s="837"/>
      <c r="IP25" s="837"/>
      <c r="IQ25" s="837"/>
      <c r="IR25" s="837"/>
      <c r="IS25" s="837"/>
      <c r="IT25" s="837"/>
      <c r="IU25" s="837"/>
      <c r="IV25" s="837"/>
    </row>
    <row r="26" spans="1:256" ht="16.5" customHeight="1">
      <c r="A26" s="842"/>
      <c r="B26" s="843"/>
      <c r="C26" s="843"/>
      <c r="D26" s="843"/>
      <c r="E26" s="843"/>
      <c r="F26" s="843"/>
      <c r="G26" s="843"/>
      <c r="H26" s="843">
        <f t="shared" si="3"/>
        <v>0</v>
      </c>
      <c r="I26" s="842" t="s">
        <v>451</v>
      </c>
      <c r="J26" s="843">
        <v>563685297</v>
      </c>
      <c r="K26" s="843"/>
      <c r="L26" s="843"/>
      <c r="M26" s="843"/>
      <c r="N26" s="843"/>
      <c r="O26" s="843"/>
      <c r="P26" s="853">
        <f t="shared" si="4"/>
        <v>563685297</v>
      </c>
      <c r="Q26" s="837"/>
      <c r="R26" s="837"/>
      <c r="S26" s="837"/>
      <c r="T26" s="837"/>
      <c r="U26" s="837"/>
      <c r="V26" s="837"/>
      <c r="W26" s="837"/>
      <c r="X26" s="837"/>
      <c r="Y26" s="837"/>
      <c r="Z26" s="837"/>
      <c r="AA26" s="837"/>
      <c r="AB26" s="837"/>
      <c r="AC26" s="837"/>
      <c r="AD26" s="837"/>
      <c r="AE26" s="837"/>
      <c r="AF26" s="837"/>
      <c r="AG26" s="837"/>
      <c r="AH26" s="837"/>
      <c r="AI26" s="837"/>
      <c r="AJ26" s="837"/>
      <c r="AK26" s="837"/>
      <c r="AL26" s="837"/>
      <c r="AM26" s="837"/>
      <c r="AN26" s="837"/>
      <c r="AO26" s="837"/>
      <c r="AP26" s="837"/>
      <c r="AQ26" s="837"/>
      <c r="AR26" s="837"/>
      <c r="AS26" s="837"/>
      <c r="AT26" s="837"/>
      <c r="AU26" s="837"/>
      <c r="AV26" s="837"/>
      <c r="AW26" s="837"/>
      <c r="AX26" s="837"/>
      <c r="AY26" s="837"/>
      <c r="AZ26" s="837"/>
      <c r="BA26" s="837"/>
      <c r="BB26" s="837"/>
      <c r="BC26" s="837"/>
      <c r="BD26" s="837"/>
      <c r="BE26" s="837"/>
      <c r="BF26" s="837"/>
      <c r="BG26" s="837"/>
      <c r="BH26" s="837"/>
      <c r="BI26" s="837"/>
      <c r="BJ26" s="837"/>
      <c r="BK26" s="837"/>
      <c r="BL26" s="837"/>
      <c r="BM26" s="837"/>
      <c r="BN26" s="837"/>
      <c r="BO26" s="837"/>
      <c r="BP26" s="837"/>
      <c r="BQ26" s="837"/>
      <c r="BR26" s="837"/>
      <c r="BS26" s="837"/>
      <c r="BT26" s="837"/>
      <c r="BU26" s="837"/>
      <c r="BV26" s="837"/>
      <c r="BW26" s="837"/>
      <c r="BX26" s="837"/>
      <c r="BY26" s="837"/>
      <c r="BZ26" s="837"/>
      <c r="CA26" s="837"/>
      <c r="CB26" s="837"/>
      <c r="CC26" s="837"/>
      <c r="CD26" s="837"/>
      <c r="CE26" s="837"/>
      <c r="CF26" s="837"/>
      <c r="CG26" s="837"/>
      <c r="CH26" s="837"/>
      <c r="CI26" s="837"/>
      <c r="CJ26" s="837"/>
      <c r="CK26" s="837"/>
      <c r="CL26" s="837"/>
      <c r="CM26" s="837"/>
      <c r="CN26" s="837"/>
      <c r="CO26" s="837"/>
      <c r="CP26" s="837"/>
      <c r="CQ26" s="837"/>
      <c r="CR26" s="837"/>
      <c r="CS26" s="837"/>
      <c r="CT26" s="837"/>
      <c r="CU26" s="837"/>
      <c r="CV26" s="837"/>
      <c r="CW26" s="837"/>
      <c r="CX26" s="837"/>
      <c r="CY26" s="837"/>
      <c r="CZ26" s="837"/>
      <c r="DA26" s="837"/>
      <c r="DB26" s="837"/>
      <c r="DC26" s="837"/>
      <c r="DD26" s="837"/>
      <c r="DE26" s="837"/>
      <c r="DF26" s="837"/>
      <c r="DG26" s="837"/>
      <c r="DH26" s="837"/>
      <c r="DI26" s="837"/>
      <c r="DJ26" s="837"/>
      <c r="DK26" s="837"/>
      <c r="DL26" s="837"/>
      <c r="DM26" s="837"/>
      <c r="DN26" s="837"/>
      <c r="DO26" s="837"/>
      <c r="DP26" s="837"/>
      <c r="DQ26" s="837"/>
      <c r="DR26" s="837"/>
      <c r="DS26" s="837"/>
      <c r="DT26" s="837"/>
      <c r="DU26" s="837"/>
      <c r="DV26" s="837"/>
      <c r="DW26" s="837"/>
      <c r="DX26" s="837"/>
      <c r="DY26" s="837"/>
      <c r="DZ26" s="837"/>
      <c r="EA26" s="837"/>
      <c r="EB26" s="837"/>
      <c r="EC26" s="837"/>
      <c r="ED26" s="837"/>
      <c r="EE26" s="837"/>
      <c r="EF26" s="837"/>
      <c r="EG26" s="837"/>
      <c r="EH26" s="837"/>
      <c r="EI26" s="837"/>
      <c r="EJ26" s="837"/>
      <c r="EK26" s="837"/>
      <c r="EL26" s="837"/>
      <c r="EM26" s="837"/>
      <c r="EN26" s="837"/>
      <c r="EO26" s="837"/>
      <c r="EP26" s="837"/>
      <c r="EQ26" s="837"/>
      <c r="ER26" s="837"/>
      <c r="ES26" s="837"/>
      <c r="ET26" s="837"/>
      <c r="EU26" s="837"/>
      <c r="EV26" s="837"/>
      <c r="EW26" s="837"/>
      <c r="EX26" s="837"/>
      <c r="EY26" s="837"/>
      <c r="EZ26" s="837"/>
      <c r="FA26" s="837"/>
      <c r="FB26" s="837"/>
      <c r="FC26" s="837"/>
      <c r="FD26" s="837"/>
      <c r="FE26" s="837"/>
      <c r="FF26" s="837"/>
      <c r="FG26" s="837"/>
      <c r="FH26" s="837"/>
      <c r="FI26" s="837"/>
      <c r="FJ26" s="837"/>
      <c r="FK26" s="837"/>
      <c r="FL26" s="837"/>
      <c r="FM26" s="837"/>
      <c r="FN26" s="837"/>
      <c r="FO26" s="837"/>
      <c r="FP26" s="837"/>
      <c r="FQ26" s="837"/>
      <c r="FR26" s="837"/>
      <c r="FS26" s="837"/>
      <c r="FT26" s="837"/>
      <c r="FU26" s="837"/>
      <c r="FV26" s="837"/>
      <c r="FW26" s="837"/>
      <c r="FX26" s="837"/>
      <c r="FY26" s="837"/>
      <c r="FZ26" s="837"/>
      <c r="GA26" s="837"/>
      <c r="GB26" s="837"/>
      <c r="GC26" s="837"/>
      <c r="GD26" s="837"/>
      <c r="GE26" s="837"/>
      <c r="GF26" s="837"/>
      <c r="GG26" s="837"/>
      <c r="GH26" s="837"/>
      <c r="GI26" s="837"/>
      <c r="GJ26" s="837"/>
      <c r="GK26" s="837"/>
      <c r="GL26" s="837"/>
      <c r="GM26" s="837"/>
      <c r="GN26" s="837"/>
      <c r="GO26" s="837"/>
      <c r="GP26" s="837"/>
      <c r="GQ26" s="837"/>
      <c r="GR26" s="837"/>
      <c r="GS26" s="837"/>
      <c r="GT26" s="837"/>
      <c r="GU26" s="837"/>
      <c r="GV26" s="837"/>
      <c r="GW26" s="837"/>
      <c r="GX26" s="837"/>
      <c r="GY26" s="837"/>
      <c r="GZ26" s="837"/>
      <c r="HA26" s="837"/>
      <c r="HB26" s="837"/>
      <c r="HC26" s="837"/>
      <c r="HD26" s="837"/>
      <c r="HE26" s="837"/>
      <c r="HF26" s="837"/>
      <c r="HG26" s="837"/>
      <c r="HH26" s="837"/>
      <c r="HI26" s="837"/>
      <c r="HJ26" s="837"/>
      <c r="HK26" s="837"/>
      <c r="HL26" s="837"/>
      <c r="HM26" s="837"/>
      <c r="HN26" s="837"/>
      <c r="HO26" s="837"/>
      <c r="HP26" s="837"/>
      <c r="HQ26" s="837"/>
      <c r="HR26" s="837"/>
      <c r="HS26" s="837"/>
      <c r="HT26" s="837"/>
      <c r="HU26" s="837"/>
      <c r="HV26" s="837"/>
      <c r="HW26" s="837"/>
      <c r="HX26" s="837"/>
      <c r="HY26" s="837"/>
      <c r="HZ26" s="837"/>
      <c r="IA26" s="837"/>
      <c r="IB26" s="837"/>
      <c r="IC26" s="837"/>
      <c r="ID26" s="837"/>
      <c r="IE26" s="837"/>
      <c r="IF26" s="837"/>
      <c r="IG26" s="837"/>
      <c r="IH26" s="837"/>
      <c r="II26" s="837"/>
      <c r="IJ26" s="837"/>
      <c r="IK26" s="837"/>
      <c r="IL26" s="837"/>
      <c r="IM26" s="837"/>
      <c r="IN26" s="837"/>
      <c r="IO26" s="837"/>
      <c r="IP26" s="837"/>
      <c r="IQ26" s="837"/>
      <c r="IR26" s="837"/>
      <c r="IS26" s="837"/>
      <c r="IT26" s="837"/>
      <c r="IU26" s="837"/>
      <c r="IV26" s="837"/>
    </row>
    <row r="27" spans="1:256" ht="16.5" customHeight="1">
      <c r="A27" s="850" t="s">
        <v>449</v>
      </c>
      <c r="B27" s="851">
        <f aca="true" t="shared" si="5" ref="B27:G27">SUM(B21:B26)</f>
        <v>585335865</v>
      </c>
      <c r="C27" s="851">
        <f t="shared" si="5"/>
        <v>0</v>
      </c>
      <c r="D27" s="851">
        <f t="shared" si="5"/>
        <v>500000</v>
      </c>
      <c r="E27" s="851">
        <f t="shared" si="5"/>
        <v>500000</v>
      </c>
      <c r="F27" s="851">
        <f t="shared" si="5"/>
        <v>500000</v>
      </c>
      <c r="G27" s="851">
        <f t="shared" si="5"/>
        <v>1000000</v>
      </c>
      <c r="H27" s="851">
        <f>SUM(H21:H26)</f>
        <v>587835865</v>
      </c>
      <c r="I27" s="850" t="s">
        <v>449</v>
      </c>
      <c r="J27" s="851">
        <f aca="true" t="shared" si="6" ref="J27:O27">SUM(J21:J26)</f>
        <v>587835865</v>
      </c>
      <c r="K27" s="851">
        <f t="shared" si="6"/>
        <v>0</v>
      </c>
      <c r="L27" s="851">
        <f t="shared" si="6"/>
        <v>500000</v>
      </c>
      <c r="M27" s="851">
        <f t="shared" si="6"/>
        <v>500000</v>
      </c>
      <c r="N27" s="851">
        <f t="shared" si="6"/>
        <v>500000</v>
      </c>
      <c r="O27" s="851">
        <f t="shared" si="6"/>
        <v>1000000</v>
      </c>
      <c r="P27" s="851">
        <f>SUM(P22+P26)</f>
        <v>587835865</v>
      </c>
      <c r="Q27" s="837"/>
      <c r="R27" s="837"/>
      <c r="S27" s="837"/>
      <c r="T27" s="837"/>
      <c r="U27" s="837"/>
      <c r="V27" s="837"/>
      <c r="W27" s="837"/>
      <c r="X27" s="837"/>
      <c r="Y27" s="837"/>
      <c r="Z27" s="837"/>
      <c r="AA27" s="837"/>
      <c r="AB27" s="837"/>
      <c r="AC27" s="837"/>
      <c r="AD27" s="837"/>
      <c r="AE27" s="837"/>
      <c r="AF27" s="837"/>
      <c r="AG27" s="837"/>
      <c r="AH27" s="837"/>
      <c r="AI27" s="837"/>
      <c r="AJ27" s="837"/>
      <c r="AK27" s="837"/>
      <c r="AL27" s="837"/>
      <c r="AM27" s="837"/>
      <c r="AN27" s="837"/>
      <c r="AO27" s="837"/>
      <c r="AP27" s="837"/>
      <c r="AQ27" s="837"/>
      <c r="AR27" s="837"/>
      <c r="AS27" s="837"/>
      <c r="AT27" s="837"/>
      <c r="AU27" s="837"/>
      <c r="AV27" s="837"/>
      <c r="AW27" s="837"/>
      <c r="AX27" s="837"/>
      <c r="AY27" s="837"/>
      <c r="AZ27" s="837"/>
      <c r="BA27" s="837"/>
      <c r="BB27" s="837"/>
      <c r="BC27" s="837"/>
      <c r="BD27" s="837"/>
      <c r="BE27" s="837"/>
      <c r="BF27" s="837"/>
      <c r="BG27" s="837"/>
      <c r="BH27" s="837"/>
      <c r="BI27" s="837"/>
      <c r="BJ27" s="837"/>
      <c r="BK27" s="837"/>
      <c r="BL27" s="837"/>
      <c r="BM27" s="837"/>
      <c r="BN27" s="837"/>
      <c r="BO27" s="837"/>
      <c r="BP27" s="837"/>
      <c r="BQ27" s="837"/>
      <c r="BR27" s="837"/>
      <c r="BS27" s="837"/>
      <c r="BT27" s="837"/>
      <c r="BU27" s="837"/>
      <c r="BV27" s="837"/>
      <c r="BW27" s="837"/>
      <c r="BX27" s="837"/>
      <c r="BY27" s="837"/>
      <c r="BZ27" s="837"/>
      <c r="CA27" s="837"/>
      <c r="CB27" s="837"/>
      <c r="CC27" s="837"/>
      <c r="CD27" s="837"/>
      <c r="CE27" s="837"/>
      <c r="CF27" s="837"/>
      <c r="CG27" s="837"/>
      <c r="CH27" s="837"/>
      <c r="CI27" s="837"/>
      <c r="CJ27" s="837"/>
      <c r="CK27" s="837"/>
      <c r="CL27" s="837"/>
      <c r="CM27" s="837"/>
      <c r="CN27" s="837"/>
      <c r="CO27" s="837"/>
      <c r="CP27" s="837"/>
      <c r="CQ27" s="837"/>
      <c r="CR27" s="837"/>
      <c r="CS27" s="837"/>
      <c r="CT27" s="837"/>
      <c r="CU27" s="837"/>
      <c r="CV27" s="837"/>
      <c r="CW27" s="837"/>
      <c r="CX27" s="837"/>
      <c r="CY27" s="837"/>
      <c r="CZ27" s="837"/>
      <c r="DA27" s="837"/>
      <c r="DB27" s="837"/>
      <c r="DC27" s="837"/>
      <c r="DD27" s="837"/>
      <c r="DE27" s="837"/>
      <c r="DF27" s="837"/>
      <c r="DG27" s="837"/>
      <c r="DH27" s="837"/>
      <c r="DI27" s="837"/>
      <c r="DJ27" s="837"/>
      <c r="DK27" s="837"/>
      <c r="DL27" s="837"/>
      <c r="DM27" s="837"/>
      <c r="DN27" s="837"/>
      <c r="DO27" s="837"/>
      <c r="DP27" s="837"/>
      <c r="DQ27" s="837"/>
      <c r="DR27" s="837"/>
      <c r="DS27" s="837"/>
      <c r="DT27" s="837"/>
      <c r="DU27" s="837"/>
      <c r="DV27" s="837"/>
      <c r="DW27" s="837"/>
      <c r="DX27" s="837"/>
      <c r="DY27" s="837"/>
      <c r="DZ27" s="837"/>
      <c r="EA27" s="837"/>
      <c r="EB27" s="837"/>
      <c r="EC27" s="837"/>
      <c r="ED27" s="837"/>
      <c r="EE27" s="837"/>
      <c r="EF27" s="837"/>
      <c r="EG27" s="837"/>
      <c r="EH27" s="837"/>
      <c r="EI27" s="837"/>
      <c r="EJ27" s="837"/>
      <c r="EK27" s="837"/>
      <c r="EL27" s="837"/>
      <c r="EM27" s="837"/>
      <c r="EN27" s="837"/>
      <c r="EO27" s="837"/>
      <c r="EP27" s="837"/>
      <c r="EQ27" s="837"/>
      <c r="ER27" s="837"/>
      <c r="ES27" s="837"/>
      <c r="ET27" s="837"/>
      <c r="EU27" s="837"/>
      <c r="EV27" s="837"/>
      <c r="EW27" s="837"/>
      <c r="EX27" s="837"/>
      <c r="EY27" s="837"/>
      <c r="EZ27" s="837"/>
      <c r="FA27" s="837"/>
      <c r="FB27" s="837"/>
      <c r="FC27" s="837"/>
      <c r="FD27" s="837"/>
      <c r="FE27" s="837"/>
      <c r="FF27" s="837"/>
      <c r="FG27" s="837"/>
      <c r="FH27" s="837"/>
      <c r="FI27" s="837"/>
      <c r="FJ27" s="837"/>
      <c r="FK27" s="837"/>
      <c r="FL27" s="837"/>
      <c r="FM27" s="837"/>
      <c r="FN27" s="837"/>
      <c r="FO27" s="837"/>
      <c r="FP27" s="837"/>
      <c r="FQ27" s="837"/>
      <c r="FR27" s="837"/>
      <c r="FS27" s="837"/>
      <c r="FT27" s="837"/>
      <c r="FU27" s="837"/>
      <c r="FV27" s="837"/>
      <c r="FW27" s="837"/>
      <c r="FX27" s="837"/>
      <c r="FY27" s="837"/>
      <c r="FZ27" s="837"/>
      <c r="GA27" s="837"/>
      <c r="GB27" s="837"/>
      <c r="GC27" s="837"/>
      <c r="GD27" s="837"/>
      <c r="GE27" s="837"/>
      <c r="GF27" s="837"/>
      <c r="GG27" s="837"/>
      <c r="GH27" s="837"/>
      <c r="GI27" s="837"/>
      <c r="GJ27" s="837"/>
      <c r="GK27" s="837"/>
      <c r="GL27" s="837"/>
      <c r="GM27" s="837"/>
      <c r="GN27" s="837"/>
      <c r="GO27" s="837"/>
      <c r="GP27" s="837"/>
      <c r="GQ27" s="837"/>
      <c r="GR27" s="837"/>
      <c r="GS27" s="837"/>
      <c r="GT27" s="837"/>
      <c r="GU27" s="837"/>
      <c r="GV27" s="837"/>
      <c r="GW27" s="837"/>
      <c r="GX27" s="837"/>
      <c r="GY27" s="837"/>
      <c r="GZ27" s="837"/>
      <c r="HA27" s="837"/>
      <c r="HB27" s="837"/>
      <c r="HC27" s="837"/>
      <c r="HD27" s="837"/>
      <c r="HE27" s="837"/>
      <c r="HF27" s="837"/>
      <c r="HG27" s="837"/>
      <c r="HH27" s="837"/>
      <c r="HI27" s="837"/>
      <c r="HJ27" s="837"/>
      <c r="HK27" s="837"/>
      <c r="HL27" s="837"/>
      <c r="HM27" s="837"/>
      <c r="HN27" s="837"/>
      <c r="HO27" s="837"/>
      <c r="HP27" s="837"/>
      <c r="HQ27" s="837"/>
      <c r="HR27" s="837"/>
      <c r="HS27" s="837"/>
      <c r="HT27" s="837"/>
      <c r="HU27" s="837"/>
      <c r="HV27" s="837"/>
      <c r="HW27" s="837"/>
      <c r="HX27" s="837"/>
      <c r="HY27" s="837"/>
      <c r="HZ27" s="837"/>
      <c r="IA27" s="837"/>
      <c r="IB27" s="837"/>
      <c r="IC27" s="837"/>
      <c r="ID27" s="837"/>
      <c r="IE27" s="837"/>
      <c r="IF27" s="837"/>
      <c r="IG27" s="837"/>
      <c r="IH27" s="837"/>
      <c r="II27" s="837"/>
      <c r="IJ27" s="837"/>
      <c r="IK27" s="837"/>
      <c r="IL27" s="837"/>
      <c r="IM27" s="837"/>
      <c r="IN27" s="837"/>
      <c r="IO27" s="837"/>
      <c r="IP27" s="837"/>
      <c r="IQ27" s="837"/>
      <c r="IR27" s="837"/>
      <c r="IS27" s="837"/>
      <c r="IT27" s="837"/>
      <c r="IU27" s="837"/>
      <c r="IV27" s="837"/>
    </row>
    <row r="28" spans="1:256" ht="16.5" customHeight="1">
      <c r="A28" s="839" t="s">
        <v>459</v>
      </c>
      <c r="B28" s="855">
        <f aca="true" t="shared" si="7" ref="B28:H28">SUM(B18+B27)</f>
        <v>1072964718</v>
      </c>
      <c r="C28" s="855">
        <f t="shared" si="7"/>
        <v>1752495</v>
      </c>
      <c r="D28" s="855">
        <f t="shared" si="7"/>
        <v>88948144</v>
      </c>
      <c r="E28" s="855">
        <f t="shared" si="7"/>
        <v>129394821</v>
      </c>
      <c r="F28" s="855">
        <f t="shared" si="7"/>
        <v>22031285</v>
      </c>
      <c r="G28" s="855">
        <f t="shared" si="7"/>
        <v>97394750</v>
      </c>
      <c r="H28" s="855">
        <f t="shared" si="7"/>
        <v>1412486213</v>
      </c>
      <c r="I28" s="839" t="s">
        <v>460</v>
      </c>
      <c r="J28" s="855">
        <f aca="true" t="shared" si="8" ref="J28:O28">SUM(J18+J27)</f>
        <v>1074717213</v>
      </c>
      <c r="K28" s="855">
        <f t="shared" si="8"/>
        <v>0</v>
      </c>
      <c r="L28" s="855">
        <f t="shared" si="8"/>
        <v>88948144</v>
      </c>
      <c r="M28" s="855">
        <f t="shared" si="8"/>
        <v>129394821</v>
      </c>
      <c r="N28" s="855">
        <f t="shared" si="8"/>
        <v>22031285</v>
      </c>
      <c r="O28" s="855">
        <f t="shared" si="8"/>
        <v>97394750</v>
      </c>
      <c r="P28" s="855">
        <f>SUM(J28:O28)</f>
        <v>1412486213</v>
      </c>
      <c r="Q28" s="837"/>
      <c r="R28" s="837"/>
      <c r="S28" s="837"/>
      <c r="T28" s="837"/>
      <c r="U28" s="837"/>
      <c r="V28" s="837"/>
      <c r="W28" s="837"/>
      <c r="X28" s="837"/>
      <c r="Y28" s="837"/>
      <c r="Z28" s="837"/>
      <c r="AA28" s="837"/>
      <c r="AB28" s="837"/>
      <c r="AC28" s="837"/>
      <c r="AD28" s="837"/>
      <c r="AE28" s="837"/>
      <c r="AF28" s="837"/>
      <c r="AG28" s="837"/>
      <c r="AH28" s="837"/>
      <c r="AI28" s="837"/>
      <c r="AJ28" s="837"/>
      <c r="AK28" s="837"/>
      <c r="AL28" s="837"/>
      <c r="AM28" s="837"/>
      <c r="AN28" s="837"/>
      <c r="AO28" s="837"/>
      <c r="AP28" s="837"/>
      <c r="AQ28" s="837"/>
      <c r="AR28" s="837"/>
      <c r="AS28" s="837"/>
      <c r="AT28" s="837"/>
      <c r="AU28" s="837"/>
      <c r="AV28" s="837"/>
      <c r="AW28" s="837"/>
      <c r="AX28" s="837"/>
      <c r="AY28" s="837"/>
      <c r="AZ28" s="837"/>
      <c r="BA28" s="837"/>
      <c r="BB28" s="837"/>
      <c r="BC28" s="837"/>
      <c r="BD28" s="837"/>
      <c r="BE28" s="837"/>
      <c r="BF28" s="837"/>
      <c r="BG28" s="837"/>
      <c r="BH28" s="837"/>
      <c r="BI28" s="837"/>
      <c r="BJ28" s="837"/>
      <c r="BK28" s="837"/>
      <c r="BL28" s="837"/>
      <c r="BM28" s="837"/>
      <c r="BN28" s="837"/>
      <c r="BO28" s="837"/>
      <c r="BP28" s="837"/>
      <c r="BQ28" s="837"/>
      <c r="BR28" s="837"/>
      <c r="BS28" s="837"/>
      <c r="BT28" s="837"/>
      <c r="BU28" s="837"/>
      <c r="BV28" s="837"/>
      <c r="BW28" s="837"/>
      <c r="BX28" s="837"/>
      <c r="BY28" s="837"/>
      <c r="BZ28" s="837"/>
      <c r="CA28" s="837"/>
      <c r="CB28" s="837"/>
      <c r="CC28" s="837"/>
      <c r="CD28" s="837"/>
      <c r="CE28" s="837"/>
      <c r="CF28" s="837"/>
      <c r="CG28" s="837"/>
      <c r="CH28" s="837"/>
      <c r="CI28" s="837"/>
      <c r="CJ28" s="837"/>
      <c r="CK28" s="837"/>
      <c r="CL28" s="837"/>
      <c r="CM28" s="837"/>
      <c r="CN28" s="837"/>
      <c r="CO28" s="837"/>
      <c r="CP28" s="837"/>
      <c r="CQ28" s="837"/>
      <c r="CR28" s="837"/>
      <c r="CS28" s="837"/>
      <c r="CT28" s="837"/>
      <c r="CU28" s="837"/>
      <c r="CV28" s="837"/>
      <c r="CW28" s="837"/>
      <c r="CX28" s="837"/>
      <c r="CY28" s="837"/>
      <c r="CZ28" s="837"/>
      <c r="DA28" s="837"/>
      <c r="DB28" s="837"/>
      <c r="DC28" s="837"/>
      <c r="DD28" s="837"/>
      <c r="DE28" s="837"/>
      <c r="DF28" s="837"/>
      <c r="DG28" s="837"/>
      <c r="DH28" s="837"/>
      <c r="DI28" s="837"/>
      <c r="DJ28" s="837"/>
      <c r="DK28" s="837"/>
      <c r="DL28" s="837"/>
      <c r="DM28" s="837"/>
      <c r="DN28" s="837"/>
      <c r="DO28" s="837"/>
      <c r="DP28" s="837"/>
      <c r="DQ28" s="837"/>
      <c r="DR28" s="837"/>
      <c r="DS28" s="837"/>
      <c r="DT28" s="837"/>
      <c r="DU28" s="837"/>
      <c r="DV28" s="837"/>
      <c r="DW28" s="837"/>
      <c r="DX28" s="837"/>
      <c r="DY28" s="837"/>
      <c r="DZ28" s="837"/>
      <c r="EA28" s="837"/>
      <c r="EB28" s="837"/>
      <c r="EC28" s="837"/>
      <c r="ED28" s="837"/>
      <c r="EE28" s="837"/>
      <c r="EF28" s="837"/>
      <c r="EG28" s="837"/>
      <c r="EH28" s="837"/>
      <c r="EI28" s="837"/>
      <c r="EJ28" s="837"/>
      <c r="EK28" s="837"/>
      <c r="EL28" s="837"/>
      <c r="EM28" s="837"/>
      <c r="EN28" s="837"/>
      <c r="EO28" s="837"/>
      <c r="EP28" s="837"/>
      <c r="EQ28" s="837"/>
      <c r="ER28" s="837"/>
      <c r="ES28" s="837"/>
      <c r="ET28" s="837"/>
      <c r="EU28" s="837"/>
      <c r="EV28" s="837"/>
      <c r="EW28" s="837"/>
      <c r="EX28" s="837"/>
      <c r="EY28" s="837"/>
      <c r="EZ28" s="837"/>
      <c r="FA28" s="837"/>
      <c r="FB28" s="837"/>
      <c r="FC28" s="837"/>
      <c r="FD28" s="837"/>
      <c r="FE28" s="837"/>
      <c r="FF28" s="837"/>
      <c r="FG28" s="837"/>
      <c r="FH28" s="837"/>
      <c r="FI28" s="837"/>
      <c r="FJ28" s="837"/>
      <c r="FK28" s="837"/>
      <c r="FL28" s="837"/>
      <c r="FM28" s="837"/>
      <c r="FN28" s="837"/>
      <c r="FO28" s="837"/>
      <c r="FP28" s="837"/>
      <c r="FQ28" s="837"/>
      <c r="FR28" s="837"/>
      <c r="FS28" s="837"/>
      <c r="FT28" s="837"/>
      <c r="FU28" s="837"/>
      <c r="FV28" s="837"/>
      <c r="FW28" s="837"/>
      <c r="FX28" s="837"/>
      <c r="FY28" s="837"/>
      <c r="FZ28" s="837"/>
      <c r="GA28" s="837"/>
      <c r="GB28" s="837"/>
      <c r="GC28" s="837"/>
      <c r="GD28" s="837"/>
      <c r="GE28" s="837"/>
      <c r="GF28" s="837"/>
      <c r="GG28" s="837"/>
      <c r="GH28" s="837"/>
      <c r="GI28" s="837"/>
      <c r="GJ28" s="837"/>
      <c r="GK28" s="837"/>
      <c r="GL28" s="837"/>
      <c r="GM28" s="837"/>
      <c r="GN28" s="837"/>
      <c r="GO28" s="837"/>
      <c r="GP28" s="837"/>
      <c r="GQ28" s="837"/>
      <c r="GR28" s="837"/>
      <c r="GS28" s="837"/>
      <c r="GT28" s="837"/>
      <c r="GU28" s="837"/>
      <c r="GV28" s="837"/>
      <c r="GW28" s="837"/>
      <c r="GX28" s="837"/>
      <c r="GY28" s="837"/>
      <c r="GZ28" s="837"/>
      <c r="HA28" s="837"/>
      <c r="HB28" s="837"/>
      <c r="HC28" s="837"/>
      <c r="HD28" s="837"/>
      <c r="HE28" s="837"/>
      <c r="HF28" s="837"/>
      <c r="HG28" s="837"/>
      <c r="HH28" s="837"/>
      <c r="HI28" s="837"/>
      <c r="HJ28" s="837"/>
      <c r="HK28" s="837"/>
      <c r="HL28" s="837"/>
      <c r="HM28" s="837"/>
      <c r="HN28" s="837"/>
      <c r="HO28" s="837"/>
      <c r="HP28" s="837"/>
      <c r="HQ28" s="837"/>
      <c r="HR28" s="837"/>
      <c r="HS28" s="837"/>
      <c r="HT28" s="837"/>
      <c r="HU28" s="837"/>
      <c r="HV28" s="837"/>
      <c r="HW28" s="837"/>
      <c r="HX28" s="837"/>
      <c r="HY28" s="837"/>
      <c r="HZ28" s="837"/>
      <c r="IA28" s="837"/>
      <c r="IB28" s="837"/>
      <c r="IC28" s="837"/>
      <c r="ID28" s="837"/>
      <c r="IE28" s="837"/>
      <c r="IF28" s="837"/>
      <c r="IG28" s="837"/>
      <c r="IH28" s="837"/>
      <c r="II28" s="837"/>
      <c r="IJ28" s="837"/>
      <c r="IK28" s="837"/>
      <c r="IL28" s="837"/>
      <c r="IM28" s="837"/>
      <c r="IN28" s="837"/>
      <c r="IO28" s="837"/>
      <c r="IP28" s="837"/>
      <c r="IQ28" s="837"/>
      <c r="IR28" s="837"/>
      <c r="IS28" s="837"/>
      <c r="IT28" s="837"/>
      <c r="IU28" s="837"/>
      <c r="IV28" s="837"/>
    </row>
    <row r="29" ht="18" customHeight="1"/>
    <row r="30" ht="20.25" customHeight="1"/>
    <row r="31" ht="20.25" customHeight="1"/>
    <row r="32" ht="20.25" customHeight="1"/>
    <row r="33" ht="20.25" customHeight="1"/>
  </sheetData>
  <sheetProtection selectLockedCells="1" selectUnlockedCells="1"/>
  <mergeCells count="10">
    <mergeCell ref="D3:M3"/>
    <mergeCell ref="A19:H19"/>
    <mergeCell ref="I19:P19"/>
    <mergeCell ref="A1:D1"/>
    <mergeCell ref="I1:P1"/>
    <mergeCell ref="A2:P2"/>
    <mergeCell ref="A4:P4"/>
    <mergeCell ref="G6:H6"/>
    <mergeCell ref="N6:P6"/>
    <mergeCell ref="C5:N5"/>
  </mergeCells>
  <printOptions/>
  <pageMargins left="0.25" right="0.25" top="0.75" bottom="0.75" header="0.3" footer="0.3"/>
  <pageSetup fitToHeight="1" fitToWidth="1" horizontalDpi="600" verticalDpi="600" orientation="landscape" paperSize="9" scale="58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9"/>
  <sheetViews>
    <sheetView showGridLines="0" view="pageBreakPreview" zoomScale="110" zoomScaleSheetLayoutView="110" zoomScalePageLayoutView="0" workbookViewId="0" topLeftCell="A1">
      <selection activeCell="A2" sqref="A2:F2"/>
    </sheetView>
  </sheetViews>
  <sheetFormatPr defaultColWidth="11.7109375" defaultRowHeight="12.75" customHeight="1"/>
  <cols>
    <col min="1" max="1" width="6.421875" style="56" customWidth="1"/>
    <col min="2" max="2" width="23.7109375" style="56" customWidth="1"/>
    <col min="3" max="3" width="22.00390625" style="56" customWidth="1"/>
    <col min="4" max="5" width="10.7109375" style="56" customWidth="1"/>
    <col min="6" max="6" width="7.421875" style="105" customWidth="1"/>
    <col min="7" max="16384" width="11.7109375" style="56" customWidth="1"/>
  </cols>
  <sheetData>
    <row r="1" spans="1:6" s="106" customFormat="1" ht="18" customHeight="1">
      <c r="A1" s="1718" t="s">
        <v>831</v>
      </c>
      <c r="B1" s="1718"/>
      <c r="C1" s="1718"/>
      <c r="D1" s="1718"/>
      <c r="E1" s="1718"/>
      <c r="F1" s="1718"/>
    </row>
    <row r="2" spans="1:6" ht="12.75" customHeight="1">
      <c r="A2" s="1719" t="s">
        <v>1149</v>
      </c>
      <c r="B2" s="1719"/>
      <c r="C2" s="1719"/>
      <c r="D2" s="1719"/>
      <c r="E2" s="1719"/>
      <c r="F2" s="1719"/>
    </row>
    <row r="3" spans="1:5" ht="6.75" customHeight="1">
      <c r="A3" s="189"/>
      <c r="B3" s="190"/>
      <c r="C3" s="190"/>
      <c r="D3" s="190"/>
      <c r="E3" s="190"/>
    </row>
    <row r="4" spans="1:256" ht="29.25" customHeight="1">
      <c r="A4"/>
      <c r="B4" s="1657" t="s">
        <v>1014</v>
      </c>
      <c r="C4" s="1657"/>
      <c r="D4" s="1657"/>
      <c r="E4" s="1657"/>
      <c r="F4" s="165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.25" customHeight="1">
      <c r="A5"/>
      <c r="B5" s="1084"/>
      <c r="C5" s="1084"/>
      <c r="D5" s="1084"/>
      <c r="E5" s="1084"/>
      <c r="F5" s="108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/>
      <c r="B6" s="1084"/>
      <c r="C6" s="1084"/>
      <c r="D6" s="1084"/>
      <c r="E6" s="1084"/>
      <c r="F6" s="108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/>
      <c r="B7"/>
      <c r="C7"/>
      <c r="D7"/>
      <c r="E7"/>
      <c r="F7" s="108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50.25" customHeight="1">
      <c r="A8" s="1720" t="s">
        <v>33</v>
      </c>
      <c r="B8" s="1079" t="s">
        <v>24</v>
      </c>
      <c r="C8" s="1086" t="s">
        <v>832</v>
      </c>
      <c r="D8" s="1087" t="s">
        <v>833</v>
      </c>
      <c r="E8" s="1087" t="s">
        <v>834</v>
      </c>
      <c r="F8" s="1087" t="s">
        <v>25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9.5" customHeight="1">
      <c r="A9" s="1720"/>
      <c r="B9" s="1079" t="s">
        <v>158</v>
      </c>
      <c r="C9" s="1086" t="s">
        <v>159</v>
      </c>
      <c r="D9" s="1087" t="s">
        <v>160</v>
      </c>
      <c r="E9" s="1087" t="s">
        <v>161</v>
      </c>
      <c r="F9" s="1087" t="s">
        <v>461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0" customHeight="1">
      <c r="A10" s="1088" t="s">
        <v>38</v>
      </c>
      <c r="B10" s="1089" t="s">
        <v>255</v>
      </c>
      <c r="C10" s="1090">
        <v>0</v>
      </c>
      <c r="D10" s="1090">
        <v>1</v>
      </c>
      <c r="E10" s="1090"/>
      <c r="F10" s="1090">
        <f>SUM(C10:E10)</f>
        <v>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0" customHeight="1">
      <c r="A11" s="1088" t="s">
        <v>40</v>
      </c>
      <c r="B11" s="1091" t="s">
        <v>835</v>
      </c>
      <c r="C11" s="1090">
        <v>1</v>
      </c>
      <c r="D11" s="1090"/>
      <c r="E11" s="1090"/>
      <c r="F11" s="1090">
        <f>SUM(C11:E11)</f>
        <v>1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" customHeight="1">
      <c r="A12" s="1088" t="s">
        <v>53</v>
      </c>
      <c r="B12" s="1092" t="s">
        <v>236</v>
      </c>
      <c r="C12" s="1093">
        <f>SUM(C10:C11)</f>
        <v>1</v>
      </c>
      <c r="D12" s="1093">
        <f>SUM(D10:D11)</f>
        <v>1</v>
      </c>
      <c r="E12" s="1093">
        <f>SUM(E10:E11)</f>
        <v>0</v>
      </c>
      <c r="F12" s="1093">
        <f>SUM(F10:F11)</f>
        <v>2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customHeight="1">
      <c r="A13" s="1088" t="s">
        <v>55</v>
      </c>
      <c r="B13" s="1091" t="s">
        <v>306</v>
      </c>
      <c r="C13" s="1090">
        <v>14</v>
      </c>
      <c r="D13" s="1090"/>
      <c r="E13" s="1090"/>
      <c r="F13" s="1090">
        <f>SUM(C13:E13)</f>
        <v>14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0" customHeight="1">
      <c r="A14" s="1088" t="s">
        <v>57</v>
      </c>
      <c r="B14" s="1091" t="s">
        <v>836</v>
      </c>
      <c r="C14" s="1090">
        <v>21</v>
      </c>
      <c r="D14" s="1090"/>
      <c r="E14" s="1090"/>
      <c r="F14" s="1090">
        <f>SUM(C14:E14)</f>
        <v>21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" customHeight="1">
      <c r="A15" s="1088" t="s">
        <v>86</v>
      </c>
      <c r="B15" s="1091" t="s">
        <v>239</v>
      </c>
      <c r="C15" s="1090">
        <v>30</v>
      </c>
      <c r="D15" s="1090"/>
      <c r="E15" s="1090"/>
      <c r="F15" s="1090">
        <f>SUM(C15:E15)</f>
        <v>30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" customHeight="1">
      <c r="A16" s="1088" t="s">
        <v>59</v>
      </c>
      <c r="B16" s="1091" t="s">
        <v>1032</v>
      </c>
      <c r="C16" s="1090">
        <v>2</v>
      </c>
      <c r="D16" s="1090">
        <v>3</v>
      </c>
      <c r="E16" s="1090"/>
      <c r="F16" s="1090">
        <f>SUM(C16:E16)</f>
        <v>5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" customHeight="1">
      <c r="A17" s="1088" t="s">
        <v>61</v>
      </c>
      <c r="B17" s="1092" t="s">
        <v>449</v>
      </c>
      <c r="C17" s="1093">
        <f>SUM(C12:C16)</f>
        <v>68</v>
      </c>
      <c r="D17" s="1093">
        <f>SUM(D12:D16)</f>
        <v>4</v>
      </c>
      <c r="E17" s="1093">
        <f>SUM(E12:E16)</f>
        <v>0</v>
      </c>
      <c r="F17" s="1093">
        <f>SUM(F12:F16)</f>
        <v>72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0" customHeight="1">
      <c r="A18" s="1088" t="s">
        <v>63</v>
      </c>
      <c r="B18" s="1091" t="s">
        <v>837</v>
      </c>
      <c r="C18" s="1093">
        <v>6</v>
      </c>
      <c r="D18" s="1093"/>
      <c r="E18" s="1093"/>
      <c r="F18" s="1093">
        <f>SUM(C18:E18)</f>
        <v>6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0" customHeight="1">
      <c r="A19" s="1088" t="s">
        <v>65</v>
      </c>
      <c r="B19" s="1094" t="s">
        <v>838</v>
      </c>
      <c r="C19" s="195">
        <f>SUM(C17:C18)</f>
        <v>74</v>
      </c>
      <c r="D19" s="195">
        <f>SUM(D17:D18)</f>
        <v>4</v>
      </c>
      <c r="E19" s="195">
        <f>SUM(E17:E18)</f>
        <v>0</v>
      </c>
      <c r="F19" s="195">
        <f>SUM(F17:F18)</f>
        <v>78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</sheetData>
  <sheetProtection selectLockedCells="1" selectUnlockedCells="1"/>
  <mergeCells count="4">
    <mergeCell ref="A1:F1"/>
    <mergeCell ref="A2:F2"/>
    <mergeCell ref="B4:F4"/>
    <mergeCell ref="A8:A9"/>
  </mergeCells>
  <printOptions/>
  <pageMargins left="1.2902777777777779" right="0.2298611111111111" top="0.3902777777777778" bottom="0.15" header="0.5118055555555555" footer="0.5118055555555555"/>
  <pageSetup firstPageNumber="1" useFirstPageNumber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39"/>
  <sheetViews>
    <sheetView showGridLines="0" view="pageBreakPreview" zoomScaleSheetLayoutView="100" zoomScalePageLayoutView="0" workbookViewId="0" topLeftCell="A1">
      <pane xSplit="1" ySplit="7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4" sqref="I24"/>
    </sheetView>
  </sheetViews>
  <sheetFormatPr defaultColWidth="11.7109375" defaultRowHeight="12.75" customHeight="1"/>
  <cols>
    <col min="1" max="1" width="21.7109375" style="56" customWidth="1"/>
    <col min="2" max="2" width="11.7109375" style="56" customWidth="1"/>
    <col min="3" max="3" width="11.28125" style="56" customWidth="1"/>
    <col min="4" max="5" width="11.28125" style="56" bestFit="1" customWidth="1"/>
    <col min="6" max="6" width="11.28125" style="105" bestFit="1" customWidth="1"/>
    <col min="7" max="9" width="12.140625" style="56" bestFit="1" customWidth="1"/>
    <col min="10" max="13" width="11.28125" style="56" bestFit="1" customWidth="1"/>
    <col min="14" max="14" width="14.140625" style="56" customWidth="1"/>
    <col min="15" max="25" width="10.7109375" style="56" customWidth="1"/>
    <col min="26" max="16384" width="11.7109375" style="56" customWidth="1"/>
  </cols>
  <sheetData>
    <row r="1" spans="9:14" s="106" customFormat="1" ht="18" customHeight="1">
      <c r="I1" s="1721" t="s">
        <v>462</v>
      </c>
      <c r="J1" s="1721"/>
      <c r="K1" s="1721"/>
      <c r="L1" s="1721"/>
      <c r="M1" s="1721"/>
      <c r="N1" s="1721"/>
    </row>
    <row r="2" spans="1:14" ht="12.75" customHeight="1">
      <c r="A2" s="1722" t="s">
        <v>1149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</row>
    <row r="3" spans="1:14" ht="20.25" customHeight="1">
      <c r="A3" s="189"/>
      <c r="B3" s="190"/>
      <c r="C3" s="190"/>
      <c r="D3" s="190"/>
      <c r="E3" s="2039" t="s">
        <v>1150</v>
      </c>
      <c r="F3" s="2039"/>
      <c r="G3" s="2039"/>
      <c r="H3" s="2039"/>
      <c r="I3" s="2039"/>
      <c r="N3" s="64" t="s">
        <v>1153</v>
      </c>
    </row>
    <row r="4" spans="1:256" ht="12.75" customHeight="1">
      <c r="A4" s="1723" t="s">
        <v>1015</v>
      </c>
      <c r="B4" s="1723"/>
      <c r="C4" s="1723"/>
      <c r="D4" s="1723"/>
      <c r="E4" s="1723"/>
      <c r="F4" s="1723"/>
      <c r="G4" s="1723"/>
      <c r="H4" s="1723"/>
      <c r="I4" s="1723"/>
      <c r="J4" s="1723"/>
      <c r="K4" s="1723"/>
      <c r="L4" s="1723"/>
      <c r="M4" s="1723"/>
      <c r="N4" s="1723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723"/>
      <c r="B5" s="1723"/>
      <c r="C5" s="1723"/>
      <c r="D5" s="1723"/>
      <c r="E5" s="1723"/>
      <c r="F5" s="1723"/>
      <c r="G5" s="1723"/>
      <c r="H5" s="1723"/>
      <c r="I5" s="1723"/>
      <c r="J5" s="1723"/>
      <c r="K5" s="1723"/>
      <c r="L5" s="1723"/>
      <c r="M5" s="1723"/>
      <c r="N5" s="172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/>
      <c r="M6" s="1724" t="s">
        <v>155</v>
      </c>
      <c r="N6" s="172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>
      <c r="A7" s="506" t="s">
        <v>24</v>
      </c>
      <c r="B7" s="507" t="s">
        <v>463</v>
      </c>
      <c r="C7" s="507" t="s">
        <v>464</v>
      </c>
      <c r="D7" s="507" t="s">
        <v>465</v>
      </c>
      <c r="E7" s="507" t="s">
        <v>466</v>
      </c>
      <c r="F7" s="507" t="s">
        <v>467</v>
      </c>
      <c r="G7" s="507" t="s">
        <v>468</v>
      </c>
      <c r="H7" s="507" t="s">
        <v>469</v>
      </c>
      <c r="I7" s="507" t="s">
        <v>470</v>
      </c>
      <c r="J7" s="507" t="s">
        <v>471</v>
      </c>
      <c r="K7" s="507" t="s">
        <v>472</v>
      </c>
      <c r="L7" s="507" t="s">
        <v>473</v>
      </c>
      <c r="M7" s="507" t="s">
        <v>474</v>
      </c>
      <c r="N7" s="508" t="s">
        <v>475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509" t="s">
        <v>157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510">
        <f>SUM(B8:M8)</f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8.5" customHeight="1">
      <c r="A9" s="511" t="s">
        <v>162</v>
      </c>
      <c r="B9" s="197">
        <f>SUM(N9/12)</f>
        <v>16485634.666666666</v>
      </c>
      <c r="C9" s="197">
        <v>16485634.666666666</v>
      </c>
      <c r="D9" s="197">
        <v>16485634.666666666</v>
      </c>
      <c r="E9" s="197">
        <v>16485634.666666666</v>
      </c>
      <c r="F9" s="197">
        <v>16485634.666666666</v>
      </c>
      <c r="G9" s="197">
        <v>16485634.666666666</v>
      </c>
      <c r="H9" s="197">
        <v>16485634.666666666</v>
      </c>
      <c r="I9" s="197">
        <v>16485634.666666666</v>
      </c>
      <c r="J9" s="197">
        <v>16485634.666666666</v>
      </c>
      <c r="K9" s="197">
        <v>16485634.666666666</v>
      </c>
      <c r="L9" s="197">
        <v>16485634.666666666</v>
      </c>
      <c r="M9" s="197">
        <v>16485634.666666666</v>
      </c>
      <c r="N9" s="510">
        <f>SUM('1. melléklet'!E10)</f>
        <v>197827616</v>
      </c>
      <c r="O9"/>
      <c r="P9" s="130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8.25" customHeight="1">
      <c r="A10" s="511" t="s">
        <v>629</v>
      </c>
      <c r="B10" s="197">
        <f>SUM(N10/12)</f>
        <v>570737.5</v>
      </c>
      <c r="C10" s="197">
        <v>570737.5</v>
      </c>
      <c r="D10" s="197">
        <v>570737.5</v>
      </c>
      <c r="E10" s="197">
        <v>570737.5</v>
      </c>
      <c r="F10" s="197">
        <v>570737.5</v>
      </c>
      <c r="G10" s="197">
        <v>570737.5</v>
      </c>
      <c r="H10" s="197">
        <v>570737.5</v>
      </c>
      <c r="I10" s="197">
        <v>570737.5</v>
      </c>
      <c r="J10" s="197">
        <v>570737.5</v>
      </c>
      <c r="K10" s="197">
        <v>570737.5</v>
      </c>
      <c r="L10" s="197">
        <v>570737.5</v>
      </c>
      <c r="M10" s="197">
        <v>570737.5</v>
      </c>
      <c r="N10" s="510">
        <f>SUM('1. melléklet'!E11)</f>
        <v>6848850</v>
      </c>
      <c r="O10"/>
      <c r="P10" s="13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>
      <c r="A11" s="511" t="s">
        <v>167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510">
        <f>SUM(B11:M11)</f>
        <v>0</v>
      </c>
      <c r="O11" s="198"/>
      <c r="P11" s="199"/>
      <c r="Q11" s="200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4" customHeight="1">
      <c r="A12" s="511" t="s">
        <v>174</v>
      </c>
      <c r="B12" s="197">
        <f>SUM(N12/12)</f>
        <v>14037615.583333334</v>
      </c>
      <c r="C12" s="197">
        <v>14037615.583333334</v>
      </c>
      <c r="D12" s="197">
        <v>14037615.583333334</v>
      </c>
      <c r="E12" s="197">
        <v>14037615.583333334</v>
      </c>
      <c r="F12" s="197">
        <v>14037615.583333334</v>
      </c>
      <c r="G12" s="197">
        <v>14037615.583333334</v>
      </c>
      <c r="H12" s="197">
        <v>14037615.583333334</v>
      </c>
      <c r="I12" s="197">
        <v>14037615.583333334</v>
      </c>
      <c r="J12" s="197">
        <v>14037615.583333334</v>
      </c>
      <c r="K12" s="197">
        <v>14037615.583333334</v>
      </c>
      <c r="L12" s="197">
        <v>14037615.583333334</v>
      </c>
      <c r="M12" s="197">
        <v>14037615.583333334</v>
      </c>
      <c r="N12" s="510">
        <f>SUM('1. melléklet'!F19)</f>
        <v>168451387</v>
      </c>
      <c r="O12" s="201"/>
      <c r="P12" s="19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511" t="s">
        <v>78</v>
      </c>
      <c r="B13" s="197">
        <f>SUM(N13/12)</f>
        <v>3495417.8333333335</v>
      </c>
      <c r="C13" s="197">
        <v>3227315.25</v>
      </c>
      <c r="D13" s="197">
        <v>3227315.25</v>
      </c>
      <c r="E13" s="197">
        <v>3227315.25</v>
      </c>
      <c r="F13" s="197">
        <v>3227315.25</v>
      </c>
      <c r="G13" s="197">
        <v>3227315.25</v>
      </c>
      <c r="H13" s="197">
        <v>3227315.25</v>
      </c>
      <c r="I13" s="197">
        <v>3227315.25</v>
      </c>
      <c r="J13" s="197">
        <v>3227315.25</v>
      </c>
      <c r="K13" s="197">
        <v>3227315.25</v>
      </c>
      <c r="L13" s="197">
        <v>3227315.25</v>
      </c>
      <c r="M13" s="197">
        <v>3227315.25</v>
      </c>
      <c r="N13" s="510">
        <f>SUM('1. melléklet'!F29)</f>
        <v>41945014</v>
      </c>
      <c r="O13" s="201"/>
      <c r="P13" s="19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8.75" customHeight="1">
      <c r="A14" s="511" t="s">
        <v>13</v>
      </c>
      <c r="B14" s="197">
        <f>SUM(N14/12)</f>
        <v>2012547.3333333333</v>
      </c>
      <c r="C14" s="197">
        <v>2012547.3333333333</v>
      </c>
      <c r="D14" s="197">
        <v>2012547.3333333333</v>
      </c>
      <c r="E14" s="197">
        <v>2012547.3333333333</v>
      </c>
      <c r="F14" s="197">
        <v>2012547.3333333333</v>
      </c>
      <c r="G14" s="197">
        <v>2012547.3333333333</v>
      </c>
      <c r="H14" s="197">
        <v>2012547.3333333333</v>
      </c>
      <c r="I14" s="197">
        <v>2012547.3333333333</v>
      </c>
      <c r="J14" s="197">
        <v>2012547.3333333333</v>
      </c>
      <c r="K14" s="197">
        <v>2012547.3333333333</v>
      </c>
      <c r="L14" s="197">
        <v>2012547.3333333333</v>
      </c>
      <c r="M14" s="197">
        <v>2012547.3333333333</v>
      </c>
      <c r="N14" s="510">
        <f>SUM('1. melléklet'!F30)</f>
        <v>24150568</v>
      </c>
      <c r="O14" s="202"/>
      <c r="P14" s="19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>
      <c r="A15" s="511" t="s">
        <v>185</v>
      </c>
      <c r="B15" s="197">
        <f>SUM(N15/12)</f>
        <v>6500</v>
      </c>
      <c r="C15" s="197">
        <v>6500</v>
      </c>
      <c r="D15" s="197">
        <v>6500</v>
      </c>
      <c r="E15" s="197">
        <v>6500</v>
      </c>
      <c r="F15" s="197">
        <v>6500</v>
      </c>
      <c r="G15" s="197">
        <v>6500</v>
      </c>
      <c r="H15" s="197">
        <v>6500</v>
      </c>
      <c r="I15" s="197">
        <v>6500</v>
      </c>
      <c r="J15" s="197">
        <v>6500</v>
      </c>
      <c r="K15" s="197">
        <v>6500</v>
      </c>
      <c r="L15" s="197">
        <v>6500</v>
      </c>
      <c r="M15" s="197">
        <v>6500</v>
      </c>
      <c r="N15" s="510">
        <f>SUM('1. melléklet'!F31)</f>
        <v>78000</v>
      </c>
      <c r="O15" s="202"/>
      <c r="P15" s="199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5.5">
      <c r="A16" s="511" t="s">
        <v>225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510">
        <f>SUM(B16:M16)</f>
        <v>0</v>
      </c>
      <c r="O16" s="202"/>
      <c r="P16" s="19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>
      <c r="A17" s="511" t="s">
        <v>630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510">
        <f>SUM(B17:M17)</f>
        <v>0</v>
      </c>
      <c r="O17" s="198"/>
      <c r="P17" s="19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>
      <c r="A18" s="511" t="s">
        <v>220</v>
      </c>
      <c r="B18" s="197">
        <f>SUM(N18/12)</f>
        <v>54461507.666666664</v>
      </c>
      <c r="C18" s="197">
        <v>54729610.25</v>
      </c>
      <c r="D18" s="197">
        <v>54729610.25</v>
      </c>
      <c r="E18" s="197">
        <v>54729610.25</v>
      </c>
      <c r="F18" s="197">
        <v>54729610.25</v>
      </c>
      <c r="G18" s="197">
        <v>54729610.25</v>
      </c>
      <c r="H18" s="197">
        <v>54729610.25</v>
      </c>
      <c r="I18" s="197">
        <v>54729610.25</v>
      </c>
      <c r="J18" s="197">
        <v>54729610.25</v>
      </c>
      <c r="K18" s="197">
        <v>54729610.25</v>
      </c>
      <c r="L18" s="197">
        <v>54729610.25</v>
      </c>
      <c r="M18" s="197">
        <v>54729610.25</v>
      </c>
      <c r="N18" s="510">
        <f>SUM('1. melléklet'!F36)</f>
        <v>653538092</v>
      </c>
      <c r="O18" s="198"/>
      <c r="P18" s="199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>
      <c r="A19" s="511" t="s">
        <v>223</v>
      </c>
      <c r="B19" s="197">
        <f>SUM(N19)</f>
        <v>7035063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510">
        <f>SUM('1. melléklet'!E39)</f>
        <v>7035063</v>
      </c>
      <c r="O19" s="198"/>
      <c r="P19" s="19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" customHeight="1">
      <c r="A20" s="512" t="s">
        <v>476</v>
      </c>
      <c r="B20" s="15">
        <f>SUM(B8:B19)</f>
        <v>98105023.58333334</v>
      </c>
      <c r="C20" s="15">
        <f aca="true" t="shared" si="0" ref="C20:N20">SUM(C8:C19)</f>
        <v>91069960.58333334</v>
      </c>
      <c r="D20" s="15">
        <f t="shared" si="0"/>
        <v>91069960.58333334</v>
      </c>
      <c r="E20" s="15">
        <f t="shared" si="0"/>
        <v>91069960.58333334</v>
      </c>
      <c r="F20" s="15">
        <f t="shared" si="0"/>
        <v>91069960.58333334</v>
      </c>
      <c r="G20" s="15">
        <f t="shared" si="0"/>
        <v>91069960.58333334</v>
      </c>
      <c r="H20" s="15">
        <f t="shared" si="0"/>
        <v>91069960.58333334</v>
      </c>
      <c r="I20" s="15">
        <f t="shared" si="0"/>
        <v>91069960.58333334</v>
      </c>
      <c r="J20" s="15">
        <f t="shared" si="0"/>
        <v>91069960.58333334</v>
      </c>
      <c r="K20" s="15">
        <f t="shared" si="0"/>
        <v>91069960.58333334</v>
      </c>
      <c r="L20" s="15">
        <f t="shared" si="0"/>
        <v>91069960.58333334</v>
      </c>
      <c r="M20" s="15">
        <f t="shared" si="0"/>
        <v>91069960.58333334</v>
      </c>
      <c r="N20" s="15">
        <f t="shared" si="0"/>
        <v>1099874590</v>
      </c>
      <c r="O20" s="203"/>
      <c r="P20" s="199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6.5" customHeight="1">
      <c r="A21" s="509" t="s">
        <v>119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514"/>
      <c r="O21" s="202"/>
      <c r="P21" s="19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customHeight="1">
      <c r="A22" s="511" t="s">
        <v>631</v>
      </c>
      <c r="B22" s="134">
        <f>SUM(N22/12)</f>
        <v>19326368.166666668</v>
      </c>
      <c r="C22" s="134">
        <v>19326368.166666668</v>
      </c>
      <c r="D22" s="134">
        <v>19326368.166666668</v>
      </c>
      <c r="E22" s="134">
        <v>19326368.166666668</v>
      </c>
      <c r="F22" s="134">
        <v>19326368.166666668</v>
      </c>
      <c r="G22" s="134">
        <v>19326368.166666668</v>
      </c>
      <c r="H22" s="134">
        <v>19326368.166666668</v>
      </c>
      <c r="I22" s="134">
        <v>19326368.166666668</v>
      </c>
      <c r="J22" s="134">
        <v>19326368.166666668</v>
      </c>
      <c r="K22" s="134">
        <v>19326368.166666668</v>
      </c>
      <c r="L22" s="134">
        <v>19326368.166666668</v>
      </c>
      <c r="M22" s="134">
        <v>19326368.166666668</v>
      </c>
      <c r="N22" s="514">
        <f>SUM('1. melléklet'!E47)</f>
        <v>231916418</v>
      </c>
      <c r="O22" s="201"/>
      <c r="P22" s="199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>
      <c r="A23" s="511" t="s">
        <v>123</v>
      </c>
      <c r="B23" s="134">
        <f aca="true" t="shared" si="1" ref="B23:B29">SUM(N23/12)</f>
        <v>3868040.3333333335</v>
      </c>
      <c r="C23" s="197">
        <v>3868040.3333333335</v>
      </c>
      <c r="D23" s="197">
        <v>3868040.3333333335</v>
      </c>
      <c r="E23" s="197">
        <v>3868040.3333333335</v>
      </c>
      <c r="F23" s="197">
        <v>3868040.3333333335</v>
      </c>
      <c r="G23" s="197">
        <v>3868040.3333333335</v>
      </c>
      <c r="H23" s="197">
        <v>3868040.3333333335</v>
      </c>
      <c r="I23" s="197">
        <v>3868040.3333333335</v>
      </c>
      <c r="J23" s="197">
        <v>3868040.3333333335</v>
      </c>
      <c r="K23" s="197">
        <v>3868040.3333333335</v>
      </c>
      <c r="L23" s="197">
        <v>3868040.3333333335</v>
      </c>
      <c r="M23" s="197">
        <v>3868040.3333333335</v>
      </c>
      <c r="N23" s="514">
        <f>SUM('1. melléklet'!E48)</f>
        <v>46416484</v>
      </c>
      <c r="O23" s="202"/>
      <c r="P23" s="19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>
      <c r="A24" s="511" t="s">
        <v>125</v>
      </c>
      <c r="B24" s="134">
        <f t="shared" si="1"/>
        <v>10160522.833333334</v>
      </c>
      <c r="C24" s="197">
        <v>10160522.833333334</v>
      </c>
      <c r="D24" s="197">
        <v>10160522.833333334</v>
      </c>
      <c r="E24" s="197">
        <v>10160522.833333334</v>
      </c>
      <c r="F24" s="197">
        <v>10160522.833333334</v>
      </c>
      <c r="G24" s="197">
        <v>10160522.833333334</v>
      </c>
      <c r="H24" s="197">
        <v>10160522.833333334</v>
      </c>
      <c r="I24" s="197">
        <v>10160522.833333334</v>
      </c>
      <c r="J24" s="197">
        <v>10160522.833333334</v>
      </c>
      <c r="K24" s="197">
        <v>10160522.833333334</v>
      </c>
      <c r="L24" s="197">
        <v>10160522.833333334</v>
      </c>
      <c r="M24" s="197">
        <v>10160522.833333334</v>
      </c>
      <c r="N24" s="514">
        <f>SUM('1. melléklet'!E49)</f>
        <v>121926274</v>
      </c>
      <c r="O24"/>
      <c r="P24" s="130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0.75" customHeight="1">
      <c r="A25" s="511" t="s">
        <v>454</v>
      </c>
      <c r="B25" s="134">
        <f t="shared" si="1"/>
        <v>346833.3333333333</v>
      </c>
      <c r="C25" s="197">
        <v>346833.3333333333</v>
      </c>
      <c r="D25" s="197">
        <v>346833.3333333333</v>
      </c>
      <c r="E25" s="197">
        <v>346833.3333333333</v>
      </c>
      <c r="F25" s="197">
        <v>346833.3333333333</v>
      </c>
      <c r="G25" s="197">
        <v>346833.3333333333</v>
      </c>
      <c r="H25" s="197">
        <v>346833.3333333333</v>
      </c>
      <c r="I25" s="197">
        <v>346833.3333333333</v>
      </c>
      <c r="J25" s="197">
        <v>346833.3333333333</v>
      </c>
      <c r="K25" s="197">
        <v>346833.3333333333</v>
      </c>
      <c r="L25" s="197">
        <v>346833.3333333333</v>
      </c>
      <c r="M25" s="197">
        <v>346833.3333333333</v>
      </c>
      <c r="N25" s="514">
        <f>SUM('1. melléklet'!E50)</f>
        <v>4162000</v>
      </c>
      <c r="O25"/>
      <c r="P25" s="130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 customHeight="1">
      <c r="A26" s="511" t="s">
        <v>150</v>
      </c>
      <c r="B26" s="134">
        <f t="shared" si="1"/>
        <v>54144208.416666664</v>
      </c>
      <c r="C26" s="197">
        <v>54144208.416666664</v>
      </c>
      <c r="D26" s="197">
        <v>54144208.416666664</v>
      </c>
      <c r="E26" s="197">
        <v>54144208.416666664</v>
      </c>
      <c r="F26" s="197">
        <v>54144208.416666664</v>
      </c>
      <c r="G26" s="197">
        <v>54144208.416666664</v>
      </c>
      <c r="H26" s="197">
        <v>54144208.416666664</v>
      </c>
      <c r="I26" s="197">
        <v>54144208.416666664</v>
      </c>
      <c r="J26" s="197">
        <v>54144208.416666664</v>
      </c>
      <c r="K26" s="197">
        <v>54144208.416666664</v>
      </c>
      <c r="L26" s="197">
        <v>54144208.416666664</v>
      </c>
      <c r="M26" s="197">
        <v>54144208.416666664</v>
      </c>
      <c r="N26" s="514">
        <f>SUM('1. melléklet'!E52)</f>
        <v>649730501</v>
      </c>
      <c r="O26"/>
      <c r="P26" s="130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8.25" customHeight="1">
      <c r="A27" s="511" t="s">
        <v>202</v>
      </c>
      <c r="B27" s="134">
        <f t="shared" si="1"/>
        <v>2740654.1666666665</v>
      </c>
      <c r="C27" s="197">
        <v>2740654.1666666665</v>
      </c>
      <c r="D27" s="197">
        <v>2740654.1666666665</v>
      </c>
      <c r="E27" s="197">
        <v>2740654.1666666665</v>
      </c>
      <c r="F27" s="197">
        <v>2740654.1666666665</v>
      </c>
      <c r="G27" s="197">
        <v>2740654.1666666665</v>
      </c>
      <c r="H27" s="197">
        <v>2740654.1666666665</v>
      </c>
      <c r="I27" s="197">
        <v>2740654.1666666665</v>
      </c>
      <c r="J27" s="197">
        <v>2740654.1666666665</v>
      </c>
      <c r="K27" s="197">
        <v>2740654.1666666665</v>
      </c>
      <c r="L27" s="197">
        <v>2740654.1666666665</v>
      </c>
      <c r="M27" s="197">
        <v>2740654.1666666665</v>
      </c>
      <c r="N27" s="514">
        <f>SUM('1. melléklet'!E55)</f>
        <v>32887850</v>
      </c>
      <c r="O27"/>
      <c r="P27" s="130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511" t="s">
        <v>132</v>
      </c>
      <c r="B28" s="134">
        <f t="shared" si="1"/>
        <v>375000</v>
      </c>
      <c r="C28" s="197">
        <v>375000</v>
      </c>
      <c r="D28" s="197">
        <v>375000</v>
      </c>
      <c r="E28" s="197">
        <v>375000</v>
      </c>
      <c r="F28" s="197">
        <v>375000</v>
      </c>
      <c r="G28" s="197">
        <v>375000</v>
      </c>
      <c r="H28" s="197">
        <v>375000</v>
      </c>
      <c r="I28" s="197">
        <v>375000</v>
      </c>
      <c r="J28" s="197">
        <v>375000</v>
      </c>
      <c r="K28" s="197">
        <v>375000</v>
      </c>
      <c r="L28" s="197">
        <v>375000</v>
      </c>
      <c r="M28" s="197">
        <v>375000</v>
      </c>
      <c r="N28" s="514">
        <f>SUM('1. melléklet'!E56)</f>
        <v>4500000</v>
      </c>
      <c r="O28"/>
      <c r="P28" s="130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>
      <c r="A29" s="511" t="s">
        <v>134</v>
      </c>
      <c r="B29" s="134">
        <f t="shared" si="1"/>
        <v>108333.33333333333</v>
      </c>
      <c r="C29" s="197">
        <v>108333.33333333333</v>
      </c>
      <c r="D29" s="197">
        <v>108333.33333333333</v>
      </c>
      <c r="E29" s="197">
        <v>108333.33333333333</v>
      </c>
      <c r="F29" s="197">
        <v>108333.33333333333</v>
      </c>
      <c r="G29" s="197">
        <v>108333.33333333333</v>
      </c>
      <c r="H29" s="197">
        <v>108333.33333333333</v>
      </c>
      <c r="I29" s="197">
        <v>108333.33333333333</v>
      </c>
      <c r="J29" s="197">
        <v>108333.33333333333</v>
      </c>
      <c r="K29" s="197">
        <v>108333.33333333333</v>
      </c>
      <c r="L29" s="197">
        <v>108333.33333333333</v>
      </c>
      <c r="M29" s="197">
        <v>108333.33333333333</v>
      </c>
      <c r="N29" s="514">
        <f>SUM('1. melléklet'!E57)</f>
        <v>1300000</v>
      </c>
      <c r="O29"/>
      <c r="P29" s="130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>
      <c r="A30" s="511" t="s">
        <v>203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514">
        <f>SUM(B30:M30)</f>
        <v>0</v>
      </c>
      <c r="O30"/>
      <c r="P30" s="1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 customHeight="1">
      <c r="A31" s="511" t="s">
        <v>632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514">
        <f>SUM(B31:M31)</f>
        <v>0</v>
      </c>
      <c r="O31"/>
      <c r="P31" s="130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 customHeight="1">
      <c r="A32" s="511" t="s">
        <v>633</v>
      </c>
      <c r="B32" s="197">
        <f>SUM(N32)</f>
        <v>7035063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514">
        <f>SUM('1. melléklet'!E61)</f>
        <v>7035063</v>
      </c>
      <c r="O32"/>
      <c r="P32" s="130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 customHeight="1">
      <c r="A33" s="512" t="s">
        <v>478</v>
      </c>
      <c r="B33" s="15">
        <f>SUM(B22:B32)</f>
        <v>98105023.58333334</v>
      </c>
      <c r="C33" s="15">
        <f aca="true" t="shared" si="2" ref="C33:N33">SUM(C22:C32)</f>
        <v>91069960.58333334</v>
      </c>
      <c r="D33" s="15">
        <f t="shared" si="2"/>
        <v>91069960.58333334</v>
      </c>
      <c r="E33" s="15">
        <f t="shared" si="2"/>
        <v>91069960.58333334</v>
      </c>
      <c r="F33" s="15">
        <f t="shared" si="2"/>
        <v>91069960.58333334</v>
      </c>
      <c r="G33" s="15">
        <f t="shared" si="2"/>
        <v>91069960.58333334</v>
      </c>
      <c r="H33" s="15">
        <f t="shared" si="2"/>
        <v>91069960.58333334</v>
      </c>
      <c r="I33" s="15">
        <f t="shared" si="2"/>
        <v>91069960.58333334</v>
      </c>
      <c r="J33" s="15">
        <f t="shared" si="2"/>
        <v>91069960.58333334</v>
      </c>
      <c r="K33" s="15">
        <f t="shared" si="2"/>
        <v>91069960.58333334</v>
      </c>
      <c r="L33" s="15">
        <f t="shared" si="2"/>
        <v>91069960.58333334</v>
      </c>
      <c r="M33" s="15">
        <f t="shared" si="2"/>
        <v>91069960.58333334</v>
      </c>
      <c r="N33" s="513">
        <f t="shared" si="2"/>
        <v>1099874590</v>
      </c>
      <c r="O33" s="12"/>
      <c r="P33" s="130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511" t="s">
        <v>479</v>
      </c>
      <c r="B34" s="141">
        <f>SUM(B20-B33)</f>
        <v>0</v>
      </c>
      <c r="C34" s="141">
        <f aca="true" t="shared" si="3" ref="C34:N34">SUM(C20-C33)</f>
        <v>0</v>
      </c>
      <c r="D34" s="141">
        <f t="shared" si="3"/>
        <v>0</v>
      </c>
      <c r="E34" s="141">
        <f t="shared" si="3"/>
        <v>0</v>
      </c>
      <c r="F34" s="141">
        <f t="shared" si="3"/>
        <v>0</v>
      </c>
      <c r="G34" s="141">
        <f t="shared" si="3"/>
        <v>0</v>
      </c>
      <c r="H34" s="141">
        <f t="shared" si="3"/>
        <v>0</v>
      </c>
      <c r="I34" s="141">
        <f t="shared" si="3"/>
        <v>0</v>
      </c>
      <c r="J34" s="141">
        <f t="shared" si="3"/>
        <v>0</v>
      </c>
      <c r="K34" s="141">
        <f t="shared" si="3"/>
        <v>0</v>
      </c>
      <c r="L34" s="141">
        <f t="shared" si="3"/>
        <v>0</v>
      </c>
      <c r="M34" s="141">
        <f t="shared" si="3"/>
        <v>0</v>
      </c>
      <c r="N34" s="515">
        <f t="shared" si="3"/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 customHeight="1">
      <c r="A35" s="516" t="s">
        <v>480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8">
        <f>SUM(N33:N34)</f>
        <v>1099874590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/>
      <c r="B36"/>
      <c r="C36"/>
      <c r="D36" s="130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9" ht="12.75" customHeight="1">
      <c r="N39" s="56">
        <f>N20-N35</f>
        <v>0</v>
      </c>
    </row>
  </sheetData>
  <sheetProtection selectLockedCells="1" selectUnlockedCells="1"/>
  <mergeCells count="5">
    <mergeCell ref="I1:N1"/>
    <mergeCell ref="A2:N2"/>
    <mergeCell ref="A4:N5"/>
    <mergeCell ref="M6:N6"/>
    <mergeCell ref="E3:I3"/>
  </mergeCells>
  <printOptions horizontalCentered="1"/>
  <pageMargins left="0.35433070866141736" right="0.2362204724409449" top="0.5118110236220472" bottom="0.15748031496062992" header="0.5118110236220472" footer="0.5118110236220472"/>
  <pageSetup firstPageNumber="1" useFirstPageNumber="1" fitToHeight="1" fitToWidth="1" horizontalDpi="600" verticalDpi="600" orientation="landscape" paperSize="9" scale="68" r:id="rId1"/>
  <rowBreaks count="2" manualBreakCount="2">
    <brk id="20" max="13" man="1"/>
    <brk id="23" max="13" man="1"/>
  </rowBreaks>
  <colBreaks count="1" manualBreakCount="1">
    <brk id="7" max="3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="110" zoomScaleSheetLayoutView="110" zoomScalePageLayoutView="0" workbookViewId="0" topLeftCell="A1">
      <selection activeCell="A2" sqref="A2:G2"/>
    </sheetView>
  </sheetViews>
  <sheetFormatPr defaultColWidth="9.140625" defaultRowHeight="12.75"/>
  <cols>
    <col min="1" max="1" width="5.00390625" style="1110" customWidth="1"/>
    <col min="2" max="2" width="15.57421875" style="0" customWidth="1"/>
    <col min="3" max="3" width="76.140625" style="0" customWidth="1"/>
    <col min="4" max="4" width="9.28125" style="0" customWidth="1"/>
    <col min="5" max="5" width="6.57421875" style="0" customWidth="1"/>
    <col min="6" max="6" width="14.7109375" style="1129" customWidth="1"/>
    <col min="7" max="7" width="20.8515625" style="57" customWidth="1"/>
    <col min="9" max="9" width="15.28125" style="57" customWidth="1"/>
    <col min="11" max="11" width="16.28125" style="0" customWidth="1"/>
  </cols>
  <sheetData>
    <row r="1" spans="1:9" s="12" customFormat="1" ht="15">
      <c r="A1" s="1095"/>
      <c r="F1" s="1728" t="s">
        <v>839</v>
      </c>
      <c r="G1" s="1728"/>
      <c r="I1" s="57"/>
    </row>
    <row r="2" spans="1:7" ht="12.75">
      <c r="A2" s="1729" t="s">
        <v>1149</v>
      </c>
      <c r="B2" s="1729"/>
      <c r="C2" s="1729"/>
      <c r="D2" s="1729"/>
      <c r="E2" s="1729"/>
      <c r="F2" s="1729"/>
      <c r="G2" s="1729"/>
    </row>
    <row r="4" spans="1:9" s="12" customFormat="1" ht="15.75" customHeight="1">
      <c r="A4" s="1730" t="s">
        <v>1016</v>
      </c>
      <c r="B4" s="1730"/>
      <c r="C4" s="1730"/>
      <c r="D4" s="1730"/>
      <c r="E4" s="1730"/>
      <c r="F4" s="1730"/>
      <c r="G4" s="1730"/>
      <c r="I4" s="57"/>
    </row>
    <row r="7" spans="1:9" s="12" customFormat="1" ht="16.5" thickBot="1">
      <c r="A7" s="1095"/>
      <c r="C7" s="12" t="s">
        <v>840</v>
      </c>
      <c r="F7" s="1129"/>
      <c r="G7" s="1096">
        <f>SUM(G33+G46+G56+G59)</f>
        <v>197827616</v>
      </c>
      <c r="I7" s="57"/>
    </row>
    <row r="9" spans="1:9" s="1095" customFormat="1" ht="38.25">
      <c r="A9" s="1097" t="s">
        <v>33</v>
      </c>
      <c r="B9" s="204" t="s">
        <v>841</v>
      </c>
      <c r="C9" s="204" t="s">
        <v>842</v>
      </c>
      <c r="D9" s="1097" t="s">
        <v>843</v>
      </c>
      <c r="E9" s="204" t="s">
        <v>844</v>
      </c>
      <c r="F9" s="1132" t="s">
        <v>845</v>
      </c>
      <c r="G9" s="188" t="s">
        <v>846</v>
      </c>
      <c r="I9" s="205"/>
    </row>
    <row r="10" spans="1:7" ht="12.75">
      <c r="A10" s="1098" t="s">
        <v>847</v>
      </c>
      <c r="B10" s="187" t="s">
        <v>848</v>
      </c>
      <c r="C10" s="187" t="s">
        <v>849</v>
      </c>
      <c r="D10" s="187" t="s">
        <v>850</v>
      </c>
      <c r="E10" s="1099">
        <v>15.54</v>
      </c>
      <c r="F10" s="764">
        <v>4580000</v>
      </c>
      <c r="G10" s="92">
        <v>71173200</v>
      </c>
    </row>
    <row r="11" spans="1:7" ht="12.75">
      <c r="A11" s="204" t="s">
        <v>851</v>
      </c>
      <c r="B11" s="113" t="s">
        <v>852</v>
      </c>
      <c r="C11" s="113" t="s">
        <v>853</v>
      </c>
      <c r="D11" s="113" t="s">
        <v>854</v>
      </c>
      <c r="E11" s="113"/>
      <c r="F11" s="764"/>
      <c r="G11" s="92">
        <v>62033420</v>
      </c>
    </row>
    <row r="12" spans="1:7" ht="12.75">
      <c r="A12" s="1731" t="s">
        <v>855</v>
      </c>
      <c r="B12" s="1731"/>
      <c r="C12" s="1731"/>
      <c r="D12" s="1731"/>
      <c r="E12" s="1731"/>
      <c r="F12" s="1731"/>
      <c r="G12" s="1731"/>
    </row>
    <row r="13" spans="1:7" ht="12.75">
      <c r="A13" s="1098" t="s">
        <v>856</v>
      </c>
      <c r="B13" s="187" t="s">
        <v>857</v>
      </c>
      <c r="C13" s="187" t="s">
        <v>858</v>
      </c>
      <c r="D13" s="187" t="s">
        <v>854</v>
      </c>
      <c r="E13" s="187"/>
      <c r="F13" s="764"/>
      <c r="G13" s="92">
        <v>14870770</v>
      </c>
    </row>
    <row r="14" spans="1:9" s="12" customFormat="1" ht="12.75">
      <c r="A14" s="204" t="s">
        <v>859</v>
      </c>
      <c r="B14" s="113" t="s">
        <v>860</v>
      </c>
      <c r="C14" s="113" t="s">
        <v>861</v>
      </c>
      <c r="D14" s="113" t="s">
        <v>854</v>
      </c>
      <c r="E14" s="113"/>
      <c r="F14" s="764"/>
      <c r="G14" s="92">
        <v>0</v>
      </c>
      <c r="I14" s="57"/>
    </row>
    <row r="15" spans="1:7" ht="12.75">
      <c r="A15" s="1098" t="s">
        <v>862</v>
      </c>
      <c r="B15" s="187" t="s">
        <v>863</v>
      </c>
      <c r="C15" s="187" t="s">
        <v>864</v>
      </c>
      <c r="D15" s="187" t="s">
        <v>865</v>
      </c>
      <c r="E15" s="187"/>
      <c r="F15" s="764">
        <v>22300</v>
      </c>
      <c r="G15" s="92">
        <v>4007310</v>
      </c>
    </row>
    <row r="16" spans="1:9" s="12" customFormat="1" ht="12.75">
      <c r="A16" s="204" t="s">
        <v>866</v>
      </c>
      <c r="B16" s="113" t="s">
        <v>867</v>
      </c>
      <c r="C16" s="113" t="s">
        <v>868</v>
      </c>
      <c r="D16" s="113" t="s">
        <v>854</v>
      </c>
      <c r="E16" s="113"/>
      <c r="F16" s="764">
        <v>22300</v>
      </c>
      <c r="G16" s="92">
        <v>0</v>
      </c>
      <c r="I16" s="57"/>
    </row>
    <row r="17" spans="1:7" ht="12.75">
      <c r="A17" s="1098" t="s">
        <v>869</v>
      </c>
      <c r="B17" s="187" t="s">
        <v>870</v>
      </c>
      <c r="C17" s="187" t="s">
        <v>871</v>
      </c>
      <c r="D17" s="187" t="s">
        <v>872</v>
      </c>
      <c r="E17" s="187"/>
      <c r="F17" s="764"/>
      <c r="G17" s="92">
        <v>7136000</v>
      </c>
    </row>
    <row r="18" spans="1:9" s="12" customFormat="1" ht="12.75">
      <c r="A18" s="204" t="s">
        <v>873</v>
      </c>
      <c r="B18" s="113" t="s">
        <v>874</v>
      </c>
      <c r="C18" s="113" t="s">
        <v>875</v>
      </c>
      <c r="D18" s="113" t="s">
        <v>854</v>
      </c>
      <c r="E18" s="113"/>
      <c r="F18" s="764"/>
      <c r="G18" s="92">
        <v>0</v>
      </c>
      <c r="I18" s="57"/>
    </row>
    <row r="19" spans="1:7" ht="12.75">
      <c r="A19" s="1098" t="s">
        <v>876</v>
      </c>
      <c r="B19" s="187" t="s">
        <v>877</v>
      </c>
      <c r="C19" s="187" t="s">
        <v>878</v>
      </c>
      <c r="D19" s="187" t="s">
        <v>879</v>
      </c>
      <c r="E19" s="187"/>
      <c r="F19" s="764"/>
      <c r="G19" s="92">
        <v>100000</v>
      </c>
    </row>
    <row r="20" spans="1:9" s="12" customFormat="1" ht="12.75">
      <c r="A20" s="204" t="s">
        <v>880</v>
      </c>
      <c r="B20" s="113" t="s">
        <v>881</v>
      </c>
      <c r="C20" s="113" t="s">
        <v>882</v>
      </c>
      <c r="D20" s="113" t="s">
        <v>854</v>
      </c>
      <c r="E20" s="113"/>
      <c r="F20" s="764"/>
      <c r="G20" s="92">
        <v>0</v>
      </c>
      <c r="I20" s="57"/>
    </row>
    <row r="21" spans="1:7" ht="12.75">
      <c r="A21" s="1098" t="s">
        <v>883</v>
      </c>
      <c r="B21" s="187" t="s">
        <v>884</v>
      </c>
      <c r="C21" s="187" t="s">
        <v>885</v>
      </c>
      <c r="D21" s="187" t="s">
        <v>872</v>
      </c>
      <c r="E21" s="187"/>
      <c r="F21" s="764"/>
      <c r="G21" s="92">
        <v>3627460</v>
      </c>
    </row>
    <row r="22" spans="1:9" s="12" customFormat="1" ht="12.75">
      <c r="A22" s="204" t="s">
        <v>886</v>
      </c>
      <c r="B22" s="113" t="s">
        <v>887</v>
      </c>
      <c r="C22" s="113" t="s">
        <v>888</v>
      </c>
      <c r="D22" s="113" t="s">
        <v>854</v>
      </c>
      <c r="E22" s="113"/>
      <c r="F22" s="764"/>
      <c r="G22" s="92">
        <v>0</v>
      </c>
      <c r="I22" s="57"/>
    </row>
    <row r="23" spans="1:7" ht="12.75">
      <c r="A23" s="1098" t="s">
        <v>889</v>
      </c>
      <c r="B23" s="187" t="s">
        <v>890</v>
      </c>
      <c r="C23" s="187" t="s">
        <v>891</v>
      </c>
      <c r="D23" s="187" t="s">
        <v>892</v>
      </c>
      <c r="E23" s="187"/>
      <c r="F23" s="764">
        <v>2700</v>
      </c>
      <c r="G23" s="92">
        <v>9433800</v>
      </c>
    </row>
    <row r="24" spans="1:9" s="12" customFormat="1" ht="12.75">
      <c r="A24" s="204" t="s">
        <v>893</v>
      </c>
      <c r="B24" s="113" t="s">
        <v>894</v>
      </c>
      <c r="C24" s="113" t="s">
        <v>895</v>
      </c>
      <c r="D24" s="113" t="s">
        <v>854</v>
      </c>
      <c r="E24" s="113"/>
      <c r="F24" s="764">
        <v>2700</v>
      </c>
      <c r="G24" s="92">
        <v>0</v>
      </c>
      <c r="I24" s="57"/>
    </row>
    <row r="25" spans="1:7" ht="25.5">
      <c r="A25" s="1098" t="s">
        <v>896</v>
      </c>
      <c r="B25" s="187" t="s">
        <v>897</v>
      </c>
      <c r="C25" s="187" t="s">
        <v>898</v>
      </c>
      <c r="D25" s="115" t="s">
        <v>899</v>
      </c>
      <c r="E25" s="187"/>
      <c r="F25" s="764">
        <v>2550</v>
      </c>
      <c r="G25" s="92">
        <v>311100</v>
      </c>
    </row>
    <row r="26" spans="1:9" s="12" customFormat="1" ht="12.75">
      <c r="A26" s="204" t="s">
        <v>900</v>
      </c>
      <c r="B26" s="113" t="s">
        <v>901</v>
      </c>
      <c r="C26" s="113" t="s">
        <v>902</v>
      </c>
      <c r="D26" s="113" t="s">
        <v>854</v>
      </c>
      <c r="E26" s="113"/>
      <c r="F26" s="764">
        <v>2550</v>
      </c>
      <c r="G26" s="92">
        <v>0</v>
      </c>
      <c r="I26" s="57"/>
    </row>
    <row r="27" spans="1:7" ht="12.75">
      <c r="A27" s="1098">
        <v>17</v>
      </c>
      <c r="B27" s="187" t="s">
        <v>903</v>
      </c>
      <c r="C27" s="187" t="s">
        <v>904</v>
      </c>
      <c r="D27" s="187" t="s">
        <v>854</v>
      </c>
      <c r="E27" s="187"/>
      <c r="F27" s="764"/>
      <c r="G27" s="92">
        <v>62033420</v>
      </c>
    </row>
    <row r="28" spans="1:7" ht="12.75">
      <c r="A28" s="1098">
        <v>18</v>
      </c>
      <c r="B28" s="187" t="s">
        <v>905</v>
      </c>
      <c r="C28" s="187" t="s">
        <v>906</v>
      </c>
      <c r="D28" s="187" t="s">
        <v>854</v>
      </c>
      <c r="E28" s="187"/>
      <c r="F28" s="764"/>
      <c r="G28" s="92">
        <v>33755450</v>
      </c>
    </row>
    <row r="29" spans="1:7" ht="25.5">
      <c r="A29" s="1098">
        <v>19</v>
      </c>
      <c r="B29" s="115" t="s">
        <v>907</v>
      </c>
      <c r="C29" s="187" t="s">
        <v>908</v>
      </c>
      <c r="D29" s="187" t="s">
        <v>854</v>
      </c>
      <c r="E29" s="187"/>
      <c r="F29" s="764"/>
      <c r="G29" s="92">
        <v>0</v>
      </c>
    </row>
    <row r="30" spans="1:7" ht="12.75">
      <c r="A30" s="1098">
        <v>20</v>
      </c>
      <c r="B30" s="187" t="s">
        <v>909</v>
      </c>
      <c r="C30" s="187" t="s">
        <v>910</v>
      </c>
      <c r="D30" s="187" t="s">
        <v>911</v>
      </c>
      <c r="E30" s="20"/>
      <c r="F30" s="764"/>
      <c r="G30" s="92">
        <v>0</v>
      </c>
    </row>
    <row r="31" spans="1:7" ht="12.75">
      <c r="A31" s="1098">
        <v>21</v>
      </c>
      <c r="B31" s="187" t="s">
        <v>971</v>
      </c>
      <c r="C31" s="187" t="s">
        <v>970</v>
      </c>
      <c r="D31" s="187"/>
      <c r="E31" s="20"/>
      <c r="F31" s="764"/>
      <c r="G31" s="92">
        <v>0</v>
      </c>
    </row>
    <row r="32" spans="1:7" ht="12.75">
      <c r="A32" s="1098">
        <v>22</v>
      </c>
      <c r="B32" s="187" t="s">
        <v>912</v>
      </c>
      <c r="C32" s="187" t="s">
        <v>972</v>
      </c>
      <c r="D32" s="187" t="s">
        <v>854</v>
      </c>
      <c r="E32" s="20"/>
      <c r="F32" s="764"/>
      <c r="G32" s="92">
        <v>243100</v>
      </c>
    </row>
    <row r="33" spans="1:9" s="12" customFormat="1" ht="31.5">
      <c r="A33" s="1100" t="s">
        <v>913</v>
      </c>
      <c r="B33" s="1101" t="s">
        <v>914</v>
      </c>
      <c r="C33" s="1102" t="s">
        <v>915</v>
      </c>
      <c r="D33" s="1101" t="s">
        <v>854</v>
      </c>
      <c r="E33" s="1101"/>
      <c r="F33" s="1130"/>
      <c r="G33" s="1103">
        <f>SUM(G27+G32)</f>
        <v>62276520</v>
      </c>
      <c r="I33" s="57"/>
    </row>
    <row r="34" spans="1:7" ht="12.75">
      <c r="A34" s="1110">
        <v>24</v>
      </c>
      <c r="B34" s="1725" t="s">
        <v>916</v>
      </c>
      <c r="C34" s="1726"/>
      <c r="D34" s="1726"/>
      <c r="E34" s="1726"/>
      <c r="F34" s="1726"/>
      <c r="G34" s="1727"/>
    </row>
    <row r="35" spans="1:7" ht="12.75">
      <c r="A35" s="1098" t="s">
        <v>917</v>
      </c>
      <c r="B35" s="187" t="s">
        <v>918</v>
      </c>
      <c r="C35" s="187" t="s">
        <v>974</v>
      </c>
      <c r="D35" s="187" t="s">
        <v>892</v>
      </c>
      <c r="E35" s="1104">
        <v>10.7</v>
      </c>
      <c r="F35" s="764">
        <v>4371500</v>
      </c>
      <c r="G35" s="92">
        <v>31183367</v>
      </c>
    </row>
    <row r="36" spans="1:7" ht="12.75">
      <c r="A36" s="1098" t="s">
        <v>919</v>
      </c>
      <c r="B36" s="187" t="s">
        <v>920</v>
      </c>
      <c r="C36" s="187" t="s">
        <v>921</v>
      </c>
      <c r="D36" s="187" t="s">
        <v>892</v>
      </c>
      <c r="E36" s="1104">
        <v>7</v>
      </c>
      <c r="F36" s="764">
        <v>2205000</v>
      </c>
      <c r="G36" s="92">
        <v>10290000</v>
      </c>
    </row>
    <row r="37" spans="1:7" ht="12.75">
      <c r="A37" s="1098">
        <v>27</v>
      </c>
      <c r="B37" s="187" t="s">
        <v>922</v>
      </c>
      <c r="C37" s="187" t="s">
        <v>973</v>
      </c>
      <c r="D37" s="187" t="s">
        <v>892</v>
      </c>
      <c r="E37" s="1104">
        <v>8.6</v>
      </c>
      <c r="F37" s="764">
        <v>4371500</v>
      </c>
      <c r="G37" s="92">
        <v>12531633</v>
      </c>
    </row>
    <row r="38" spans="1:7" ht="12.75">
      <c r="A38" s="1098">
        <v>28</v>
      </c>
      <c r="B38" s="187" t="s">
        <v>923</v>
      </c>
      <c r="C38" s="187" t="s">
        <v>921</v>
      </c>
      <c r="D38" s="187" t="s">
        <v>892</v>
      </c>
      <c r="E38" s="1104">
        <v>7</v>
      </c>
      <c r="F38" s="764">
        <v>2205000</v>
      </c>
      <c r="G38" s="92">
        <v>5145000</v>
      </c>
    </row>
    <row r="39" spans="1:7" ht="12.75">
      <c r="A39" s="1110">
        <v>29</v>
      </c>
      <c r="B39" s="1725" t="s">
        <v>924</v>
      </c>
      <c r="C39" s="1726"/>
      <c r="D39" s="1726"/>
      <c r="E39" s="1726"/>
      <c r="F39" s="1726"/>
      <c r="G39" s="1727"/>
    </row>
    <row r="40" spans="1:7" ht="12.75">
      <c r="A40" s="1098">
        <v>30</v>
      </c>
      <c r="B40" s="187" t="s">
        <v>925</v>
      </c>
      <c r="C40" s="187" t="s">
        <v>926</v>
      </c>
      <c r="D40" s="187" t="s">
        <v>892</v>
      </c>
      <c r="E40" s="20">
        <v>118</v>
      </c>
      <c r="F40" s="764">
        <v>97400</v>
      </c>
      <c r="G40" s="92">
        <v>7662133</v>
      </c>
    </row>
    <row r="41" spans="1:7" ht="12.75">
      <c r="A41" s="1098">
        <v>31</v>
      </c>
      <c r="B41" s="187" t="s">
        <v>975</v>
      </c>
      <c r="C41" s="187" t="s">
        <v>926</v>
      </c>
      <c r="D41" s="187" t="s">
        <v>892</v>
      </c>
      <c r="E41" s="187">
        <v>95</v>
      </c>
      <c r="F41" s="1105">
        <v>97400</v>
      </c>
      <c r="G41" s="92">
        <v>3084333</v>
      </c>
    </row>
    <row r="42" spans="1:7" ht="12.75">
      <c r="A42" s="1110">
        <v>32</v>
      </c>
      <c r="B42" s="1725" t="s">
        <v>976</v>
      </c>
      <c r="C42" s="1726"/>
      <c r="D42" s="1726"/>
      <c r="E42" s="1726"/>
      <c r="F42" s="1726"/>
      <c r="G42" s="1727"/>
    </row>
    <row r="43" spans="1:7" ht="25.5">
      <c r="A43" s="1098">
        <v>33</v>
      </c>
      <c r="B43" s="187" t="s">
        <v>977</v>
      </c>
      <c r="C43" s="1193" t="s">
        <v>927</v>
      </c>
      <c r="D43" s="187" t="s">
        <v>892</v>
      </c>
      <c r="E43" s="187">
        <v>3</v>
      </c>
      <c r="F43" s="764">
        <v>396700</v>
      </c>
      <c r="G43" s="92">
        <v>1190100</v>
      </c>
    </row>
    <row r="44" spans="1:7" ht="12.75">
      <c r="A44" s="1098">
        <v>34</v>
      </c>
      <c r="B44" s="1212" t="s">
        <v>1017</v>
      </c>
      <c r="C44" s="1193"/>
      <c r="D44" s="187"/>
      <c r="E44" s="187"/>
      <c r="F44" s="764"/>
      <c r="G44" s="92"/>
    </row>
    <row r="45" spans="1:7" ht="12.75">
      <c r="A45" s="1098">
        <v>35</v>
      </c>
      <c r="B45" s="187" t="s">
        <v>1018</v>
      </c>
      <c r="C45" s="1193" t="s">
        <v>1019</v>
      </c>
      <c r="D45" s="187" t="s">
        <v>892</v>
      </c>
      <c r="E45" s="187">
        <v>3</v>
      </c>
      <c r="F45" s="764">
        <v>563000</v>
      </c>
      <c r="G45" s="92">
        <v>1689000</v>
      </c>
    </row>
    <row r="46" spans="1:7" ht="31.5">
      <c r="A46" s="1100">
        <v>36</v>
      </c>
      <c r="B46" s="1101" t="s">
        <v>928</v>
      </c>
      <c r="C46" s="1102" t="s">
        <v>929</v>
      </c>
      <c r="D46" s="1101" t="s">
        <v>854</v>
      </c>
      <c r="E46" s="1101"/>
      <c r="F46" s="1130"/>
      <c r="G46" s="1103">
        <f>SUM(G35+G36+G37+G38+G40+G41+G43+G45)</f>
        <v>72775566</v>
      </c>
    </row>
    <row r="47" spans="1:9" s="206" customFormat="1" ht="12.75">
      <c r="A47" s="1106">
        <v>37</v>
      </c>
      <c r="B47" s="1107" t="s">
        <v>930</v>
      </c>
      <c r="C47" s="1108" t="s">
        <v>931</v>
      </c>
      <c r="D47" s="1107" t="s">
        <v>854</v>
      </c>
      <c r="E47" s="1107"/>
      <c r="F47" s="1131"/>
      <c r="G47" s="74">
        <v>3812000</v>
      </c>
      <c r="I47" s="1109"/>
    </row>
    <row r="48" spans="1:7" ht="12.75">
      <c r="A48" s="1110">
        <v>38</v>
      </c>
      <c r="B48" s="1725" t="s">
        <v>932</v>
      </c>
      <c r="C48" s="1726"/>
      <c r="D48" s="1726"/>
      <c r="E48" s="1726"/>
      <c r="F48" s="1726"/>
      <c r="G48" s="1727"/>
    </row>
    <row r="49" spans="1:9" s="610" customFormat="1" ht="25.5" customHeight="1">
      <c r="A49" s="1098">
        <v>39</v>
      </c>
      <c r="B49" s="1123" t="s">
        <v>933</v>
      </c>
      <c r="C49" s="1123" t="s">
        <v>934</v>
      </c>
      <c r="D49" s="1732" t="s">
        <v>935</v>
      </c>
      <c r="E49" s="1733"/>
      <c r="F49" s="1125">
        <v>3400000</v>
      </c>
      <c r="G49" s="1126">
        <v>17000000</v>
      </c>
      <c r="I49" s="1127"/>
    </row>
    <row r="50" spans="1:7" ht="12.75">
      <c r="A50" s="1110">
        <v>40</v>
      </c>
      <c r="B50" s="1725" t="s">
        <v>936</v>
      </c>
      <c r="C50" s="1726"/>
      <c r="D50" s="1726"/>
      <c r="E50" s="1726"/>
      <c r="F50" s="1726"/>
      <c r="G50" s="1727"/>
    </row>
    <row r="51" spans="1:7" ht="12.75">
      <c r="A51" s="1098">
        <v>41</v>
      </c>
      <c r="B51" s="187" t="s">
        <v>978</v>
      </c>
      <c r="C51" s="187" t="s">
        <v>979</v>
      </c>
      <c r="D51" s="187" t="s">
        <v>892</v>
      </c>
      <c r="E51" s="187">
        <v>8.51</v>
      </c>
      <c r="F51" s="764">
        <v>1900000</v>
      </c>
      <c r="G51" s="92">
        <v>16169000</v>
      </c>
    </row>
    <row r="52" spans="1:7" ht="12.75">
      <c r="A52" s="1098">
        <v>42</v>
      </c>
      <c r="B52" s="187" t="s">
        <v>937</v>
      </c>
      <c r="C52" s="187" t="s">
        <v>938</v>
      </c>
      <c r="D52" s="187" t="s">
        <v>854</v>
      </c>
      <c r="E52" s="187">
        <v>0</v>
      </c>
      <c r="F52" s="764"/>
      <c r="G52" s="92">
        <v>11867790</v>
      </c>
    </row>
    <row r="53" spans="1:7" ht="12.75">
      <c r="A53" s="1124">
        <v>43</v>
      </c>
      <c r="B53" s="1725" t="s">
        <v>1020</v>
      </c>
      <c r="C53" s="1726"/>
      <c r="D53" s="1726"/>
      <c r="E53" s="1726"/>
      <c r="F53" s="1726"/>
      <c r="G53" s="1727"/>
    </row>
    <row r="54" spans="1:11" ht="12.75">
      <c r="A54" s="1098">
        <v>44</v>
      </c>
      <c r="B54" s="187" t="s">
        <v>1021</v>
      </c>
      <c r="C54" s="187" t="s">
        <v>980</v>
      </c>
      <c r="D54" s="187" t="s">
        <v>892</v>
      </c>
      <c r="E54" s="187">
        <v>3</v>
      </c>
      <c r="F54" s="764">
        <v>2993000</v>
      </c>
      <c r="G54" s="92">
        <v>8979000</v>
      </c>
      <c r="K54" s="57"/>
    </row>
    <row r="55" spans="1:11" ht="12.75">
      <c r="A55" s="1098">
        <v>45</v>
      </c>
      <c r="B55" s="187" t="s">
        <v>1022</v>
      </c>
      <c r="C55" s="187" t="s">
        <v>981</v>
      </c>
      <c r="D55" s="187" t="s">
        <v>854</v>
      </c>
      <c r="E55" s="187"/>
      <c r="F55" s="764"/>
      <c r="G55" s="92">
        <v>720000</v>
      </c>
      <c r="K55" s="57"/>
    </row>
    <row r="56" spans="1:9" s="975" customFormat="1" ht="31.5">
      <c r="A56" s="1100">
        <v>46</v>
      </c>
      <c r="B56" s="1128" t="s">
        <v>173</v>
      </c>
      <c r="C56" s="1102" t="s">
        <v>939</v>
      </c>
      <c r="D56" s="1101" t="s">
        <v>854</v>
      </c>
      <c r="E56" s="1101"/>
      <c r="F56" s="1130"/>
      <c r="G56" s="1103">
        <f>SUM(G47+G49+G51+G52+G54+G55)</f>
        <v>58547790</v>
      </c>
      <c r="I56" s="57"/>
    </row>
    <row r="57" spans="1:7" ht="12.75">
      <c r="A57" s="1110">
        <v>47</v>
      </c>
      <c r="B57" s="1725" t="s">
        <v>940</v>
      </c>
      <c r="C57" s="1726"/>
      <c r="D57" s="1726"/>
      <c r="E57" s="1726"/>
      <c r="F57" s="1726"/>
      <c r="G57" s="1727"/>
    </row>
    <row r="58" spans="1:7" ht="38.25">
      <c r="A58" s="1098">
        <v>48</v>
      </c>
      <c r="B58" s="187" t="s">
        <v>942</v>
      </c>
      <c r="C58" s="115" t="s">
        <v>943</v>
      </c>
      <c r="D58" s="187" t="s">
        <v>941</v>
      </c>
      <c r="E58" s="187"/>
      <c r="F58" s="764">
        <v>1210</v>
      </c>
      <c r="G58" s="92">
        <v>4227740</v>
      </c>
    </row>
    <row r="59" spans="1:7" ht="15.75">
      <c r="A59" s="1100">
        <v>49</v>
      </c>
      <c r="B59" s="1101" t="s">
        <v>182</v>
      </c>
      <c r="C59" s="1101" t="s">
        <v>944</v>
      </c>
      <c r="D59" s="1101" t="s">
        <v>941</v>
      </c>
      <c r="E59" s="1101"/>
      <c r="F59" s="1130"/>
      <c r="G59" s="1103">
        <f>SUM(G58)</f>
        <v>4227740</v>
      </c>
    </row>
  </sheetData>
  <sheetProtection selectLockedCells="1" selectUnlockedCells="1"/>
  <mergeCells count="12">
    <mergeCell ref="B50:G50"/>
    <mergeCell ref="B53:G53"/>
    <mergeCell ref="B57:G57"/>
    <mergeCell ref="F1:G1"/>
    <mergeCell ref="A2:G2"/>
    <mergeCell ref="A4:G4"/>
    <mergeCell ref="A12:G12"/>
    <mergeCell ref="B34:G34"/>
    <mergeCell ref="B39:G39"/>
    <mergeCell ref="B42:G42"/>
    <mergeCell ref="B48:G48"/>
    <mergeCell ref="D49:E49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B3" sqref="B3:F3"/>
    </sheetView>
  </sheetViews>
  <sheetFormatPr defaultColWidth="9.140625" defaultRowHeight="12.75"/>
  <cols>
    <col min="1" max="1" width="7.28125" style="0" customWidth="1"/>
    <col min="2" max="2" width="17.140625" style="0" customWidth="1"/>
    <col min="3" max="3" width="29.57421875" style="0" customWidth="1"/>
    <col min="4" max="4" width="18.7109375" style="0" customWidth="1"/>
    <col min="5" max="5" width="11.00390625" style="0" customWidth="1"/>
  </cols>
  <sheetData>
    <row r="1" spans="1:15" ht="15.75" customHeight="1">
      <c r="A1" s="1734" t="s">
        <v>945</v>
      </c>
      <c r="B1" s="1734"/>
      <c r="C1" s="1734"/>
      <c r="D1" s="1734"/>
      <c r="E1" s="1734"/>
      <c r="F1" s="1734"/>
      <c r="G1" s="1734"/>
      <c r="H1" s="1734"/>
      <c r="I1" s="1734"/>
      <c r="J1" s="1734"/>
      <c r="K1" s="1734"/>
      <c r="L1" s="1734"/>
      <c r="M1" s="1734"/>
      <c r="N1" s="1734"/>
      <c r="O1" s="1734"/>
    </row>
    <row r="2" spans="1:15" ht="15.75" customHeight="1">
      <c r="A2" s="1735"/>
      <c r="B2" s="1735"/>
      <c r="C2" s="1735"/>
      <c r="D2" s="1735"/>
      <c r="E2" s="1735"/>
      <c r="F2" s="1073"/>
      <c r="G2" s="1073"/>
      <c r="H2" s="1073"/>
      <c r="I2" s="1073"/>
      <c r="J2" s="1073"/>
      <c r="K2" s="1073"/>
      <c r="L2" s="1073"/>
      <c r="M2" s="1073"/>
      <c r="N2" s="1073"/>
      <c r="O2" s="1073"/>
    </row>
    <row r="3" spans="2:6" ht="18" customHeight="1">
      <c r="B3" s="1730" t="s">
        <v>1149</v>
      </c>
      <c r="C3" s="1730"/>
      <c r="D3" s="1730"/>
      <c r="E3" s="1730"/>
      <c r="F3" s="1730"/>
    </row>
    <row r="4" ht="18" customHeight="1">
      <c r="F4" s="1111"/>
    </row>
    <row r="5" spans="2:15" ht="37.5" customHeight="1">
      <c r="B5" s="1619" t="s">
        <v>946</v>
      </c>
      <c r="C5" s="1619"/>
      <c r="D5" s="1619"/>
      <c r="E5" s="1619"/>
      <c r="F5" s="1619"/>
      <c r="G5" s="1619"/>
      <c r="H5" s="1619"/>
      <c r="I5" s="1619"/>
      <c r="J5" s="1619"/>
      <c r="K5" s="1619"/>
      <c r="L5" s="1619"/>
      <c r="M5" s="1619"/>
      <c r="N5" s="1619"/>
      <c r="O5" s="1619"/>
    </row>
    <row r="6" spans="2:15" ht="12.75">
      <c r="B6" s="1112"/>
      <c r="C6" s="1112"/>
      <c r="D6" s="1112"/>
      <c r="E6" s="1112"/>
      <c r="F6" s="1112"/>
      <c r="G6" s="1112"/>
      <c r="H6" s="1112"/>
      <c r="I6" s="1112"/>
      <c r="J6" s="1112"/>
      <c r="K6" s="1112"/>
      <c r="L6" s="1112"/>
      <c r="M6" s="1112"/>
      <c r="N6" s="1112"/>
      <c r="O6" s="1112"/>
    </row>
    <row r="8" spans="14:15" ht="12.75">
      <c r="N8" s="1736" t="s">
        <v>155</v>
      </c>
      <c r="O8" s="1736"/>
    </row>
    <row r="9" spans="1:15" ht="14.25" customHeight="1">
      <c r="A9" s="1737" t="s">
        <v>33</v>
      </c>
      <c r="B9" s="1720" t="s">
        <v>947</v>
      </c>
      <c r="C9" s="1738" t="s">
        <v>948</v>
      </c>
      <c r="D9" s="1720" t="s">
        <v>949</v>
      </c>
      <c r="E9" s="1738" t="s">
        <v>950</v>
      </c>
      <c r="F9" s="1739"/>
      <c r="G9" s="1739"/>
      <c r="H9" s="1739"/>
      <c r="I9" s="1739"/>
      <c r="J9" s="1739"/>
      <c r="K9" s="1739"/>
      <c r="L9" s="1739"/>
      <c r="M9" s="1739"/>
      <c r="N9" s="1739"/>
      <c r="O9" s="1739"/>
    </row>
    <row r="10" spans="1:15" ht="12.75">
      <c r="A10" s="1737"/>
      <c r="B10" s="1720"/>
      <c r="C10" s="1738"/>
      <c r="D10" s="1720"/>
      <c r="E10" s="1738"/>
      <c r="F10" s="1113" t="s">
        <v>951</v>
      </c>
      <c r="G10" s="1113">
        <v>2020</v>
      </c>
      <c r="H10" s="1113">
        <v>2021</v>
      </c>
      <c r="I10" s="1113">
        <v>2022</v>
      </c>
      <c r="J10" s="1113">
        <v>2023</v>
      </c>
      <c r="K10" s="1113">
        <v>2024</v>
      </c>
      <c r="L10" s="1113">
        <v>2025</v>
      </c>
      <c r="M10" s="1113">
        <v>2026</v>
      </c>
      <c r="N10" s="1113">
        <v>2027</v>
      </c>
      <c r="O10" s="1113">
        <v>2028</v>
      </c>
    </row>
    <row r="11" spans="1:15" ht="12.75">
      <c r="A11" s="1737"/>
      <c r="B11" s="1114" t="s">
        <v>158</v>
      </c>
      <c r="C11" s="1115" t="s">
        <v>159</v>
      </c>
      <c r="D11" s="1114" t="s">
        <v>160</v>
      </c>
      <c r="E11" s="1115" t="s">
        <v>161</v>
      </c>
      <c r="F11" s="1115" t="s">
        <v>461</v>
      </c>
      <c r="G11" s="1115" t="s">
        <v>481</v>
      </c>
      <c r="H11" s="1115" t="s">
        <v>714</v>
      </c>
      <c r="I11" s="1115" t="s">
        <v>795</v>
      </c>
      <c r="J11" s="1115" t="s">
        <v>798</v>
      </c>
      <c r="K11" s="1115" t="s">
        <v>952</v>
      </c>
      <c r="L11" s="1115" t="s">
        <v>953</v>
      </c>
      <c r="M11" s="1115" t="s">
        <v>954</v>
      </c>
      <c r="N11" s="1115" t="s">
        <v>955</v>
      </c>
      <c r="O11" s="1115" t="s">
        <v>956</v>
      </c>
    </row>
    <row r="12" spans="1:15" ht="12.75">
      <c r="A12" s="208" t="s">
        <v>38</v>
      </c>
      <c r="B12" s="115"/>
      <c r="C12" s="114"/>
      <c r="D12" s="114">
        <v>0</v>
      </c>
      <c r="E12" s="114"/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92">
        <v>0</v>
      </c>
    </row>
    <row r="15" ht="12.75">
      <c r="B15" t="s">
        <v>957</v>
      </c>
    </row>
    <row r="16" spans="1:15" ht="14.25" customHeight="1">
      <c r="A16" s="1740" t="s">
        <v>33</v>
      </c>
      <c r="B16" s="1741" t="s">
        <v>215</v>
      </c>
      <c r="C16" s="1741"/>
      <c r="D16" s="1741"/>
      <c r="E16" s="1741"/>
      <c r="F16" s="1742" t="s">
        <v>957</v>
      </c>
      <c r="G16" s="1742"/>
      <c r="H16" s="1742"/>
      <c r="I16" s="1742"/>
      <c r="J16" s="1742"/>
      <c r="K16" s="1742"/>
      <c r="L16" s="1742"/>
      <c r="M16" s="1742"/>
      <c r="N16" s="1742"/>
      <c r="O16" s="1742"/>
    </row>
    <row r="17" spans="1:15" ht="12.75">
      <c r="A17" s="1740"/>
      <c r="B17" s="1741"/>
      <c r="C17" s="1741"/>
      <c r="D17" s="1741"/>
      <c r="E17" s="1741"/>
      <c r="F17" s="1116" t="s">
        <v>958</v>
      </c>
      <c r="G17" s="1116">
        <v>2020</v>
      </c>
      <c r="H17" s="1116">
        <v>2021</v>
      </c>
      <c r="I17" s="1116">
        <v>2022</v>
      </c>
      <c r="J17" s="1116">
        <v>2023</v>
      </c>
      <c r="K17" s="1116">
        <v>2024</v>
      </c>
      <c r="L17" s="1116">
        <v>2025</v>
      </c>
      <c r="M17" s="1116">
        <v>2026</v>
      </c>
      <c r="N17" s="1116">
        <v>2027</v>
      </c>
      <c r="O17" s="1116">
        <v>2028</v>
      </c>
    </row>
    <row r="18" spans="1:15" ht="14.25" customHeight="1">
      <c r="A18" s="1740"/>
      <c r="B18" s="1720" t="s">
        <v>158</v>
      </c>
      <c r="C18" s="1720"/>
      <c r="D18" s="1720"/>
      <c r="E18" s="1720"/>
      <c r="F18" s="1079" t="s">
        <v>159</v>
      </c>
      <c r="G18" s="1079" t="s">
        <v>160</v>
      </c>
      <c r="H18" s="1079" t="s">
        <v>161</v>
      </c>
      <c r="I18" s="1079" t="s">
        <v>461</v>
      </c>
      <c r="J18" s="1079" t="s">
        <v>481</v>
      </c>
      <c r="K18" s="1079" t="s">
        <v>714</v>
      </c>
      <c r="L18" s="1079" t="s">
        <v>795</v>
      </c>
      <c r="M18" s="1079" t="s">
        <v>798</v>
      </c>
      <c r="N18" s="1079" t="s">
        <v>952</v>
      </c>
      <c r="O18" s="1079" t="s">
        <v>953</v>
      </c>
    </row>
    <row r="19" spans="1:15" ht="14.25" customHeight="1">
      <c r="A19" s="1117" t="s">
        <v>38</v>
      </c>
      <c r="B19" s="1743" t="s">
        <v>39</v>
      </c>
      <c r="C19" s="1743"/>
      <c r="D19" s="1743"/>
      <c r="E19" s="1743"/>
      <c r="F19" s="1118"/>
      <c r="G19" s="1118"/>
      <c r="H19" s="1118"/>
      <c r="I19" s="1118"/>
      <c r="J19" s="1118"/>
      <c r="K19" s="1118"/>
      <c r="L19" s="1118"/>
      <c r="M19" s="1118"/>
      <c r="N19" s="1118"/>
      <c r="O19" s="1118"/>
    </row>
    <row r="20" spans="1:15" ht="14.25" customHeight="1">
      <c r="A20" s="1117" t="s">
        <v>40</v>
      </c>
      <c r="B20" s="1745" t="s">
        <v>959</v>
      </c>
      <c r="C20" s="1745"/>
      <c r="D20" s="1745"/>
      <c r="E20" s="1745"/>
      <c r="F20" s="1119"/>
      <c r="G20" s="1119"/>
      <c r="H20" s="1119"/>
      <c r="I20" s="1119"/>
      <c r="J20" s="1119"/>
      <c r="K20" s="1119"/>
      <c r="L20" s="1119"/>
      <c r="M20" s="1119"/>
      <c r="N20" s="1119"/>
      <c r="O20" s="1119"/>
    </row>
    <row r="21" spans="1:15" ht="14.25" customHeight="1">
      <c r="A21" s="1117" t="s">
        <v>47</v>
      </c>
      <c r="B21" s="1745" t="s">
        <v>960</v>
      </c>
      <c r="C21" s="1745"/>
      <c r="D21" s="1745"/>
      <c r="E21" s="1745"/>
      <c r="F21" s="1119"/>
      <c r="G21" s="1119"/>
      <c r="H21" s="1119"/>
      <c r="I21" s="1119"/>
      <c r="J21" s="1119"/>
      <c r="K21" s="1119"/>
      <c r="L21" s="1119"/>
      <c r="M21" s="1119"/>
      <c r="N21" s="1119"/>
      <c r="O21" s="1119"/>
    </row>
    <row r="22" spans="1:15" ht="26.25" customHeight="1">
      <c r="A22" s="1117" t="s">
        <v>49</v>
      </c>
      <c r="B22" s="1745" t="s">
        <v>961</v>
      </c>
      <c r="C22" s="1745"/>
      <c r="D22" s="1745"/>
      <c r="E22" s="1745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</row>
    <row r="23" spans="1:15" ht="14.25" customHeight="1">
      <c r="A23" s="1117" t="s">
        <v>51</v>
      </c>
      <c r="B23" s="1745" t="s">
        <v>962</v>
      </c>
      <c r="C23" s="1745"/>
      <c r="D23" s="1745"/>
      <c r="E23" s="1745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</row>
    <row r="24" spans="1:15" ht="14.25" customHeight="1">
      <c r="A24" s="1117" t="s">
        <v>53</v>
      </c>
      <c r="B24" s="1745" t="s">
        <v>963</v>
      </c>
      <c r="C24" s="1745"/>
      <c r="D24" s="1745"/>
      <c r="E24" s="1745"/>
      <c r="F24" s="1119"/>
      <c r="G24" s="1119"/>
      <c r="H24" s="1119"/>
      <c r="I24" s="1119"/>
      <c r="J24" s="1119"/>
      <c r="K24" s="1119"/>
      <c r="L24" s="1119"/>
      <c r="M24" s="1119"/>
      <c r="N24" s="1119"/>
      <c r="O24" s="1119"/>
    </row>
    <row r="25" spans="1:15" ht="14.25" customHeight="1">
      <c r="A25" s="1117" t="s">
        <v>55</v>
      </c>
      <c r="B25" s="1745" t="s">
        <v>964</v>
      </c>
      <c r="C25" s="1745"/>
      <c r="D25" s="1745"/>
      <c r="E25" s="1745"/>
      <c r="F25" s="1119"/>
      <c r="G25" s="1119"/>
      <c r="H25" s="1119"/>
      <c r="I25" s="1119"/>
      <c r="J25" s="1119"/>
      <c r="K25" s="1119"/>
      <c r="L25" s="1119"/>
      <c r="M25" s="1119"/>
      <c r="N25" s="1119"/>
      <c r="O25" s="1119"/>
    </row>
    <row r="26" spans="1:15" ht="14.25" customHeight="1">
      <c r="A26" s="1117" t="s">
        <v>57</v>
      </c>
      <c r="B26" s="1744" t="s">
        <v>965</v>
      </c>
      <c r="C26" s="1744"/>
      <c r="D26" s="1744"/>
      <c r="E26" s="1744"/>
      <c r="F26" s="1120">
        <f aca="true" t="shared" si="0" ref="F26:O26">SUM(F19:F25)</f>
        <v>0</v>
      </c>
      <c r="G26" s="1120">
        <f t="shared" si="0"/>
        <v>0</v>
      </c>
      <c r="H26" s="1120">
        <f t="shared" si="0"/>
        <v>0</v>
      </c>
      <c r="I26" s="1120">
        <f t="shared" si="0"/>
        <v>0</v>
      </c>
      <c r="J26" s="1120">
        <f t="shared" si="0"/>
        <v>0</v>
      </c>
      <c r="K26" s="1120">
        <f t="shared" si="0"/>
        <v>0</v>
      </c>
      <c r="L26" s="1120">
        <f t="shared" si="0"/>
        <v>0</v>
      </c>
      <c r="M26" s="1120">
        <f t="shared" si="0"/>
        <v>0</v>
      </c>
      <c r="N26" s="1120">
        <f t="shared" si="0"/>
        <v>0</v>
      </c>
      <c r="O26" s="1120">
        <f t="shared" si="0"/>
        <v>0</v>
      </c>
    </row>
    <row r="27" spans="1:15" ht="14.25" customHeight="1">
      <c r="A27" s="1117" t="s">
        <v>86</v>
      </c>
      <c r="B27" s="1744" t="s">
        <v>966</v>
      </c>
      <c r="C27" s="1744"/>
      <c r="D27" s="1744"/>
      <c r="E27" s="1744"/>
      <c r="F27" s="1121">
        <f aca="true" t="shared" si="1" ref="F27:O27">F26/2</f>
        <v>0</v>
      </c>
      <c r="G27" s="1121">
        <f t="shared" si="1"/>
        <v>0</v>
      </c>
      <c r="H27" s="1121">
        <f t="shared" si="1"/>
        <v>0</v>
      </c>
      <c r="I27" s="1121">
        <f t="shared" si="1"/>
        <v>0</v>
      </c>
      <c r="J27" s="1121">
        <f t="shared" si="1"/>
        <v>0</v>
      </c>
      <c r="K27" s="1121">
        <f t="shared" si="1"/>
        <v>0</v>
      </c>
      <c r="L27" s="1121">
        <f t="shared" si="1"/>
        <v>0</v>
      </c>
      <c r="M27" s="1121">
        <f t="shared" si="1"/>
        <v>0</v>
      </c>
      <c r="N27" s="1121">
        <f t="shared" si="1"/>
        <v>0</v>
      </c>
      <c r="O27" s="1121">
        <f t="shared" si="1"/>
        <v>0</v>
      </c>
    </row>
  </sheetData>
  <sheetProtection selectLockedCells="1" selectUnlockedCells="1"/>
  <mergeCells count="24">
    <mergeCell ref="B26:E26"/>
    <mergeCell ref="B27:E27"/>
    <mergeCell ref="B20:E20"/>
    <mergeCell ref="B21:E21"/>
    <mergeCell ref="B22:E22"/>
    <mergeCell ref="B23:E23"/>
    <mergeCell ref="B24:E24"/>
    <mergeCell ref="B25:E25"/>
    <mergeCell ref="F9:O9"/>
    <mergeCell ref="A16:A18"/>
    <mergeCell ref="B16:E17"/>
    <mergeCell ref="F16:O16"/>
    <mergeCell ref="B18:E18"/>
    <mergeCell ref="B19:E19"/>
    <mergeCell ref="A1:O1"/>
    <mergeCell ref="A2:E2"/>
    <mergeCell ref="B3:F3"/>
    <mergeCell ref="B5:O5"/>
    <mergeCell ref="N8:O8"/>
    <mergeCell ref="A9:A11"/>
    <mergeCell ref="B9:B10"/>
    <mergeCell ref="C9:C10"/>
    <mergeCell ref="D9:D10"/>
    <mergeCell ref="E9:E10"/>
  </mergeCells>
  <printOptions/>
  <pageMargins left="0.7" right="0.7" top="0.75" bottom="0.75" header="0.5118055555555555" footer="0.5118055555555555"/>
  <pageSetup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47"/>
  <sheetViews>
    <sheetView view="pageBreakPreview" zoomScaleSheetLayoutView="100" zoomScalePageLayoutView="0" workbookViewId="0" topLeftCell="A1">
      <selection activeCell="B3" sqref="B3:E4"/>
    </sheetView>
  </sheetViews>
  <sheetFormatPr defaultColWidth="11.7109375" defaultRowHeight="12.75" customHeight="1"/>
  <cols>
    <col min="1" max="1" width="7.57421875" style="104" customWidth="1"/>
    <col min="2" max="2" width="36.8515625" style="56" customWidth="1"/>
    <col min="3" max="6" width="20.57421875" style="56" bestFit="1" customWidth="1"/>
    <col min="7" max="16384" width="11.7109375" style="56" customWidth="1"/>
  </cols>
  <sheetData>
    <row r="1" spans="1:6" s="106" customFormat="1" ht="25.5" customHeight="1">
      <c r="A1" s="1718" t="s">
        <v>482</v>
      </c>
      <c r="B1" s="1718"/>
      <c r="C1" s="1718"/>
      <c r="D1" s="1718"/>
      <c r="E1" s="1718"/>
      <c r="F1" s="1718"/>
    </row>
    <row r="2" spans="1:6" ht="12.75" customHeight="1">
      <c r="A2" s="1722" t="s">
        <v>1155</v>
      </c>
      <c r="B2" s="1722"/>
      <c r="C2" s="1722"/>
      <c r="D2" s="1722"/>
      <c r="E2" s="1722"/>
      <c r="F2" s="1722"/>
    </row>
    <row r="3" spans="1:6" ht="12.75" customHeight="1">
      <c r="A3" s="2040"/>
      <c r="B3" s="2041" t="s">
        <v>1154</v>
      </c>
      <c r="C3" s="2041"/>
      <c r="D3" s="2041"/>
      <c r="E3" s="2041"/>
      <c r="F3" s="2042" t="s">
        <v>1156</v>
      </c>
    </row>
    <row r="4" spans="1:6" ht="12.75" customHeight="1">
      <c r="A4" s="2040"/>
      <c r="B4" s="2041"/>
      <c r="C4" s="2041"/>
      <c r="D4" s="2041"/>
      <c r="E4" s="2041"/>
      <c r="F4" s="2042"/>
    </row>
    <row r="5" spans="1:256" ht="12.75" customHeight="1">
      <c r="A5" s="1729" t="s">
        <v>73</v>
      </c>
      <c r="B5" s="1729"/>
      <c r="C5" s="1729"/>
      <c r="D5" s="1729"/>
      <c r="E5" s="1729"/>
      <c r="F5" s="172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1729" t="s">
        <v>1023</v>
      </c>
      <c r="B6" s="1729"/>
      <c r="C6" s="1729"/>
      <c r="D6" s="1729"/>
      <c r="E6" s="1729"/>
      <c r="F6" s="172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09"/>
      <c r="B7" s="209"/>
      <c r="C7" s="210"/>
      <c r="D7" s="210"/>
      <c r="E7" s="210"/>
      <c r="F7" s="21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11"/>
      <c r="B8"/>
      <c r="C8"/>
      <c r="D8" s="1746" t="s">
        <v>214</v>
      </c>
      <c r="E8" s="1746"/>
      <c r="F8" s="174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1720" t="s">
        <v>33</v>
      </c>
      <c r="B9" s="207" t="s">
        <v>24</v>
      </c>
      <c r="C9" s="195">
        <v>2019</v>
      </c>
      <c r="D9" s="195">
        <v>2020</v>
      </c>
      <c r="E9" s="195">
        <v>2021</v>
      </c>
      <c r="F9" s="195">
        <v>2022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1720"/>
      <c r="B10" s="207" t="s">
        <v>158</v>
      </c>
      <c r="C10" s="195" t="s">
        <v>159</v>
      </c>
      <c r="D10" s="195" t="s">
        <v>160</v>
      </c>
      <c r="E10" s="195" t="s">
        <v>161</v>
      </c>
      <c r="F10" s="195" t="s">
        <v>461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7" customHeight="1">
      <c r="A11" s="212" t="s">
        <v>38</v>
      </c>
      <c r="B11" s="643" t="s">
        <v>165</v>
      </c>
      <c r="C11" s="213">
        <f>SUM('1. melléklet'!E12)</f>
        <v>204676466</v>
      </c>
      <c r="D11" s="213">
        <v>200000000</v>
      </c>
      <c r="E11" s="213">
        <v>200000000</v>
      </c>
      <c r="F11" s="213">
        <v>200000000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75" customFormat="1" ht="27" customHeight="1">
      <c r="A12" s="217" t="s">
        <v>40</v>
      </c>
      <c r="B12" s="218" t="s">
        <v>167</v>
      </c>
      <c r="C12" s="213"/>
      <c r="D12" s="213">
        <v>0</v>
      </c>
      <c r="E12" s="213">
        <v>0</v>
      </c>
      <c r="F12" s="213">
        <v>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75" customFormat="1" ht="12.75" customHeight="1">
      <c r="A13" s="212" t="s">
        <v>47</v>
      </c>
      <c r="B13" s="216" t="s">
        <v>174</v>
      </c>
      <c r="C13" s="213">
        <f>C14+C15+C16+C17+C18</f>
        <v>168451387</v>
      </c>
      <c r="D13" s="213">
        <v>165500000</v>
      </c>
      <c r="E13" s="213">
        <f>SUM(E14:E18)</f>
        <v>165500000</v>
      </c>
      <c r="F13" s="213">
        <f>SUM(F14:F18)</f>
        <v>165500000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648" customFormat="1" ht="12.75" customHeight="1">
      <c r="A14" s="644" t="s">
        <v>49</v>
      </c>
      <c r="B14" s="650" t="s">
        <v>676</v>
      </c>
      <c r="C14" s="646">
        <f>SUM('1. melléklet'!E14)</f>
        <v>7013063</v>
      </c>
      <c r="D14" s="646">
        <v>5000000</v>
      </c>
      <c r="E14" s="646">
        <v>5000000</v>
      </c>
      <c r="F14" s="646">
        <v>5000000</v>
      </c>
      <c r="G14" s="647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47"/>
      <c r="S14" s="647"/>
      <c r="T14" s="647"/>
      <c r="U14" s="647"/>
      <c r="V14" s="647"/>
      <c r="W14" s="647"/>
      <c r="X14" s="647"/>
      <c r="Y14" s="647"/>
      <c r="Z14" s="647"/>
      <c r="AA14" s="647"/>
      <c r="AB14" s="647"/>
      <c r="AC14" s="647"/>
      <c r="AD14" s="647"/>
      <c r="AE14" s="647"/>
      <c r="AF14" s="647"/>
      <c r="AG14" s="647"/>
      <c r="AH14" s="647"/>
      <c r="AI14" s="647"/>
      <c r="AJ14" s="647"/>
      <c r="AK14" s="647"/>
      <c r="AL14" s="647"/>
      <c r="AM14" s="647"/>
      <c r="AN14" s="647"/>
      <c r="AO14" s="647"/>
      <c r="AP14" s="647"/>
      <c r="AQ14" s="647"/>
      <c r="AR14" s="647"/>
      <c r="AS14" s="647"/>
      <c r="AT14" s="647"/>
      <c r="AU14" s="647"/>
      <c r="AV14" s="647"/>
      <c r="AW14" s="647"/>
      <c r="AX14" s="647"/>
      <c r="AY14" s="647"/>
      <c r="AZ14" s="647"/>
      <c r="BA14" s="647"/>
      <c r="BB14" s="647"/>
      <c r="BC14" s="647"/>
      <c r="BD14" s="647"/>
      <c r="BE14" s="647"/>
      <c r="BF14" s="647"/>
      <c r="BG14" s="647"/>
      <c r="BH14" s="647"/>
      <c r="BI14" s="647"/>
      <c r="BJ14" s="647"/>
      <c r="BK14" s="647"/>
      <c r="BL14" s="647"/>
      <c r="BM14" s="647"/>
      <c r="BN14" s="647"/>
      <c r="BO14" s="647"/>
      <c r="BP14" s="647"/>
      <c r="BQ14" s="647"/>
      <c r="BR14" s="647"/>
      <c r="BS14" s="647"/>
      <c r="BT14" s="647"/>
      <c r="BU14" s="647"/>
      <c r="BV14" s="647"/>
      <c r="BW14" s="647"/>
      <c r="BX14" s="647"/>
      <c r="BY14" s="647"/>
      <c r="BZ14" s="647"/>
      <c r="CA14" s="647"/>
      <c r="CB14" s="647"/>
      <c r="CC14" s="647"/>
      <c r="CD14" s="647"/>
      <c r="CE14" s="647"/>
      <c r="CF14" s="647"/>
      <c r="CG14" s="647"/>
      <c r="CH14" s="647"/>
      <c r="CI14" s="647"/>
      <c r="CJ14" s="647"/>
      <c r="CK14" s="647"/>
      <c r="CL14" s="647"/>
      <c r="CM14" s="647"/>
      <c r="CN14" s="647"/>
      <c r="CO14" s="647"/>
      <c r="CP14" s="647"/>
      <c r="CQ14" s="647"/>
      <c r="CR14" s="647"/>
      <c r="CS14" s="647"/>
      <c r="CT14" s="647"/>
      <c r="CU14" s="647"/>
      <c r="CV14" s="647"/>
      <c r="CW14" s="647"/>
      <c r="CX14" s="647"/>
      <c r="CY14" s="647"/>
      <c r="CZ14" s="647"/>
      <c r="DA14" s="647"/>
      <c r="DB14" s="647"/>
      <c r="DC14" s="647"/>
      <c r="DD14" s="647"/>
      <c r="DE14" s="647"/>
      <c r="DF14" s="647"/>
      <c r="DG14" s="647"/>
      <c r="DH14" s="647"/>
      <c r="DI14" s="647"/>
      <c r="DJ14" s="647"/>
      <c r="DK14" s="647"/>
      <c r="DL14" s="647"/>
      <c r="DM14" s="647"/>
      <c r="DN14" s="647"/>
      <c r="DO14" s="647"/>
      <c r="DP14" s="647"/>
      <c r="DQ14" s="647"/>
      <c r="DR14" s="647"/>
      <c r="DS14" s="647"/>
      <c r="DT14" s="647"/>
      <c r="DU14" s="647"/>
      <c r="DV14" s="647"/>
      <c r="DW14" s="647"/>
      <c r="DX14" s="647"/>
      <c r="DY14" s="647"/>
      <c r="DZ14" s="647"/>
      <c r="EA14" s="647"/>
      <c r="EB14" s="647"/>
      <c r="EC14" s="647"/>
      <c r="ED14" s="647"/>
      <c r="EE14" s="647"/>
      <c r="EF14" s="647"/>
      <c r="EG14" s="647"/>
      <c r="EH14" s="647"/>
      <c r="EI14" s="647"/>
      <c r="EJ14" s="647"/>
      <c r="EK14" s="647"/>
      <c r="EL14" s="647"/>
      <c r="EM14" s="647"/>
      <c r="EN14" s="647"/>
      <c r="EO14" s="647"/>
      <c r="EP14" s="647"/>
      <c r="EQ14" s="647"/>
      <c r="ER14" s="647"/>
      <c r="ES14" s="647"/>
      <c r="ET14" s="647"/>
      <c r="EU14" s="647"/>
      <c r="EV14" s="647"/>
      <c r="EW14" s="647"/>
      <c r="EX14" s="647"/>
      <c r="EY14" s="647"/>
      <c r="EZ14" s="647"/>
      <c r="FA14" s="647"/>
      <c r="FB14" s="647"/>
      <c r="FC14" s="647"/>
      <c r="FD14" s="647"/>
      <c r="FE14" s="647"/>
      <c r="FF14" s="647"/>
      <c r="FG14" s="647"/>
      <c r="FH14" s="647"/>
      <c r="FI14" s="647"/>
      <c r="FJ14" s="647"/>
      <c r="FK14" s="647"/>
      <c r="FL14" s="647"/>
      <c r="FM14" s="647"/>
      <c r="FN14" s="647"/>
      <c r="FO14" s="647"/>
      <c r="FP14" s="647"/>
      <c r="FQ14" s="647"/>
      <c r="FR14" s="647"/>
      <c r="FS14" s="647"/>
      <c r="FT14" s="647"/>
      <c r="FU14" s="647"/>
      <c r="FV14" s="647"/>
      <c r="FW14" s="647"/>
      <c r="FX14" s="647"/>
      <c r="FY14" s="647"/>
      <c r="FZ14" s="647"/>
      <c r="GA14" s="647"/>
      <c r="GB14" s="647"/>
      <c r="GC14" s="647"/>
      <c r="GD14" s="647"/>
      <c r="GE14" s="647"/>
      <c r="GF14" s="647"/>
      <c r="GG14" s="647"/>
      <c r="GH14" s="647"/>
      <c r="GI14" s="647"/>
      <c r="GJ14" s="647"/>
      <c r="GK14" s="647"/>
      <c r="GL14" s="647"/>
      <c r="GM14" s="647"/>
      <c r="GN14" s="647"/>
      <c r="GO14" s="647"/>
      <c r="GP14" s="647"/>
      <c r="GQ14" s="647"/>
      <c r="GR14" s="647"/>
      <c r="GS14" s="647"/>
      <c r="GT14" s="647"/>
      <c r="GU14" s="647"/>
      <c r="GV14" s="647"/>
      <c r="GW14" s="647"/>
      <c r="GX14" s="647"/>
      <c r="GY14" s="647"/>
      <c r="GZ14" s="647"/>
      <c r="HA14" s="647"/>
      <c r="HB14" s="647"/>
      <c r="HC14" s="647"/>
      <c r="HD14" s="647"/>
      <c r="HE14" s="647"/>
      <c r="HF14" s="647"/>
      <c r="HG14" s="647"/>
      <c r="HH14" s="647"/>
      <c r="HI14" s="647"/>
      <c r="HJ14" s="647"/>
      <c r="HK14" s="647"/>
      <c r="HL14" s="647"/>
      <c r="HM14" s="647"/>
      <c r="HN14" s="647"/>
      <c r="HO14" s="647"/>
      <c r="HP14" s="647"/>
      <c r="HQ14" s="647"/>
      <c r="HR14" s="647"/>
      <c r="HS14" s="647"/>
      <c r="HT14" s="647"/>
      <c r="HU14" s="647"/>
      <c r="HV14" s="647"/>
      <c r="HW14" s="647"/>
      <c r="HX14" s="647"/>
      <c r="HY14" s="647"/>
      <c r="HZ14" s="647"/>
      <c r="IA14" s="647"/>
      <c r="IB14" s="647"/>
      <c r="IC14" s="647"/>
      <c r="ID14" s="647"/>
      <c r="IE14" s="647"/>
      <c r="IF14" s="647"/>
      <c r="IG14" s="647"/>
      <c r="IH14" s="647"/>
      <c r="II14" s="647"/>
      <c r="IJ14" s="647"/>
      <c r="IK14" s="647"/>
      <c r="IL14" s="647"/>
      <c r="IM14" s="647"/>
      <c r="IN14" s="647"/>
      <c r="IO14" s="647"/>
      <c r="IP14" s="647"/>
      <c r="IQ14" s="647"/>
      <c r="IR14" s="647"/>
      <c r="IS14" s="647"/>
      <c r="IT14" s="647"/>
      <c r="IU14" s="647"/>
      <c r="IV14" s="647"/>
    </row>
    <row r="15" spans="1:256" s="648" customFormat="1" ht="12.75" customHeight="1">
      <c r="A15" s="649" t="s">
        <v>51</v>
      </c>
      <c r="B15" s="645" t="s">
        <v>675</v>
      </c>
      <c r="C15" s="646">
        <f>SUM('1. melléklet'!E15)</f>
        <v>150581381</v>
      </c>
      <c r="D15" s="646">
        <v>150000000</v>
      </c>
      <c r="E15" s="646">
        <v>150000000</v>
      </c>
      <c r="F15" s="646">
        <v>150000000</v>
      </c>
      <c r="G15" s="647"/>
      <c r="H15" s="647"/>
      <c r="I15" s="647"/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7"/>
      <c r="AG15" s="647"/>
      <c r="AH15" s="647"/>
      <c r="AI15" s="647"/>
      <c r="AJ15" s="647"/>
      <c r="AK15" s="647"/>
      <c r="AL15" s="647"/>
      <c r="AM15" s="647"/>
      <c r="AN15" s="647"/>
      <c r="AO15" s="647"/>
      <c r="AP15" s="647"/>
      <c r="AQ15" s="647"/>
      <c r="AR15" s="647"/>
      <c r="AS15" s="647"/>
      <c r="AT15" s="647"/>
      <c r="AU15" s="647"/>
      <c r="AV15" s="647"/>
      <c r="AW15" s="647"/>
      <c r="AX15" s="647"/>
      <c r="AY15" s="647"/>
      <c r="AZ15" s="647"/>
      <c r="BA15" s="647"/>
      <c r="BB15" s="647"/>
      <c r="BC15" s="647"/>
      <c r="BD15" s="647"/>
      <c r="BE15" s="647"/>
      <c r="BF15" s="647"/>
      <c r="BG15" s="647"/>
      <c r="BH15" s="647"/>
      <c r="BI15" s="647"/>
      <c r="BJ15" s="647"/>
      <c r="BK15" s="647"/>
      <c r="BL15" s="647"/>
      <c r="BM15" s="647"/>
      <c r="BN15" s="647"/>
      <c r="BO15" s="647"/>
      <c r="BP15" s="647"/>
      <c r="BQ15" s="647"/>
      <c r="BR15" s="647"/>
      <c r="BS15" s="647"/>
      <c r="BT15" s="647"/>
      <c r="BU15" s="647"/>
      <c r="BV15" s="647"/>
      <c r="BW15" s="647"/>
      <c r="BX15" s="647"/>
      <c r="BY15" s="647"/>
      <c r="BZ15" s="647"/>
      <c r="CA15" s="647"/>
      <c r="CB15" s="647"/>
      <c r="CC15" s="647"/>
      <c r="CD15" s="647"/>
      <c r="CE15" s="647"/>
      <c r="CF15" s="647"/>
      <c r="CG15" s="647"/>
      <c r="CH15" s="647"/>
      <c r="CI15" s="647"/>
      <c r="CJ15" s="647"/>
      <c r="CK15" s="647"/>
      <c r="CL15" s="647"/>
      <c r="CM15" s="647"/>
      <c r="CN15" s="647"/>
      <c r="CO15" s="647"/>
      <c r="CP15" s="647"/>
      <c r="CQ15" s="647"/>
      <c r="CR15" s="647"/>
      <c r="CS15" s="647"/>
      <c r="CT15" s="647"/>
      <c r="CU15" s="647"/>
      <c r="CV15" s="647"/>
      <c r="CW15" s="647"/>
      <c r="CX15" s="647"/>
      <c r="CY15" s="647"/>
      <c r="CZ15" s="647"/>
      <c r="DA15" s="647"/>
      <c r="DB15" s="647"/>
      <c r="DC15" s="647"/>
      <c r="DD15" s="647"/>
      <c r="DE15" s="647"/>
      <c r="DF15" s="647"/>
      <c r="DG15" s="647"/>
      <c r="DH15" s="647"/>
      <c r="DI15" s="647"/>
      <c r="DJ15" s="647"/>
      <c r="DK15" s="647"/>
      <c r="DL15" s="647"/>
      <c r="DM15" s="647"/>
      <c r="DN15" s="647"/>
      <c r="DO15" s="647"/>
      <c r="DP15" s="647"/>
      <c r="DQ15" s="647"/>
      <c r="DR15" s="647"/>
      <c r="DS15" s="647"/>
      <c r="DT15" s="647"/>
      <c r="DU15" s="647"/>
      <c r="DV15" s="647"/>
      <c r="DW15" s="647"/>
      <c r="DX15" s="647"/>
      <c r="DY15" s="647"/>
      <c r="DZ15" s="647"/>
      <c r="EA15" s="647"/>
      <c r="EB15" s="647"/>
      <c r="EC15" s="647"/>
      <c r="ED15" s="647"/>
      <c r="EE15" s="647"/>
      <c r="EF15" s="647"/>
      <c r="EG15" s="647"/>
      <c r="EH15" s="647"/>
      <c r="EI15" s="647"/>
      <c r="EJ15" s="647"/>
      <c r="EK15" s="647"/>
      <c r="EL15" s="647"/>
      <c r="EM15" s="647"/>
      <c r="EN15" s="647"/>
      <c r="EO15" s="647"/>
      <c r="EP15" s="647"/>
      <c r="EQ15" s="647"/>
      <c r="ER15" s="647"/>
      <c r="ES15" s="647"/>
      <c r="ET15" s="647"/>
      <c r="EU15" s="647"/>
      <c r="EV15" s="647"/>
      <c r="EW15" s="647"/>
      <c r="EX15" s="647"/>
      <c r="EY15" s="647"/>
      <c r="EZ15" s="647"/>
      <c r="FA15" s="647"/>
      <c r="FB15" s="647"/>
      <c r="FC15" s="647"/>
      <c r="FD15" s="647"/>
      <c r="FE15" s="647"/>
      <c r="FF15" s="647"/>
      <c r="FG15" s="647"/>
      <c r="FH15" s="647"/>
      <c r="FI15" s="647"/>
      <c r="FJ15" s="647"/>
      <c r="FK15" s="647"/>
      <c r="FL15" s="647"/>
      <c r="FM15" s="647"/>
      <c r="FN15" s="647"/>
      <c r="FO15" s="647"/>
      <c r="FP15" s="647"/>
      <c r="FQ15" s="647"/>
      <c r="FR15" s="647"/>
      <c r="FS15" s="647"/>
      <c r="FT15" s="647"/>
      <c r="FU15" s="647"/>
      <c r="FV15" s="647"/>
      <c r="FW15" s="647"/>
      <c r="FX15" s="647"/>
      <c r="FY15" s="647"/>
      <c r="FZ15" s="647"/>
      <c r="GA15" s="647"/>
      <c r="GB15" s="647"/>
      <c r="GC15" s="647"/>
      <c r="GD15" s="647"/>
      <c r="GE15" s="647"/>
      <c r="GF15" s="647"/>
      <c r="GG15" s="647"/>
      <c r="GH15" s="647"/>
      <c r="GI15" s="647"/>
      <c r="GJ15" s="647"/>
      <c r="GK15" s="647"/>
      <c r="GL15" s="647"/>
      <c r="GM15" s="647"/>
      <c r="GN15" s="647"/>
      <c r="GO15" s="647"/>
      <c r="GP15" s="647"/>
      <c r="GQ15" s="647"/>
      <c r="GR15" s="647"/>
      <c r="GS15" s="647"/>
      <c r="GT15" s="647"/>
      <c r="GU15" s="647"/>
      <c r="GV15" s="647"/>
      <c r="GW15" s="647"/>
      <c r="GX15" s="647"/>
      <c r="GY15" s="647"/>
      <c r="GZ15" s="647"/>
      <c r="HA15" s="647"/>
      <c r="HB15" s="647"/>
      <c r="HC15" s="647"/>
      <c r="HD15" s="647"/>
      <c r="HE15" s="647"/>
      <c r="HF15" s="647"/>
      <c r="HG15" s="647"/>
      <c r="HH15" s="647"/>
      <c r="HI15" s="647"/>
      <c r="HJ15" s="647"/>
      <c r="HK15" s="647"/>
      <c r="HL15" s="647"/>
      <c r="HM15" s="647"/>
      <c r="HN15" s="647"/>
      <c r="HO15" s="647"/>
      <c r="HP15" s="647"/>
      <c r="HQ15" s="647"/>
      <c r="HR15" s="647"/>
      <c r="HS15" s="647"/>
      <c r="HT15" s="647"/>
      <c r="HU15" s="647"/>
      <c r="HV15" s="647"/>
      <c r="HW15" s="647"/>
      <c r="HX15" s="647"/>
      <c r="HY15" s="647"/>
      <c r="HZ15" s="647"/>
      <c r="IA15" s="647"/>
      <c r="IB15" s="647"/>
      <c r="IC15" s="647"/>
      <c r="ID15" s="647"/>
      <c r="IE15" s="647"/>
      <c r="IF15" s="647"/>
      <c r="IG15" s="647"/>
      <c r="IH15" s="647"/>
      <c r="II15" s="647"/>
      <c r="IJ15" s="647"/>
      <c r="IK15" s="647"/>
      <c r="IL15" s="647"/>
      <c r="IM15" s="647"/>
      <c r="IN15" s="647"/>
      <c r="IO15" s="647"/>
      <c r="IP15" s="647"/>
      <c r="IQ15" s="647"/>
      <c r="IR15" s="647"/>
      <c r="IS15" s="647"/>
      <c r="IT15" s="647"/>
      <c r="IU15" s="647"/>
      <c r="IV15" s="647"/>
    </row>
    <row r="16" spans="1:256" s="648" customFormat="1" ht="12.75" customHeight="1">
      <c r="A16" s="644" t="s">
        <v>53</v>
      </c>
      <c r="B16" s="645" t="s">
        <v>598</v>
      </c>
      <c r="C16" s="646">
        <f>SUM('1. melléklet'!E16)</f>
        <v>10353962</v>
      </c>
      <c r="D16" s="646">
        <v>10000000</v>
      </c>
      <c r="E16" s="646">
        <v>10000000</v>
      </c>
      <c r="F16" s="646">
        <v>10000000</v>
      </c>
      <c r="G16" s="647"/>
      <c r="H16" s="647"/>
      <c r="I16" s="647"/>
      <c r="J16" s="647"/>
      <c r="K16" s="647"/>
      <c r="L16" s="647"/>
      <c r="M16" s="647"/>
      <c r="N16" s="647"/>
      <c r="O16" s="647"/>
      <c r="P16" s="647"/>
      <c r="Q16" s="647"/>
      <c r="R16" s="647"/>
      <c r="S16" s="647"/>
      <c r="T16" s="647"/>
      <c r="U16" s="647"/>
      <c r="V16" s="647"/>
      <c r="W16" s="647"/>
      <c r="X16" s="647"/>
      <c r="Y16" s="647"/>
      <c r="Z16" s="647"/>
      <c r="AA16" s="647"/>
      <c r="AB16" s="647"/>
      <c r="AC16" s="647"/>
      <c r="AD16" s="647"/>
      <c r="AE16" s="647"/>
      <c r="AF16" s="647"/>
      <c r="AG16" s="647"/>
      <c r="AH16" s="647"/>
      <c r="AI16" s="647"/>
      <c r="AJ16" s="647"/>
      <c r="AK16" s="647"/>
      <c r="AL16" s="647"/>
      <c r="AM16" s="647"/>
      <c r="AN16" s="647"/>
      <c r="AO16" s="647"/>
      <c r="AP16" s="647"/>
      <c r="AQ16" s="647"/>
      <c r="AR16" s="647"/>
      <c r="AS16" s="647"/>
      <c r="AT16" s="647"/>
      <c r="AU16" s="647"/>
      <c r="AV16" s="647"/>
      <c r="AW16" s="647"/>
      <c r="AX16" s="647"/>
      <c r="AY16" s="647"/>
      <c r="AZ16" s="647"/>
      <c r="BA16" s="647"/>
      <c r="BB16" s="647"/>
      <c r="BC16" s="647"/>
      <c r="BD16" s="647"/>
      <c r="BE16" s="647"/>
      <c r="BF16" s="647"/>
      <c r="BG16" s="647"/>
      <c r="BH16" s="647"/>
      <c r="BI16" s="647"/>
      <c r="BJ16" s="647"/>
      <c r="BK16" s="647"/>
      <c r="BL16" s="647"/>
      <c r="BM16" s="647"/>
      <c r="BN16" s="647"/>
      <c r="BO16" s="647"/>
      <c r="BP16" s="647"/>
      <c r="BQ16" s="647"/>
      <c r="BR16" s="647"/>
      <c r="BS16" s="647"/>
      <c r="BT16" s="647"/>
      <c r="BU16" s="647"/>
      <c r="BV16" s="647"/>
      <c r="BW16" s="647"/>
      <c r="BX16" s="647"/>
      <c r="BY16" s="647"/>
      <c r="BZ16" s="647"/>
      <c r="CA16" s="647"/>
      <c r="CB16" s="647"/>
      <c r="CC16" s="647"/>
      <c r="CD16" s="647"/>
      <c r="CE16" s="647"/>
      <c r="CF16" s="647"/>
      <c r="CG16" s="647"/>
      <c r="CH16" s="647"/>
      <c r="CI16" s="647"/>
      <c r="CJ16" s="647"/>
      <c r="CK16" s="647"/>
      <c r="CL16" s="647"/>
      <c r="CM16" s="647"/>
      <c r="CN16" s="647"/>
      <c r="CO16" s="647"/>
      <c r="CP16" s="647"/>
      <c r="CQ16" s="647"/>
      <c r="CR16" s="647"/>
      <c r="CS16" s="647"/>
      <c r="CT16" s="647"/>
      <c r="CU16" s="647"/>
      <c r="CV16" s="647"/>
      <c r="CW16" s="647"/>
      <c r="CX16" s="647"/>
      <c r="CY16" s="647"/>
      <c r="CZ16" s="647"/>
      <c r="DA16" s="647"/>
      <c r="DB16" s="647"/>
      <c r="DC16" s="647"/>
      <c r="DD16" s="647"/>
      <c r="DE16" s="647"/>
      <c r="DF16" s="647"/>
      <c r="DG16" s="647"/>
      <c r="DH16" s="647"/>
      <c r="DI16" s="647"/>
      <c r="DJ16" s="647"/>
      <c r="DK16" s="647"/>
      <c r="DL16" s="647"/>
      <c r="DM16" s="647"/>
      <c r="DN16" s="647"/>
      <c r="DO16" s="647"/>
      <c r="DP16" s="647"/>
      <c r="DQ16" s="647"/>
      <c r="DR16" s="647"/>
      <c r="DS16" s="647"/>
      <c r="DT16" s="647"/>
      <c r="DU16" s="647"/>
      <c r="DV16" s="647"/>
      <c r="DW16" s="647"/>
      <c r="DX16" s="647"/>
      <c r="DY16" s="647"/>
      <c r="DZ16" s="647"/>
      <c r="EA16" s="647"/>
      <c r="EB16" s="647"/>
      <c r="EC16" s="647"/>
      <c r="ED16" s="647"/>
      <c r="EE16" s="647"/>
      <c r="EF16" s="647"/>
      <c r="EG16" s="647"/>
      <c r="EH16" s="647"/>
      <c r="EI16" s="647"/>
      <c r="EJ16" s="647"/>
      <c r="EK16" s="647"/>
      <c r="EL16" s="647"/>
      <c r="EM16" s="647"/>
      <c r="EN16" s="647"/>
      <c r="EO16" s="647"/>
      <c r="EP16" s="647"/>
      <c r="EQ16" s="647"/>
      <c r="ER16" s="647"/>
      <c r="ES16" s="647"/>
      <c r="ET16" s="647"/>
      <c r="EU16" s="647"/>
      <c r="EV16" s="647"/>
      <c r="EW16" s="647"/>
      <c r="EX16" s="647"/>
      <c r="EY16" s="647"/>
      <c r="EZ16" s="647"/>
      <c r="FA16" s="647"/>
      <c r="FB16" s="647"/>
      <c r="FC16" s="647"/>
      <c r="FD16" s="647"/>
      <c r="FE16" s="647"/>
      <c r="FF16" s="647"/>
      <c r="FG16" s="647"/>
      <c r="FH16" s="647"/>
      <c r="FI16" s="647"/>
      <c r="FJ16" s="647"/>
      <c r="FK16" s="647"/>
      <c r="FL16" s="647"/>
      <c r="FM16" s="647"/>
      <c r="FN16" s="647"/>
      <c r="FO16" s="647"/>
      <c r="FP16" s="647"/>
      <c r="FQ16" s="647"/>
      <c r="FR16" s="647"/>
      <c r="FS16" s="647"/>
      <c r="FT16" s="647"/>
      <c r="FU16" s="647"/>
      <c r="FV16" s="647"/>
      <c r="FW16" s="647"/>
      <c r="FX16" s="647"/>
      <c r="FY16" s="647"/>
      <c r="FZ16" s="647"/>
      <c r="GA16" s="647"/>
      <c r="GB16" s="647"/>
      <c r="GC16" s="647"/>
      <c r="GD16" s="647"/>
      <c r="GE16" s="647"/>
      <c r="GF16" s="647"/>
      <c r="GG16" s="647"/>
      <c r="GH16" s="647"/>
      <c r="GI16" s="647"/>
      <c r="GJ16" s="647"/>
      <c r="GK16" s="647"/>
      <c r="GL16" s="647"/>
      <c r="GM16" s="647"/>
      <c r="GN16" s="647"/>
      <c r="GO16" s="647"/>
      <c r="GP16" s="647"/>
      <c r="GQ16" s="647"/>
      <c r="GR16" s="647"/>
      <c r="GS16" s="647"/>
      <c r="GT16" s="647"/>
      <c r="GU16" s="647"/>
      <c r="GV16" s="647"/>
      <c r="GW16" s="647"/>
      <c r="GX16" s="647"/>
      <c r="GY16" s="647"/>
      <c r="GZ16" s="647"/>
      <c r="HA16" s="647"/>
      <c r="HB16" s="647"/>
      <c r="HC16" s="647"/>
      <c r="HD16" s="647"/>
      <c r="HE16" s="647"/>
      <c r="HF16" s="647"/>
      <c r="HG16" s="647"/>
      <c r="HH16" s="647"/>
      <c r="HI16" s="647"/>
      <c r="HJ16" s="647"/>
      <c r="HK16" s="647"/>
      <c r="HL16" s="647"/>
      <c r="HM16" s="647"/>
      <c r="HN16" s="647"/>
      <c r="HO16" s="647"/>
      <c r="HP16" s="647"/>
      <c r="HQ16" s="647"/>
      <c r="HR16" s="647"/>
      <c r="HS16" s="647"/>
      <c r="HT16" s="647"/>
      <c r="HU16" s="647"/>
      <c r="HV16" s="647"/>
      <c r="HW16" s="647"/>
      <c r="HX16" s="647"/>
      <c r="HY16" s="647"/>
      <c r="HZ16" s="647"/>
      <c r="IA16" s="647"/>
      <c r="IB16" s="647"/>
      <c r="IC16" s="647"/>
      <c r="ID16" s="647"/>
      <c r="IE16" s="647"/>
      <c r="IF16" s="647"/>
      <c r="IG16" s="647"/>
      <c r="IH16" s="647"/>
      <c r="II16" s="647"/>
      <c r="IJ16" s="647"/>
      <c r="IK16" s="647"/>
      <c r="IL16" s="647"/>
      <c r="IM16" s="647"/>
      <c r="IN16" s="647"/>
      <c r="IO16" s="647"/>
      <c r="IP16" s="647"/>
      <c r="IQ16" s="647"/>
      <c r="IR16" s="647"/>
      <c r="IS16" s="647"/>
      <c r="IT16" s="647"/>
      <c r="IU16" s="647"/>
      <c r="IV16" s="647"/>
    </row>
    <row r="17" spans="1:256" s="648" customFormat="1" ht="12.75" customHeight="1">
      <c r="A17" s="649" t="s">
        <v>55</v>
      </c>
      <c r="B17" s="645" t="s">
        <v>96</v>
      </c>
      <c r="C17" s="646">
        <f>SUM('1. melléklet'!E17)</f>
        <v>0</v>
      </c>
      <c r="D17" s="646">
        <v>0</v>
      </c>
      <c r="E17" s="646">
        <v>0</v>
      </c>
      <c r="F17" s="646">
        <v>0</v>
      </c>
      <c r="G17" s="647"/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7"/>
      <c r="AE17" s="647"/>
      <c r="AF17" s="647"/>
      <c r="AG17" s="647"/>
      <c r="AH17" s="647"/>
      <c r="AI17" s="647"/>
      <c r="AJ17" s="647"/>
      <c r="AK17" s="647"/>
      <c r="AL17" s="647"/>
      <c r="AM17" s="647"/>
      <c r="AN17" s="647"/>
      <c r="AO17" s="647"/>
      <c r="AP17" s="647"/>
      <c r="AQ17" s="647"/>
      <c r="AR17" s="647"/>
      <c r="AS17" s="647"/>
      <c r="AT17" s="647"/>
      <c r="AU17" s="647"/>
      <c r="AV17" s="647"/>
      <c r="AW17" s="647"/>
      <c r="AX17" s="647"/>
      <c r="AY17" s="647"/>
      <c r="AZ17" s="647"/>
      <c r="BA17" s="647"/>
      <c r="BB17" s="647"/>
      <c r="BC17" s="647"/>
      <c r="BD17" s="647"/>
      <c r="BE17" s="647"/>
      <c r="BF17" s="647"/>
      <c r="BG17" s="647"/>
      <c r="BH17" s="647"/>
      <c r="BI17" s="647"/>
      <c r="BJ17" s="647"/>
      <c r="BK17" s="647"/>
      <c r="BL17" s="647"/>
      <c r="BM17" s="647"/>
      <c r="BN17" s="647"/>
      <c r="BO17" s="647"/>
      <c r="BP17" s="647"/>
      <c r="BQ17" s="647"/>
      <c r="BR17" s="647"/>
      <c r="BS17" s="647"/>
      <c r="BT17" s="647"/>
      <c r="BU17" s="647"/>
      <c r="BV17" s="647"/>
      <c r="BW17" s="647"/>
      <c r="BX17" s="647"/>
      <c r="BY17" s="647"/>
      <c r="BZ17" s="647"/>
      <c r="CA17" s="647"/>
      <c r="CB17" s="647"/>
      <c r="CC17" s="647"/>
      <c r="CD17" s="647"/>
      <c r="CE17" s="647"/>
      <c r="CF17" s="647"/>
      <c r="CG17" s="647"/>
      <c r="CH17" s="647"/>
      <c r="CI17" s="647"/>
      <c r="CJ17" s="647"/>
      <c r="CK17" s="647"/>
      <c r="CL17" s="647"/>
      <c r="CM17" s="647"/>
      <c r="CN17" s="647"/>
      <c r="CO17" s="647"/>
      <c r="CP17" s="647"/>
      <c r="CQ17" s="647"/>
      <c r="CR17" s="647"/>
      <c r="CS17" s="647"/>
      <c r="CT17" s="647"/>
      <c r="CU17" s="647"/>
      <c r="CV17" s="647"/>
      <c r="CW17" s="647"/>
      <c r="CX17" s="647"/>
      <c r="CY17" s="647"/>
      <c r="CZ17" s="647"/>
      <c r="DA17" s="647"/>
      <c r="DB17" s="647"/>
      <c r="DC17" s="647"/>
      <c r="DD17" s="647"/>
      <c r="DE17" s="647"/>
      <c r="DF17" s="647"/>
      <c r="DG17" s="647"/>
      <c r="DH17" s="647"/>
      <c r="DI17" s="647"/>
      <c r="DJ17" s="647"/>
      <c r="DK17" s="647"/>
      <c r="DL17" s="647"/>
      <c r="DM17" s="647"/>
      <c r="DN17" s="647"/>
      <c r="DO17" s="647"/>
      <c r="DP17" s="647"/>
      <c r="DQ17" s="647"/>
      <c r="DR17" s="647"/>
      <c r="DS17" s="647"/>
      <c r="DT17" s="647"/>
      <c r="DU17" s="647"/>
      <c r="DV17" s="647"/>
      <c r="DW17" s="647"/>
      <c r="DX17" s="647"/>
      <c r="DY17" s="647"/>
      <c r="DZ17" s="647"/>
      <c r="EA17" s="647"/>
      <c r="EB17" s="647"/>
      <c r="EC17" s="647"/>
      <c r="ED17" s="647"/>
      <c r="EE17" s="647"/>
      <c r="EF17" s="647"/>
      <c r="EG17" s="647"/>
      <c r="EH17" s="647"/>
      <c r="EI17" s="647"/>
      <c r="EJ17" s="647"/>
      <c r="EK17" s="647"/>
      <c r="EL17" s="647"/>
      <c r="EM17" s="647"/>
      <c r="EN17" s="647"/>
      <c r="EO17" s="647"/>
      <c r="EP17" s="647"/>
      <c r="EQ17" s="647"/>
      <c r="ER17" s="647"/>
      <c r="ES17" s="647"/>
      <c r="ET17" s="647"/>
      <c r="EU17" s="647"/>
      <c r="EV17" s="647"/>
      <c r="EW17" s="647"/>
      <c r="EX17" s="647"/>
      <c r="EY17" s="647"/>
      <c r="EZ17" s="647"/>
      <c r="FA17" s="647"/>
      <c r="FB17" s="647"/>
      <c r="FC17" s="647"/>
      <c r="FD17" s="647"/>
      <c r="FE17" s="647"/>
      <c r="FF17" s="647"/>
      <c r="FG17" s="647"/>
      <c r="FH17" s="647"/>
      <c r="FI17" s="647"/>
      <c r="FJ17" s="647"/>
      <c r="FK17" s="647"/>
      <c r="FL17" s="647"/>
      <c r="FM17" s="647"/>
      <c r="FN17" s="647"/>
      <c r="FO17" s="647"/>
      <c r="FP17" s="647"/>
      <c r="FQ17" s="647"/>
      <c r="FR17" s="647"/>
      <c r="FS17" s="647"/>
      <c r="FT17" s="647"/>
      <c r="FU17" s="647"/>
      <c r="FV17" s="647"/>
      <c r="FW17" s="647"/>
      <c r="FX17" s="647"/>
      <c r="FY17" s="647"/>
      <c r="FZ17" s="647"/>
      <c r="GA17" s="647"/>
      <c r="GB17" s="647"/>
      <c r="GC17" s="647"/>
      <c r="GD17" s="647"/>
      <c r="GE17" s="647"/>
      <c r="GF17" s="647"/>
      <c r="GG17" s="647"/>
      <c r="GH17" s="647"/>
      <c r="GI17" s="647"/>
      <c r="GJ17" s="647"/>
      <c r="GK17" s="647"/>
      <c r="GL17" s="647"/>
      <c r="GM17" s="647"/>
      <c r="GN17" s="647"/>
      <c r="GO17" s="647"/>
      <c r="GP17" s="647"/>
      <c r="GQ17" s="647"/>
      <c r="GR17" s="647"/>
      <c r="GS17" s="647"/>
      <c r="GT17" s="647"/>
      <c r="GU17" s="647"/>
      <c r="GV17" s="647"/>
      <c r="GW17" s="647"/>
      <c r="GX17" s="647"/>
      <c r="GY17" s="647"/>
      <c r="GZ17" s="647"/>
      <c r="HA17" s="647"/>
      <c r="HB17" s="647"/>
      <c r="HC17" s="647"/>
      <c r="HD17" s="647"/>
      <c r="HE17" s="647"/>
      <c r="HF17" s="647"/>
      <c r="HG17" s="647"/>
      <c r="HH17" s="647"/>
      <c r="HI17" s="647"/>
      <c r="HJ17" s="647"/>
      <c r="HK17" s="647"/>
      <c r="HL17" s="647"/>
      <c r="HM17" s="647"/>
      <c r="HN17" s="647"/>
      <c r="HO17" s="647"/>
      <c r="HP17" s="647"/>
      <c r="HQ17" s="647"/>
      <c r="HR17" s="647"/>
      <c r="HS17" s="647"/>
      <c r="HT17" s="647"/>
      <c r="HU17" s="647"/>
      <c r="HV17" s="647"/>
      <c r="HW17" s="647"/>
      <c r="HX17" s="647"/>
      <c r="HY17" s="647"/>
      <c r="HZ17" s="647"/>
      <c r="IA17" s="647"/>
      <c r="IB17" s="647"/>
      <c r="IC17" s="647"/>
      <c r="ID17" s="647"/>
      <c r="IE17" s="647"/>
      <c r="IF17" s="647"/>
      <c r="IG17" s="647"/>
      <c r="IH17" s="647"/>
      <c r="II17" s="647"/>
      <c r="IJ17" s="647"/>
      <c r="IK17" s="647"/>
      <c r="IL17" s="647"/>
      <c r="IM17" s="647"/>
      <c r="IN17" s="647"/>
      <c r="IO17" s="647"/>
      <c r="IP17" s="647"/>
      <c r="IQ17" s="647"/>
      <c r="IR17" s="647"/>
      <c r="IS17" s="647"/>
      <c r="IT17" s="647"/>
      <c r="IU17" s="647"/>
      <c r="IV17" s="647"/>
    </row>
    <row r="18" spans="1:256" s="648" customFormat="1" ht="12.75" customHeight="1">
      <c r="A18" s="644" t="s">
        <v>57</v>
      </c>
      <c r="B18" s="645" t="s">
        <v>172</v>
      </c>
      <c r="C18" s="646">
        <f>SUM('1. melléklet'!E18)</f>
        <v>502981</v>
      </c>
      <c r="D18" s="646">
        <v>500000</v>
      </c>
      <c r="E18" s="646">
        <v>500000</v>
      </c>
      <c r="F18" s="646">
        <v>500000</v>
      </c>
      <c r="G18" s="647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  <c r="T18" s="647"/>
      <c r="U18" s="647"/>
      <c r="V18" s="647"/>
      <c r="W18" s="647"/>
      <c r="X18" s="647"/>
      <c r="Y18" s="647"/>
      <c r="Z18" s="647"/>
      <c r="AA18" s="647"/>
      <c r="AB18" s="647"/>
      <c r="AC18" s="647"/>
      <c r="AD18" s="647"/>
      <c r="AE18" s="647"/>
      <c r="AF18" s="647"/>
      <c r="AG18" s="647"/>
      <c r="AH18" s="647"/>
      <c r="AI18" s="647"/>
      <c r="AJ18" s="647"/>
      <c r="AK18" s="647"/>
      <c r="AL18" s="647"/>
      <c r="AM18" s="647"/>
      <c r="AN18" s="647"/>
      <c r="AO18" s="647"/>
      <c r="AP18" s="647"/>
      <c r="AQ18" s="647"/>
      <c r="AR18" s="647"/>
      <c r="AS18" s="647"/>
      <c r="AT18" s="647"/>
      <c r="AU18" s="647"/>
      <c r="AV18" s="647"/>
      <c r="AW18" s="647"/>
      <c r="AX18" s="647"/>
      <c r="AY18" s="647"/>
      <c r="AZ18" s="647"/>
      <c r="BA18" s="647"/>
      <c r="BB18" s="647"/>
      <c r="BC18" s="647"/>
      <c r="BD18" s="647"/>
      <c r="BE18" s="647"/>
      <c r="BF18" s="647"/>
      <c r="BG18" s="647"/>
      <c r="BH18" s="647"/>
      <c r="BI18" s="647"/>
      <c r="BJ18" s="647"/>
      <c r="BK18" s="647"/>
      <c r="BL18" s="647"/>
      <c r="BM18" s="647"/>
      <c r="BN18" s="647"/>
      <c r="BO18" s="647"/>
      <c r="BP18" s="647"/>
      <c r="BQ18" s="647"/>
      <c r="BR18" s="647"/>
      <c r="BS18" s="647"/>
      <c r="BT18" s="647"/>
      <c r="BU18" s="647"/>
      <c r="BV18" s="647"/>
      <c r="BW18" s="647"/>
      <c r="BX18" s="647"/>
      <c r="BY18" s="647"/>
      <c r="BZ18" s="647"/>
      <c r="CA18" s="647"/>
      <c r="CB18" s="647"/>
      <c r="CC18" s="647"/>
      <c r="CD18" s="647"/>
      <c r="CE18" s="647"/>
      <c r="CF18" s="647"/>
      <c r="CG18" s="647"/>
      <c r="CH18" s="647"/>
      <c r="CI18" s="647"/>
      <c r="CJ18" s="647"/>
      <c r="CK18" s="647"/>
      <c r="CL18" s="647"/>
      <c r="CM18" s="647"/>
      <c r="CN18" s="647"/>
      <c r="CO18" s="647"/>
      <c r="CP18" s="647"/>
      <c r="CQ18" s="647"/>
      <c r="CR18" s="647"/>
      <c r="CS18" s="647"/>
      <c r="CT18" s="647"/>
      <c r="CU18" s="647"/>
      <c r="CV18" s="647"/>
      <c r="CW18" s="647"/>
      <c r="CX18" s="647"/>
      <c r="CY18" s="647"/>
      <c r="CZ18" s="647"/>
      <c r="DA18" s="647"/>
      <c r="DB18" s="647"/>
      <c r="DC18" s="647"/>
      <c r="DD18" s="647"/>
      <c r="DE18" s="647"/>
      <c r="DF18" s="647"/>
      <c r="DG18" s="647"/>
      <c r="DH18" s="647"/>
      <c r="DI18" s="647"/>
      <c r="DJ18" s="647"/>
      <c r="DK18" s="647"/>
      <c r="DL18" s="647"/>
      <c r="DM18" s="647"/>
      <c r="DN18" s="647"/>
      <c r="DO18" s="647"/>
      <c r="DP18" s="647"/>
      <c r="DQ18" s="647"/>
      <c r="DR18" s="647"/>
      <c r="DS18" s="647"/>
      <c r="DT18" s="647"/>
      <c r="DU18" s="647"/>
      <c r="DV18" s="647"/>
      <c r="DW18" s="647"/>
      <c r="DX18" s="647"/>
      <c r="DY18" s="647"/>
      <c r="DZ18" s="647"/>
      <c r="EA18" s="647"/>
      <c r="EB18" s="647"/>
      <c r="EC18" s="647"/>
      <c r="ED18" s="647"/>
      <c r="EE18" s="647"/>
      <c r="EF18" s="647"/>
      <c r="EG18" s="647"/>
      <c r="EH18" s="647"/>
      <c r="EI18" s="647"/>
      <c r="EJ18" s="647"/>
      <c r="EK18" s="647"/>
      <c r="EL18" s="647"/>
      <c r="EM18" s="647"/>
      <c r="EN18" s="647"/>
      <c r="EO18" s="647"/>
      <c r="EP18" s="647"/>
      <c r="EQ18" s="647"/>
      <c r="ER18" s="647"/>
      <c r="ES18" s="647"/>
      <c r="ET18" s="647"/>
      <c r="EU18" s="647"/>
      <c r="EV18" s="647"/>
      <c r="EW18" s="647"/>
      <c r="EX18" s="647"/>
      <c r="EY18" s="647"/>
      <c r="EZ18" s="647"/>
      <c r="FA18" s="647"/>
      <c r="FB18" s="647"/>
      <c r="FC18" s="647"/>
      <c r="FD18" s="647"/>
      <c r="FE18" s="647"/>
      <c r="FF18" s="647"/>
      <c r="FG18" s="647"/>
      <c r="FH18" s="647"/>
      <c r="FI18" s="647"/>
      <c r="FJ18" s="647"/>
      <c r="FK18" s="647"/>
      <c r="FL18" s="647"/>
      <c r="FM18" s="647"/>
      <c r="FN18" s="647"/>
      <c r="FO18" s="647"/>
      <c r="FP18" s="647"/>
      <c r="FQ18" s="647"/>
      <c r="FR18" s="647"/>
      <c r="FS18" s="647"/>
      <c r="FT18" s="647"/>
      <c r="FU18" s="647"/>
      <c r="FV18" s="647"/>
      <c r="FW18" s="647"/>
      <c r="FX18" s="647"/>
      <c r="FY18" s="647"/>
      <c r="FZ18" s="647"/>
      <c r="GA18" s="647"/>
      <c r="GB18" s="647"/>
      <c r="GC18" s="647"/>
      <c r="GD18" s="647"/>
      <c r="GE18" s="647"/>
      <c r="GF18" s="647"/>
      <c r="GG18" s="647"/>
      <c r="GH18" s="647"/>
      <c r="GI18" s="647"/>
      <c r="GJ18" s="647"/>
      <c r="GK18" s="647"/>
      <c r="GL18" s="647"/>
      <c r="GM18" s="647"/>
      <c r="GN18" s="647"/>
      <c r="GO18" s="647"/>
      <c r="GP18" s="647"/>
      <c r="GQ18" s="647"/>
      <c r="GR18" s="647"/>
      <c r="GS18" s="647"/>
      <c r="GT18" s="647"/>
      <c r="GU18" s="647"/>
      <c r="GV18" s="647"/>
      <c r="GW18" s="647"/>
      <c r="GX18" s="647"/>
      <c r="GY18" s="647"/>
      <c r="GZ18" s="647"/>
      <c r="HA18" s="647"/>
      <c r="HB18" s="647"/>
      <c r="HC18" s="647"/>
      <c r="HD18" s="647"/>
      <c r="HE18" s="647"/>
      <c r="HF18" s="647"/>
      <c r="HG18" s="647"/>
      <c r="HH18" s="647"/>
      <c r="HI18" s="647"/>
      <c r="HJ18" s="647"/>
      <c r="HK18" s="647"/>
      <c r="HL18" s="647"/>
      <c r="HM18" s="647"/>
      <c r="HN18" s="647"/>
      <c r="HO18" s="647"/>
      <c r="HP18" s="647"/>
      <c r="HQ18" s="647"/>
      <c r="HR18" s="647"/>
      <c r="HS18" s="647"/>
      <c r="HT18" s="647"/>
      <c r="HU18" s="647"/>
      <c r="HV18" s="647"/>
      <c r="HW18" s="647"/>
      <c r="HX18" s="647"/>
      <c r="HY18" s="647"/>
      <c r="HZ18" s="647"/>
      <c r="IA18" s="647"/>
      <c r="IB18" s="647"/>
      <c r="IC18" s="647"/>
      <c r="ID18" s="647"/>
      <c r="IE18" s="647"/>
      <c r="IF18" s="647"/>
      <c r="IG18" s="647"/>
      <c r="IH18" s="647"/>
      <c r="II18" s="647"/>
      <c r="IJ18" s="647"/>
      <c r="IK18" s="647"/>
      <c r="IL18" s="647"/>
      <c r="IM18" s="647"/>
      <c r="IN18" s="647"/>
      <c r="IO18" s="647"/>
      <c r="IP18" s="647"/>
      <c r="IQ18" s="647"/>
      <c r="IR18" s="647"/>
      <c r="IS18" s="647"/>
      <c r="IT18" s="647"/>
      <c r="IU18" s="647"/>
      <c r="IV18" s="647"/>
    </row>
    <row r="19" spans="1:256" s="75" customFormat="1" ht="12.75" customHeight="1">
      <c r="A19" s="212" t="s">
        <v>86</v>
      </c>
      <c r="B19" s="216" t="s">
        <v>78</v>
      </c>
      <c r="C19" s="213">
        <f>SUM(C20:C26)</f>
        <v>41945014</v>
      </c>
      <c r="D19" s="213">
        <f>SUM(D20:D26)</f>
        <v>37500000</v>
      </c>
      <c r="E19" s="213">
        <f>SUM(E20:E26)</f>
        <v>37500000</v>
      </c>
      <c r="F19" s="213">
        <f>SUM(F20:F26)</f>
        <v>37500000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648" customFormat="1" ht="12.75" customHeight="1">
      <c r="A20" s="644" t="s">
        <v>59</v>
      </c>
      <c r="B20" s="650" t="s">
        <v>682</v>
      </c>
      <c r="C20" s="646">
        <f>SUM('1. melléklet'!E20)</f>
        <v>3707228</v>
      </c>
      <c r="D20" s="646">
        <v>3500000</v>
      </c>
      <c r="E20" s="646">
        <v>3500000</v>
      </c>
      <c r="F20" s="646">
        <v>3500000</v>
      </c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I20" s="647"/>
      <c r="AJ20" s="647"/>
      <c r="AK20" s="647"/>
      <c r="AL20" s="647"/>
      <c r="AM20" s="647"/>
      <c r="AN20" s="647"/>
      <c r="AO20" s="647"/>
      <c r="AP20" s="647"/>
      <c r="AQ20" s="647"/>
      <c r="AR20" s="647"/>
      <c r="AS20" s="647"/>
      <c r="AT20" s="647"/>
      <c r="AU20" s="647"/>
      <c r="AV20" s="647"/>
      <c r="AW20" s="647"/>
      <c r="AX20" s="647"/>
      <c r="AY20" s="647"/>
      <c r="AZ20" s="647"/>
      <c r="BA20" s="647"/>
      <c r="BB20" s="647"/>
      <c r="BC20" s="647"/>
      <c r="BD20" s="647"/>
      <c r="BE20" s="647"/>
      <c r="BF20" s="647"/>
      <c r="BG20" s="647"/>
      <c r="BH20" s="647"/>
      <c r="BI20" s="647"/>
      <c r="BJ20" s="647"/>
      <c r="BK20" s="647"/>
      <c r="BL20" s="647"/>
      <c r="BM20" s="647"/>
      <c r="BN20" s="647"/>
      <c r="BO20" s="647"/>
      <c r="BP20" s="647"/>
      <c r="BQ20" s="647"/>
      <c r="BR20" s="647"/>
      <c r="BS20" s="647"/>
      <c r="BT20" s="647"/>
      <c r="BU20" s="647"/>
      <c r="BV20" s="647"/>
      <c r="BW20" s="647"/>
      <c r="BX20" s="647"/>
      <c r="BY20" s="647"/>
      <c r="BZ20" s="647"/>
      <c r="CA20" s="647"/>
      <c r="CB20" s="647"/>
      <c r="CC20" s="647"/>
      <c r="CD20" s="647"/>
      <c r="CE20" s="647"/>
      <c r="CF20" s="647"/>
      <c r="CG20" s="647"/>
      <c r="CH20" s="647"/>
      <c r="CI20" s="647"/>
      <c r="CJ20" s="647"/>
      <c r="CK20" s="647"/>
      <c r="CL20" s="647"/>
      <c r="CM20" s="647"/>
      <c r="CN20" s="647"/>
      <c r="CO20" s="647"/>
      <c r="CP20" s="647"/>
      <c r="CQ20" s="647"/>
      <c r="CR20" s="647"/>
      <c r="CS20" s="647"/>
      <c r="CT20" s="647"/>
      <c r="CU20" s="647"/>
      <c r="CV20" s="647"/>
      <c r="CW20" s="647"/>
      <c r="CX20" s="647"/>
      <c r="CY20" s="647"/>
      <c r="CZ20" s="647"/>
      <c r="DA20" s="647"/>
      <c r="DB20" s="647"/>
      <c r="DC20" s="647"/>
      <c r="DD20" s="647"/>
      <c r="DE20" s="647"/>
      <c r="DF20" s="647"/>
      <c r="DG20" s="647"/>
      <c r="DH20" s="647"/>
      <c r="DI20" s="647"/>
      <c r="DJ20" s="647"/>
      <c r="DK20" s="647"/>
      <c r="DL20" s="647"/>
      <c r="DM20" s="647"/>
      <c r="DN20" s="647"/>
      <c r="DO20" s="647"/>
      <c r="DP20" s="647"/>
      <c r="DQ20" s="647"/>
      <c r="DR20" s="647"/>
      <c r="DS20" s="647"/>
      <c r="DT20" s="647"/>
      <c r="DU20" s="647"/>
      <c r="DV20" s="647"/>
      <c r="DW20" s="647"/>
      <c r="DX20" s="647"/>
      <c r="DY20" s="647"/>
      <c r="DZ20" s="647"/>
      <c r="EA20" s="647"/>
      <c r="EB20" s="647"/>
      <c r="EC20" s="647"/>
      <c r="ED20" s="647"/>
      <c r="EE20" s="647"/>
      <c r="EF20" s="647"/>
      <c r="EG20" s="647"/>
      <c r="EH20" s="647"/>
      <c r="EI20" s="647"/>
      <c r="EJ20" s="647"/>
      <c r="EK20" s="647"/>
      <c r="EL20" s="647"/>
      <c r="EM20" s="647"/>
      <c r="EN20" s="647"/>
      <c r="EO20" s="647"/>
      <c r="EP20" s="647"/>
      <c r="EQ20" s="647"/>
      <c r="ER20" s="647"/>
      <c r="ES20" s="647"/>
      <c r="ET20" s="647"/>
      <c r="EU20" s="647"/>
      <c r="EV20" s="647"/>
      <c r="EW20" s="647"/>
      <c r="EX20" s="647"/>
      <c r="EY20" s="647"/>
      <c r="EZ20" s="647"/>
      <c r="FA20" s="647"/>
      <c r="FB20" s="647"/>
      <c r="FC20" s="647"/>
      <c r="FD20" s="647"/>
      <c r="FE20" s="647"/>
      <c r="FF20" s="647"/>
      <c r="FG20" s="647"/>
      <c r="FH20" s="647"/>
      <c r="FI20" s="647"/>
      <c r="FJ20" s="647"/>
      <c r="FK20" s="647"/>
      <c r="FL20" s="647"/>
      <c r="FM20" s="647"/>
      <c r="FN20" s="647"/>
      <c r="FO20" s="647"/>
      <c r="FP20" s="647"/>
      <c r="FQ20" s="647"/>
      <c r="FR20" s="647"/>
      <c r="FS20" s="647"/>
      <c r="FT20" s="647"/>
      <c r="FU20" s="647"/>
      <c r="FV20" s="647"/>
      <c r="FW20" s="647"/>
      <c r="FX20" s="647"/>
      <c r="FY20" s="647"/>
      <c r="FZ20" s="647"/>
      <c r="GA20" s="647"/>
      <c r="GB20" s="647"/>
      <c r="GC20" s="647"/>
      <c r="GD20" s="647"/>
      <c r="GE20" s="647"/>
      <c r="GF20" s="647"/>
      <c r="GG20" s="647"/>
      <c r="GH20" s="647"/>
      <c r="GI20" s="647"/>
      <c r="GJ20" s="647"/>
      <c r="GK20" s="647"/>
      <c r="GL20" s="647"/>
      <c r="GM20" s="647"/>
      <c r="GN20" s="647"/>
      <c r="GO20" s="647"/>
      <c r="GP20" s="647"/>
      <c r="GQ20" s="647"/>
      <c r="GR20" s="647"/>
      <c r="GS20" s="647"/>
      <c r="GT20" s="647"/>
      <c r="GU20" s="647"/>
      <c r="GV20" s="647"/>
      <c r="GW20" s="647"/>
      <c r="GX20" s="647"/>
      <c r="GY20" s="647"/>
      <c r="GZ20" s="647"/>
      <c r="HA20" s="647"/>
      <c r="HB20" s="647"/>
      <c r="HC20" s="647"/>
      <c r="HD20" s="647"/>
      <c r="HE20" s="647"/>
      <c r="HF20" s="647"/>
      <c r="HG20" s="647"/>
      <c r="HH20" s="647"/>
      <c r="HI20" s="647"/>
      <c r="HJ20" s="647"/>
      <c r="HK20" s="647"/>
      <c r="HL20" s="647"/>
      <c r="HM20" s="647"/>
      <c r="HN20" s="647"/>
      <c r="HO20" s="647"/>
      <c r="HP20" s="647"/>
      <c r="HQ20" s="647"/>
      <c r="HR20" s="647"/>
      <c r="HS20" s="647"/>
      <c r="HT20" s="647"/>
      <c r="HU20" s="647"/>
      <c r="HV20" s="647"/>
      <c r="HW20" s="647"/>
      <c r="HX20" s="647"/>
      <c r="HY20" s="647"/>
      <c r="HZ20" s="647"/>
      <c r="IA20" s="647"/>
      <c r="IB20" s="647"/>
      <c r="IC20" s="647"/>
      <c r="ID20" s="647"/>
      <c r="IE20" s="647"/>
      <c r="IF20" s="647"/>
      <c r="IG20" s="647"/>
      <c r="IH20" s="647"/>
      <c r="II20" s="647"/>
      <c r="IJ20" s="647"/>
      <c r="IK20" s="647"/>
      <c r="IL20" s="647"/>
      <c r="IM20" s="647"/>
      <c r="IN20" s="647"/>
      <c r="IO20" s="647"/>
      <c r="IP20" s="647"/>
      <c r="IQ20" s="647"/>
      <c r="IR20" s="647"/>
      <c r="IS20" s="647"/>
      <c r="IT20" s="647"/>
      <c r="IU20" s="647"/>
      <c r="IV20" s="647"/>
    </row>
    <row r="21" spans="1:256" s="648" customFormat="1" ht="12.75" customHeight="1">
      <c r="A21" s="649" t="s">
        <v>61</v>
      </c>
      <c r="B21" s="645" t="s">
        <v>677</v>
      </c>
      <c r="C21" s="646">
        <f>SUM('1. melléklet'!F21)</f>
        <v>7997231</v>
      </c>
      <c r="D21" s="646">
        <v>4500000</v>
      </c>
      <c r="E21" s="646">
        <v>4500000</v>
      </c>
      <c r="F21" s="646">
        <v>4500000</v>
      </c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7"/>
      <c r="AC21" s="647"/>
      <c r="AD21" s="647"/>
      <c r="AE21" s="647"/>
      <c r="AF21" s="647"/>
      <c r="AG21" s="647"/>
      <c r="AH21" s="647"/>
      <c r="AI21" s="647"/>
      <c r="AJ21" s="647"/>
      <c r="AK21" s="647"/>
      <c r="AL21" s="647"/>
      <c r="AM21" s="647"/>
      <c r="AN21" s="647"/>
      <c r="AO21" s="647"/>
      <c r="AP21" s="647"/>
      <c r="AQ21" s="647"/>
      <c r="AR21" s="647"/>
      <c r="AS21" s="647"/>
      <c r="AT21" s="647"/>
      <c r="AU21" s="647"/>
      <c r="AV21" s="647"/>
      <c r="AW21" s="647"/>
      <c r="AX21" s="647"/>
      <c r="AY21" s="647"/>
      <c r="AZ21" s="647"/>
      <c r="BA21" s="647"/>
      <c r="BB21" s="647"/>
      <c r="BC21" s="647"/>
      <c r="BD21" s="647"/>
      <c r="BE21" s="647"/>
      <c r="BF21" s="647"/>
      <c r="BG21" s="647"/>
      <c r="BH21" s="647"/>
      <c r="BI21" s="647"/>
      <c r="BJ21" s="647"/>
      <c r="BK21" s="647"/>
      <c r="BL21" s="647"/>
      <c r="BM21" s="647"/>
      <c r="BN21" s="647"/>
      <c r="BO21" s="647"/>
      <c r="BP21" s="647"/>
      <c r="BQ21" s="647"/>
      <c r="BR21" s="647"/>
      <c r="BS21" s="647"/>
      <c r="BT21" s="647"/>
      <c r="BU21" s="647"/>
      <c r="BV21" s="647"/>
      <c r="BW21" s="647"/>
      <c r="BX21" s="647"/>
      <c r="BY21" s="647"/>
      <c r="BZ21" s="647"/>
      <c r="CA21" s="647"/>
      <c r="CB21" s="647"/>
      <c r="CC21" s="647"/>
      <c r="CD21" s="647"/>
      <c r="CE21" s="647"/>
      <c r="CF21" s="647"/>
      <c r="CG21" s="647"/>
      <c r="CH21" s="647"/>
      <c r="CI21" s="647"/>
      <c r="CJ21" s="647"/>
      <c r="CK21" s="647"/>
      <c r="CL21" s="647"/>
      <c r="CM21" s="647"/>
      <c r="CN21" s="647"/>
      <c r="CO21" s="647"/>
      <c r="CP21" s="647"/>
      <c r="CQ21" s="647"/>
      <c r="CR21" s="647"/>
      <c r="CS21" s="647"/>
      <c r="CT21" s="647"/>
      <c r="CU21" s="647"/>
      <c r="CV21" s="647"/>
      <c r="CW21" s="647"/>
      <c r="CX21" s="647"/>
      <c r="CY21" s="647"/>
      <c r="CZ21" s="647"/>
      <c r="DA21" s="647"/>
      <c r="DB21" s="647"/>
      <c r="DC21" s="647"/>
      <c r="DD21" s="647"/>
      <c r="DE21" s="647"/>
      <c r="DF21" s="647"/>
      <c r="DG21" s="647"/>
      <c r="DH21" s="647"/>
      <c r="DI21" s="647"/>
      <c r="DJ21" s="647"/>
      <c r="DK21" s="647"/>
      <c r="DL21" s="647"/>
      <c r="DM21" s="647"/>
      <c r="DN21" s="647"/>
      <c r="DO21" s="647"/>
      <c r="DP21" s="647"/>
      <c r="DQ21" s="647"/>
      <c r="DR21" s="647"/>
      <c r="DS21" s="647"/>
      <c r="DT21" s="647"/>
      <c r="DU21" s="647"/>
      <c r="DV21" s="647"/>
      <c r="DW21" s="647"/>
      <c r="DX21" s="647"/>
      <c r="DY21" s="647"/>
      <c r="DZ21" s="647"/>
      <c r="EA21" s="647"/>
      <c r="EB21" s="647"/>
      <c r="EC21" s="647"/>
      <c r="ED21" s="647"/>
      <c r="EE21" s="647"/>
      <c r="EF21" s="647"/>
      <c r="EG21" s="647"/>
      <c r="EH21" s="647"/>
      <c r="EI21" s="647"/>
      <c r="EJ21" s="647"/>
      <c r="EK21" s="647"/>
      <c r="EL21" s="647"/>
      <c r="EM21" s="647"/>
      <c r="EN21" s="647"/>
      <c r="EO21" s="647"/>
      <c r="EP21" s="647"/>
      <c r="EQ21" s="647"/>
      <c r="ER21" s="647"/>
      <c r="ES21" s="647"/>
      <c r="ET21" s="647"/>
      <c r="EU21" s="647"/>
      <c r="EV21" s="647"/>
      <c r="EW21" s="647"/>
      <c r="EX21" s="647"/>
      <c r="EY21" s="647"/>
      <c r="EZ21" s="647"/>
      <c r="FA21" s="647"/>
      <c r="FB21" s="647"/>
      <c r="FC21" s="647"/>
      <c r="FD21" s="647"/>
      <c r="FE21" s="647"/>
      <c r="FF21" s="647"/>
      <c r="FG21" s="647"/>
      <c r="FH21" s="647"/>
      <c r="FI21" s="647"/>
      <c r="FJ21" s="647"/>
      <c r="FK21" s="647"/>
      <c r="FL21" s="647"/>
      <c r="FM21" s="647"/>
      <c r="FN21" s="647"/>
      <c r="FO21" s="647"/>
      <c r="FP21" s="647"/>
      <c r="FQ21" s="647"/>
      <c r="FR21" s="647"/>
      <c r="FS21" s="647"/>
      <c r="FT21" s="647"/>
      <c r="FU21" s="647"/>
      <c r="FV21" s="647"/>
      <c r="FW21" s="647"/>
      <c r="FX21" s="647"/>
      <c r="FY21" s="647"/>
      <c r="FZ21" s="647"/>
      <c r="GA21" s="647"/>
      <c r="GB21" s="647"/>
      <c r="GC21" s="647"/>
      <c r="GD21" s="647"/>
      <c r="GE21" s="647"/>
      <c r="GF21" s="647"/>
      <c r="GG21" s="647"/>
      <c r="GH21" s="647"/>
      <c r="GI21" s="647"/>
      <c r="GJ21" s="647"/>
      <c r="GK21" s="647"/>
      <c r="GL21" s="647"/>
      <c r="GM21" s="647"/>
      <c r="GN21" s="647"/>
      <c r="GO21" s="647"/>
      <c r="GP21" s="647"/>
      <c r="GQ21" s="647"/>
      <c r="GR21" s="647"/>
      <c r="GS21" s="647"/>
      <c r="GT21" s="647"/>
      <c r="GU21" s="647"/>
      <c r="GV21" s="647"/>
      <c r="GW21" s="647"/>
      <c r="GX21" s="647"/>
      <c r="GY21" s="647"/>
      <c r="GZ21" s="647"/>
      <c r="HA21" s="647"/>
      <c r="HB21" s="647"/>
      <c r="HC21" s="647"/>
      <c r="HD21" s="647"/>
      <c r="HE21" s="647"/>
      <c r="HF21" s="647"/>
      <c r="HG21" s="647"/>
      <c r="HH21" s="647"/>
      <c r="HI21" s="647"/>
      <c r="HJ21" s="647"/>
      <c r="HK21" s="647"/>
      <c r="HL21" s="647"/>
      <c r="HM21" s="647"/>
      <c r="HN21" s="647"/>
      <c r="HO21" s="647"/>
      <c r="HP21" s="647"/>
      <c r="HQ21" s="647"/>
      <c r="HR21" s="647"/>
      <c r="HS21" s="647"/>
      <c r="HT21" s="647"/>
      <c r="HU21" s="647"/>
      <c r="HV21" s="647"/>
      <c r="HW21" s="647"/>
      <c r="HX21" s="647"/>
      <c r="HY21" s="647"/>
      <c r="HZ21" s="647"/>
      <c r="IA21" s="647"/>
      <c r="IB21" s="647"/>
      <c r="IC21" s="647"/>
      <c r="ID21" s="647"/>
      <c r="IE21" s="647"/>
      <c r="IF21" s="647"/>
      <c r="IG21" s="647"/>
      <c r="IH21" s="647"/>
      <c r="II21" s="647"/>
      <c r="IJ21" s="647"/>
      <c r="IK21" s="647"/>
      <c r="IL21" s="647"/>
      <c r="IM21" s="647"/>
      <c r="IN21" s="647"/>
      <c r="IO21" s="647"/>
      <c r="IP21" s="647"/>
      <c r="IQ21" s="647"/>
      <c r="IR21" s="647"/>
      <c r="IS21" s="647"/>
      <c r="IT21" s="647"/>
      <c r="IU21" s="647"/>
      <c r="IV21" s="647"/>
    </row>
    <row r="22" spans="1:256" s="648" customFormat="1" ht="12.75" customHeight="1">
      <c r="A22" s="644" t="s">
        <v>63</v>
      </c>
      <c r="B22" s="645" t="s">
        <v>678</v>
      </c>
      <c r="C22" s="646">
        <f>SUM('1. melléklet'!E22)</f>
        <v>3731000</v>
      </c>
      <c r="D22" s="646">
        <v>3500000</v>
      </c>
      <c r="E22" s="646">
        <v>3500000</v>
      </c>
      <c r="F22" s="646">
        <v>3500000</v>
      </c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7"/>
      <c r="BF22" s="647"/>
      <c r="BG22" s="647"/>
      <c r="BH22" s="647"/>
      <c r="BI22" s="647"/>
      <c r="BJ22" s="647"/>
      <c r="BK22" s="647"/>
      <c r="BL22" s="647"/>
      <c r="BM22" s="647"/>
      <c r="BN22" s="647"/>
      <c r="BO22" s="647"/>
      <c r="BP22" s="647"/>
      <c r="BQ22" s="647"/>
      <c r="BR22" s="647"/>
      <c r="BS22" s="647"/>
      <c r="BT22" s="647"/>
      <c r="BU22" s="647"/>
      <c r="BV22" s="647"/>
      <c r="BW22" s="647"/>
      <c r="BX22" s="647"/>
      <c r="BY22" s="647"/>
      <c r="BZ22" s="647"/>
      <c r="CA22" s="647"/>
      <c r="CB22" s="647"/>
      <c r="CC22" s="647"/>
      <c r="CD22" s="647"/>
      <c r="CE22" s="647"/>
      <c r="CF22" s="647"/>
      <c r="CG22" s="647"/>
      <c r="CH22" s="647"/>
      <c r="CI22" s="647"/>
      <c r="CJ22" s="647"/>
      <c r="CK22" s="647"/>
      <c r="CL22" s="647"/>
      <c r="CM22" s="647"/>
      <c r="CN22" s="647"/>
      <c r="CO22" s="647"/>
      <c r="CP22" s="647"/>
      <c r="CQ22" s="647"/>
      <c r="CR22" s="647"/>
      <c r="CS22" s="647"/>
      <c r="CT22" s="647"/>
      <c r="CU22" s="647"/>
      <c r="CV22" s="647"/>
      <c r="CW22" s="647"/>
      <c r="CX22" s="647"/>
      <c r="CY22" s="647"/>
      <c r="CZ22" s="647"/>
      <c r="DA22" s="647"/>
      <c r="DB22" s="647"/>
      <c r="DC22" s="647"/>
      <c r="DD22" s="647"/>
      <c r="DE22" s="647"/>
      <c r="DF22" s="647"/>
      <c r="DG22" s="647"/>
      <c r="DH22" s="647"/>
      <c r="DI22" s="647"/>
      <c r="DJ22" s="647"/>
      <c r="DK22" s="647"/>
      <c r="DL22" s="647"/>
      <c r="DM22" s="647"/>
      <c r="DN22" s="647"/>
      <c r="DO22" s="647"/>
      <c r="DP22" s="647"/>
      <c r="DQ22" s="647"/>
      <c r="DR22" s="647"/>
      <c r="DS22" s="647"/>
      <c r="DT22" s="647"/>
      <c r="DU22" s="647"/>
      <c r="DV22" s="647"/>
      <c r="DW22" s="647"/>
      <c r="DX22" s="647"/>
      <c r="DY22" s="647"/>
      <c r="DZ22" s="647"/>
      <c r="EA22" s="647"/>
      <c r="EB22" s="647"/>
      <c r="EC22" s="647"/>
      <c r="ED22" s="647"/>
      <c r="EE22" s="647"/>
      <c r="EF22" s="647"/>
      <c r="EG22" s="647"/>
      <c r="EH22" s="647"/>
      <c r="EI22" s="647"/>
      <c r="EJ22" s="647"/>
      <c r="EK22" s="647"/>
      <c r="EL22" s="647"/>
      <c r="EM22" s="647"/>
      <c r="EN22" s="647"/>
      <c r="EO22" s="647"/>
      <c r="EP22" s="647"/>
      <c r="EQ22" s="647"/>
      <c r="ER22" s="647"/>
      <c r="ES22" s="647"/>
      <c r="ET22" s="647"/>
      <c r="EU22" s="647"/>
      <c r="EV22" s="647"/>
      <c r="EW22" s="647"/>
      <c r="EX22" s="647"/>
      <c r="EY22" s="647"/>
      <c r="EZ22" s="647"/>
      <c r="FA22" s="647"/>
      <c r="FB22" s="647"/>
      <c r="FC22" s="647"/>
      <c r="FD22" s="647"/>
      <c r="FE22" s="647"/>
      <c r="FF22" s="647"/>
      <c r="FG22" s="647"/>
      <c r="FH22" s="647"/>
      <c r="FI22" s="647"/>
      <c r="FJ22" s="647"/>
      <c r="FK22" s="647"/>
      <c r="FL22" s="647"/>
      <c r="FM22" s="647"/>
      <c r="FN22" s="647"/>
      <c r="FO22" s="647"/>
      <c r="FP22" s="647"/>
      <c r="FQ22" s="647"/>
      <c r="FR22" s="647"/>
      <c r="FS22" s="647"/>
      <c r="FT22" s="647"/>
      <c r="FU22" s="647"/>
      <c r="FV22" s="647"/>
      <c r="FW22" s="647"/>
      <c r="FX22" s="647"/>
      <c r="FY22" s="647"/>
      <c r="FZ22" s="647"/>
      <c r="GA22" s="647"/>
      <c r="GB22" s="647"/>
      <c r="GC22" s="647"/>
      <c r="GD22" s="647"/>
      <c r="GE22" s="647"/>
      <c r="GF22" s="647"/>
      <c r="GG22" s="647"/>
      <c r="GH22" s="647"/>
      <c r="GI22" s="647"/>
      <c r="GJ22" s="647"/>
      <c r="GK22" s="647"/>
      <c r="GL22" s="647"/>
      <c r="GM22" s="647"/>
      <c r="GN22" s="647"/>
      <c r="GO22" s="647"/>
      <c r="GP22" s="647"/>
      <c r="GQ22" s="647"/>
      <c r="GR22" s="647"/>
      <c r="GS22" s="647"/>
      <c r="GT22" s="647"/>
      <c r="GU22" s="647"/>
      <c r="GV22" s="647"/>
      <c r="GW22" s="647"/>
      <c r="GX22" s="647"/>
      <c r="GY22" s="647"/>
      <c r="GZ22" s="647"/>
      <c r="HA22" s="647"/>
      <c r="HB22" s="647"/>
      <c r="HC22" s="647"/>
      <c r="HD22" s="647"/>
      <c r="HE22" s="647"/>
      <c r="HF22" s="647"/>
      <c r="HG22" s="647"/>
      <c r="HH22" s="647"/>
      <c r="HI22" s="647"/>
      <c r="HJ22" s="647"/>
      <c r="HK22" s="647"/>
      <c r="HL22" s="647"/>
      <c r="HM22" s="647"/>
      <c r="HN22" s="647"/>
      <c r="HO22" s="647"/>
      <c r="HP22" s="647"/>
      <c r="HQ22" s="647"/>
      <c r="HR22" s="647"/>
      <c r="HS22" s="647"/>
      <c r="HT22" s="647"/>
      <c r="HU22" s="647"/>
      <c r="HV22" s="647"/>
      <c r="HW22" s="647"/>
      <c r="HX22" s="647"/>
      <c r="HY22" s="647"/>
      <c r="HZ22" s="647"/>
      <c r="IA22" s="647"/>
      <c r="IB22" s="647"/>
      <c r="IC22" s="647"/>
      <c r="ID22" s="647"/>
      <c r="IE22" s="647"/>
      <c r="IF22" s="647"/>
      <c r="IG22" s="647"/>
      <c r="IH22" s="647"/>
      <c r="II22" s="647"/>
      <c r="IJ22" s="647"/>
      <c r="IK22" s="647"/>
      <c r="IL22" s="647"/>
      <c r="IM22" s="647"/>
      <c r="IN22" s="647"/>
      <c r="IO22" s="647"/>
      <c r="IP22" s="647"/>
      <c r="IQ22" s="647"/>
      <c r="IR22" s="647"/>
      <c r="IS22" s="647"/>
      <c r="IT22" s="647"/>
      <c r="IU22" s="647"/>
      <c r="IV22" s="647"/>
    </row>
    <row r="23" spans="1:256" s="648" customFormat="1" ht="12.75" customHeight="1">
      <c r="A23" s="649" t="s">
        <v>65</v>
      </c>
      <c r="B23" s="645" t="s">
        <v>679</v>
      </c>
      <c r="C23" s="646">
        <f>SUM('1. melléklet'!E23)</f>
        <v>19449555</v>
      </c>
      <c r="D23" s="646">
        <v>19000000</v>
      </c>
      <c r="E23" s="646">
        <v>19000000</v>
      </c>
      <c r="F23" s="646">
        <v>19000000</v>
      </c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647"/>
      <c r="AI23" s="647"/>
      <c r="AJ23" s="647"/>
      <c r="AK23" s="647"/>
      <c r="AL23" s="647"/>
      <c r="AM23" s="647"/>
      <c r="AN23" s="647"/>
      <c r="AO23" s="647"/>
      <c r="AP23" s="647"/>
      <c r="AQ23" s="647"/>
      <c r="AR23" s="647"/>
      <c r="AS23" s="647"/>
      <c r="AT23" s="647"/>
      <c r="AU23" s="647"/>
      <c r="AV23" s="647"/>
      <c r="AW23" s="647"/>
      <c r="AX23" s="647"/>
      <c r="AY23" s="647"/>
      <c r="AZ23" s="647"/>
      <c r="BA23" s="647"/>
      <c r="BB23" s="647"/>
      <c r="BC23" s="647"/>
      <c r="BD23" s="647"/>
      <c r="BE23" s="647"/>
      <c r="BF23" s="647"/>
      <c r="BG23" s="647"/>
      <c r="BH23" s="647"/>
      <c r="BI23" s="647"/>
      <c r="BJ23" s="647"/>
      <c r="BK23" s="647"/>
      <c r="BL23" s="647"/>
      <c r="BM23" s="647"/>
      <c r="BN23" s="647"/>
      <c r="BO23" s="647"/>
      <c r="BP23" s="647"/>
      <c r="BQ23" s="647"/>
      <c r="BR23" s="647"/>
      <c r="BS23" s="647"/>
      <c r="BT23" s="647"/>
      <c r="BU23" s="647"/>
      <c r="BV23" s="647"/>
      <c r="BW23" s="647"/>
      <c r="BX23" s="647"/>
      <c r="BY23" s="647"/>
      <c r="BZ23" s="647"/>
      <c r="CA23" s="647"/>
      <c r="CB23" s="647"/>
      <c r="CC23" s="647"/>
      <c r="CD23" s="647"/>
      <c r="CE23" s="647"/>
      <c r="CF23" s="647"/>
      <c r="CG23" s="647"/>
      <c r="CH23" s="647"/>
      <c r="CI23" s="647"/>
      <c r="CJ23" s="647"/>
      <c r="CK23" s="647"/>
      <c r="CL23" s="647"/>
      <c r="CM23" s="647"/>
      <c r="CN23" s="647"/>
      <c r="CO23" s="647"/>
      <c r="CP23" s="647"/>
      <c r="CQ23" s="647"/>
      <c r="CR23" s="647"/>
      <c r="CS23" s="647"/>
      <c r="CT23" s="647"/>
      <c r="CU23" s="647"/>
      <c r="CV23" s="647"/>
      <c r="CW23" s="647"/>
      <c r="CX23" s="647"/>
      <c r="CY23" s="647"/>
      <c r="CZ23" s="647"/>
      <c r="DA23" s="647"/>
      <c r="DB23" s="647"/>
      <c r="DC23" s="647"/>
      <c r="DD23" s="647"/>
      <c r="DE23" s="647"/>
      <c r="DF23" s="647"/>
      <c r="DG23" s="647"/>
      <c r="DH23" s="647"/>
      <c r="DI23" s="647"/>
      <c r="DJ23" s="647"/>
      <c r="DK23" s="647"/>
      <c r="DL23" s="647"/>
      <c r="DM23" s="647"/>
      <c r="DN23" s="647"/>
      <c r="DO23" s="647"/>
      <c r="DP23" s="647"/>
      <c r="DQ23" s="647"/>
      <c r="DR23" s="647"/>
      <c r="DS23" s="647"/>
      <c r="DT23" s="647"/>
      <c r="DU23" s="647"/>
      <c r="DV23" s="647"/>
      <c r="DW23" s="647"/>
      <c r="DX23" s="647"/>
      <c r="DY23" s="647"/>
      <c r="DZ23" s="647"/>
      <c r="EA23" s="647"/>
      <c r="EB23" s="647"/>
      <c r="EC23" s="647"/>
      <c r="ED23" s="647"/>
      <c r="EE23" s="647"/>
      <c r="EF23" s="647"/>
      <c r="EG23" s="647"/>
      <c r="EH23" s="647"/>
      <c r="EI23" s="647"/>
      <c r="EJ23" s="647"/>
      <c r="EK23" s="647"/>
      <c r="EL23" s="647"/>
      <c r="EM23" s="647"/>
      <c r="EN23" s="647"/>
      <c r="EO23" s="647"/>
      <c r="EP23" s="647"/>
      <c r="EQ23" s="647"/>
      <c r="ER23" s="647"/>
      <c r="ES23" s="647"/>
      <c r="ET23" s="647"/>
      <c r="EU23" s="647"/>
      <c r="EV23" s="647"/>
      <c r="EW23" s="647"/>
      <c r="EX23" s="647"/>
      <c r="EY23" s="647"/>
      <c r="EZ23" s="647"/>
      <c r="FA23" s="647"/>
      <c r="FB23" s="647"/>
      <c r="FC23" s="647"/>
      <c r="FD23" s="647"/>
      <c r="FE23" s="647"/>
      <c r="FF23" s="647"/>
      <c r="FG23" s="647"/>
      <c r="FH23" s="647"/>
      <c r="FI23" s="647"/>
      <c r="FJ23" s="647"/>
      <c r="FK23" s="647"/>
      <c r="FL23" s="647"/>
      <c r="FM23" s="647"/>
      <c r="FN23" s="647"/>
      <c r="FO23" s="647"/>
      <c r="FP23" s="647"/>
      <c r="FQ23" s="647"/>
      <c r="FR23" s="647"/>
      <c r="FS23" s="647"/>
      <c r="FT23" s="647"/>
      <c r="FU23" s="647"/>
      <c r="FV23" s="647"/>
      <c r="FW23" s="647"/>
      <c r="FX23" s="647"/>
      <c r="FY23" s="647"/>
      <c r="FZ23" s="647"/>
      <c r="GA23" s="647"/>
      <c r="GB23" s="647"/>
      <c r="GC23" s="647"/>
      <c r="GD23" s="647"/>
      <c r="GE23" s="647"/>
      <c r="GF23" s="647"/>
      <c r="GG23" s="647"/>
      <c r="GH23" s="647"/>
      <c r="GI23" s="647"/>
      <c r="GJ23" s="647"/>
      <c r="GK23" s="647"/>
      <c r="GL23" s="647"/>
      <c r="GM23" s="647"/>
      <c r="GN23" s="647"/>
      <c r="GO23" s="647"/>
      <c r="GP23" s="647"/>
      <c r="GQ23" s="647"/>
      <c r="GR23" s="647"/>
      <c r="GS23" s="647"/>
      <c r="GT23" s="647"/>
      <c r="GU23" s="647"/>
      <c r="GV23" s="647"/>
      <c r="GW23" s="647"/>
      <c r="GX23" s="647"/>
      <c r="GY23" s="647"/>
      <c r="GZ23" s="647"/>
      <c r="HA23" s="647"/>
      <c r="HB23" s="647"/>
      <c r="HC23" s="647"/>
      <c r="HD23" s="647"/>
      <c r="HE23" s="647"/>
      <c r="HF23" s="647"/>
      <c r="HG23" s="647"/>
      <c r="HH23" s="647"/>
      <c r="HI23" s="647"/>
      <c r="HJ23" s="647"/>
      <c r="HK23" s="647"/>
      <c r="HL23" s="647"/>
      <c r="HM23" s="647"/>
      <c r="HN23" s="647"/>
      <c r="HO23" s="647"/>
      <c r="HP23" s="647"/>
      <c r="HQ23" s="647"/>
      <c r="HR23" s="647"/>
      <c r="HS23" s="647"/>
      <c r="HT23" s="647"/>
      <c r="HU23" s="647"/>
      <c r="HV23" s="647"/>
      <c r="HW23" s="647"/>
      <c r="HX23" s="647"/>
      <c r="HY23" s="647"/>
      <c r="HZ23" s="647"/>
      <c r="IA23" s="647"/>
      <c r="IB23" s="647"/>
      <c r="IC23" s="647"/>
      <c r="ID23" s="647"/>
      <c r="IE23" s="647"/>
      <c r="IF23" s="647"/>
      <c r="IG23" s="647"/>
      <c r="IH23" s="647"/>
      <c r="II23" s="647"/>
      <c r="IJ23" s="647"/>
      <c r="IK23" s="647"/>
      <c r="IL23" s="647"/>
      <c r="IM23" s="647"/>
      <c r="IN23" s="647"/>
      <c r="IO23" s="647"/>
      <c r="IP23" s="647"/>
      <c r="IQ23" s="647"/>
      <c r="IR23" s="647"/>
      <c r="IS23" s="647"/>
      <c r="IT23" s="647"/>
      <c r="IU23" s="647"/>
      <c r="IV23" s="647"/>
    </row>
    <row r="24" spans="1:256" s="648" customFormat="1" ht="12.75" customHeight="1">
      <c r="A24" s="649" t="s">
        <v>92</v>
      </c>
      <c r="B24" s="645" t="s">
        <v>712</v>
      </c>
      <c r="C24" s="646">
        <f>SUM('1. melléklet'!E24)</f>
        <v>7060000</v>
      </c>
      <c r="D24" s="646">
        <v>7000000</v>
      </c>
      <c r="E24" s="646">
        <v>7000000</v>
      </c>
      <c r="F24" s="646">
        <v>7000000</v>
      </c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647"/>
      <c r="AE24" s="647"/>
      <c r="AF24" s="647"/>
      <c r="AG24" s="647"/>
      <c r="AH24" s="647"/>
      <c r="AI24" s="647"/>
      <c r="AJ24" s="647"/>
      <c r="AK24" s="647"/>
      <c r="AL24" s="647"/>
      <c r="AM24" s="647"/>
      <c r="AN24" s="647"/>
      <c r="AO24" s="647"/>
      <c r="AP24" s="647"/>
      <c r="AQ24" s="647"/>
      <c r="AR24" s="647"/>
      <c r="AS24" s="647"/>
      <c r="AT24" s="647"/>
      <c r="AU24" s="647"/>
      <c r="AV24" s="647"/>
      <c r="AW24" s="647"/>
      <c r="AX24" s="647"/>
      <c r="AY24" s="647"/>
      <c r="AZ24" s="647"/>
      <c r="BA24" s="647"/>
      <c r="BB24" s="647"/>
      <c r="BC24" s="647"/>
      <c r="BD24" s="647"/>
      <c r="BE24" s="647"/>
      <c r="BF24" s="647"/>
      <c r="BG24" s="647"/>
      <c r="BH24" s="647"/>
      <c r="BI24" s="647"/>
      <c r="BJ24" s="647"/>
      <c r="BK24" s="647"/>
      <c r="BL24" s="647"/>
      <c r="BM24" s="647"/>
      <c r="BN24" s="647"/>
      <c r="BO24" s="647"/>
      <c r="BP24" s="647"/>
      <c r="BQ24" s="647"/>
      <c r="BR24" s="647"/>
      <c r="BS24" s="647"/>
      <c r="BT24" s="647"/>
      <c r="BU24" s="647"/>
      <c r="BV24" s="647"/>
      <c r="BW24" s="647"/>
      <c r="BX24" s="647"/>
      <c r="BY24" s="647"/>
      <c r="BZ24" s="647"/>
      <c r="CA24" s="647"/>
      <c r="CB24" s="647"/>
      <c r="CC24" s="647"/>
      <c r="CD24" s="647"/>
      <c r="CE24" s="647"/>
      <c r="CF24" s="647"/>
      <c r="CG24" s="647"/>
      <c r="CH24" s="647"/>
      <c r="CI24" s="647"/>
      <c r="CJ24" s="647"/>
      <c r="CK24" s="647"/>
      <c r="CL24" s="647"/>
      <c r="CM24" s="647"/>
      <c r="CN24" s="647"/>
      <c r="CO24" s="647"/>
      <c r="CP24" s="647"/>
      <c r="CQ24" s="647"/>
      <c r="CR24" s="647"/>
      <c r="CS24" s="647"/>
      <c r="CT24" s="647"/>
      <c r="CU24" s="647"/>
      <c r="CV24" s="647"/>
      <c r="CW24" s="647"/>
      <c r="CX24" s="647"/>
      <c r="CY24" s="647"/>
      <c r="CZ24" s="647"/>
      <c r="DA24" s="647"/>
      <c r="DB24" s="647"/>
      <c r="DC24" s="647"/>
      <c r="DD24" s="647"/>
      <c r="DE24" s="647"/>
      <c r="DF24" s="647"/>
      <c r="DG24" s="647"/>
      <c r="DH24" s="647"/>
      <c r="DI24" s="647"/>
      <c r="DJ24" s="647"/>
      <c r="DK24" s="647"/>
      <c r="DL24" s="647"/>
      <c r="DM24" s="647"/>
      <c r="DN24" s="647"/>
      <c r="DO24" s="647"/>
      <c r="DP24" s="647"/>
      <c r="DQ24" s="647"/>
      <c r="DR24" s="647"/>
      <c r="DS24" s="647"/>
      <c r="DT24" s="647"/>
      <c r="DU24" s="647"/>
      <c r="DV24" s="647"/>
      <c r="DW24" s="647"/>
      <c r="DX24" s="647"/>
      <c r="DY24" s="647"/>
      <c r="DZ24" s="647"/>
      <c r="EA24" s="647"/>
      <c r="EB24" s="647"/>
      <c r="EC24" s="647"/>
      <c r="ED24" s="647"/>
      <c r="EE24" s="647"/>
      <c r="EF24" s="647"/>
      <c r="EG24" s="647"/>
      <c r="EH24" s="647"/>
      <c r="EI24" s="647"/>
      <c r="EJ24" s="647"/>
      <c r="EK24" s="647"/>
      <c r="EL24" s="647"/>
      <c r="EM24" s="647"/>
      <c r="EN24" s="647"/>
      <c r="EO24" s="647"/>
      <c r="EP24" s="647"/>
      <c r="EQ24" s="647"/>
      <c r="ER24" s="647"/>
      <c r="ES24" s="647"/>
      <c r="ET24" s="647"/>
      <c r="EU24" s="647"/>
      <c r="EV24" s="647"/>
      <c r="EW24" s="647"/>
      <c r="EX24" s="647"/>
      <c r="EY24" s="647"/>
      <c r="EZ24" s="647"/>
      <c r="FA24" s="647"/>
      <c r="FB24" s="647"/>
      <c r="FC24" s="647"/>
      <c r="FD24" s="647"/>
      <c r="FE24" s="647"/>
      <c r="FF24" s="647"/>
      <c r="FG24" s="647"/>
      <c r="FH24" s="647"/>
      <c r="FI24" s="647"/>
      <c r="FJ24" s="647"/>
      <c r="FK24" s="647"/>
      <c r="FL24" s="647"/>
      <c r="FM24" s="647"/>
      <c r="FN24" s="647"/>
      <c r="FO24" s="647"/>
      <c r="FP24" s="647"/>
      <c r="FQ24" s="647"/>
      <c r="FR24" s="647"/>
      <c r="FS24" s="647"/>
      <c r="FT24" s="647"/>
      <c r="FU24" s="647"/>
      <c r="FV24" s="647"/>
      <c r="FW24" s="647"/>
      <c r="FX24" s="647"/>
      <c r="FY24" s="647"/>
      <c r="FZ24" s="647"/>
      <c r="GA24" s="647"/>
      <c r="GB24" s="647"/>
      <c r="GC24" s="647"/>
      <c r="GD24" s="647"/>
      <c r="GE24" s="647"/>
      <c r="GF24" s="647"/>
      <c r="GG24" s="647"/>
      <c r="GH24" s="647"/>
      <c r="GI24" s="647"/>
      <c r="GJ24" s="647"/>
      <c r="GK24" s="647"/>
      <c r="GL24" s="647"/>
      <c r="GM24" s="647"/>
      <c r="GN24" s="647"/>
      <c r="GO24" s="647"/>
      <c r="GP24" s="647"/>
      <c r="GQ24" s="647"/>
      <c r="GR24" s="647"/>
      <c r="GS24" s="647"/>
      <c r="GT24" s="647"/>
      <c r="GU24" s="647"/>
      <c r="GV24" s="647"/>
      <c r="GW24" s="647"/>
      <c r="GX24" s="647"/>
      <c r="GY24" s="647"/>
      <c r="GZ24" s="647"/>
      <c r="HA24" s="647"/>
      <c r="HB24" s="647"/>
      <c r="HC24" s="647"/>
      <c r="HD24" s="647"/>
      <c r="HE24" s="647"/>
      <c r="HF24" s="647"/>
      <c r="HG24" s="647"/>
      <c r="HH24" s="647"/>
      <c r="HI24" s="647"/>
      <c r="HJ24" s="647"/>
      <c r="HK24" s="647"/>
      <c r="HL24" s="647"/>
      <c r="HM24" s="647"/>
      <c r="HN24" s="647"/>
      <c r="HO24" s="647"/>
      <c r="HP24" s="647"/>
      <c r="HQ24" s="647"/>
      <c r="HR24" s="647"/>
      <c r="HS24" s="647"/>
      <c r="HT24" s="647"/>
      <c r="HU24" s="647"/>
      <c r="HV24" s="647"/>
      <c r="HW24" s="647"/>
      <c r="HX24" s="647"/>
      <c r="HY24" s="647"/>
      <c r="HZ24" s="647"/>
      <c r="IA24" s="647"/>
      <c r="IB24" s="647"/>
      <c r="IC24" s="647"/>
      <c r="ID24" s="647"/>
      <c r="IE24" s="647"/>
      <c r="IF24" s="647"/>
      <c r="IG24" s="647"/>
      <c r="IH24" s="647"/>
      <c r="II24" s="647"/>
      <c r="IJ24" s="647"/>
      <c r="IK24" s="647"/>
      <c r="IL24" s="647"/>
      <c r="IM24" s="647"/>
      <c r="IN24" s="647"/>
      <c r="IO24" s="647"/>
      <c r="IP24" s="647"/>
      <c r="IQ24" s="647"/>
      <c r="IR24" s="647"/>
      <c r="IS24" s="647"/>
      <c r="IT24" s="647"/>
      <c r="IU24" s="647"/>
      <c r="IV24" s="647"/>
    </row>
    <row r="25" spans="1:256" s="648" customFormat="1" ht="12.75" customHeight="1">
      <c r="A25" s="644" t="s">
        <v>66</v>
      </c>
      <c r="B25" s="645" t="s">
        <v>680</v>
      </c>
      <c r="C25" s="646">
        <f>SUM('1. melléklet'!E25)</f>
        <v>0</v>
      </c>
      <c r="D25" s="646"/>
      <c r="E25" s="646"/>
      <c r="F25" s="646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7"/>
      <c r="X25" s="647"/>
      <c r="Y25" s="647"/>
      <c r="Z25" s="647"/>
      <c r="AA25" s="647"/>
      <c r="AB25" s="647"/>
      <c r="AC25" s="647"/>
      <c r="AD25" s="647"/>
      <c r="AE25" s="647"/>
      <c r="AF25" s="647"/>
      <c r="AG25" s="647"/>
      <c r="AH25" s="647"/>
      <c r="AI25" s="647"/>
      <c r="AJ25" s="647"/>
      <c r="AK25" s="647"/>
      <c r="AL25" s="647"/>
      <c r="AM25" s="647"/>
      <c r="AN25" s="647"/>
      <c r="AO25" s="647"/>
      <c r="AP25" s="647"/>
      <c r="AQ25" s="647"/>
      <c r="AR25" s="647"/>
      <c r="AS25" s="647"/>
      <c r="AT25" s="647"/>
      <c r="AU25" s="647"/>
      <c r="AV25" s="647"/>
      <c r="AW25" s="647"/>
      <c r="AX25" s="647"/>
      <c r="AY25" s="647"/>
      <c r="AZ25" s="647"/>
      <c r="BA25" s="647"/>
      <c r="BB25" s="647"/>
      <c r="BC25" s="647"/>
      <c r="BD25" s="647"/>
      <c r="BE25" s="647"/>
      <c r="BF25" s="647"/>
      <c r="BG25" s="647"/>
      <c r="BH25" s="647"/>
      <c r="BI25" s="647"/>
      <c r="BJ25" s="647"/>
      <c r="BK25" s="647"/>
      <c r="BL25" s="647"/>
      <c r="BM25" s="647"/>
      <c r="BN25" s="647"/>
      <c r="BO25" s="647"/>
      <c r="BP25" s="647"/>
      <c r="BQ25" s="647"/>
      <c r="BR25" s="647"/>
      <c r="BS25" s="647"/>
      <c r="BT25" s="647"/>
      <c r="BU25" s="647"/>
      <c r="BV25" s="647"/>
      <c r="BW25" s="647"/>
      <c r="BX25" s="647"/>
      <c r="BY25" s="647"/>
      <c r="BZ25" s="647"/>
      <c r="CA25" s="647"/>
      <c r="CB25" s="647"/>
      <c r="CC25" s="647"/>
      <c r="CD25" s="647"/>
      <c r="CE25" s="647"/>
      <c r="CF25" s="647"/>
      <c r="CG25" s="647"/>
      <c r="CH25" s="647"/>
      <c r="CI25" s="647"/>
      <c r="CJ25" s="647"/>
      <c r="CK25" s="647"/>
      <c r="CL25" s="647"/>
      <c r="CM25" s="647"/>
      <c r="CN25" s="647"/>
      <c r="CO25" s="647"/>
      <c r="CP25" s="647"/>
      <c r="CQ25" s="647"/>
      <c r="CR25" s="647"/>
      <c r="CS25" s="647"/>
      <c r="CT25" s="647"/>
      <c r="CU25" s="647"/>
      <c r="CV25" s="647"/>
      <c r="CW25" s="647"/>
      <c r="CX25" s="647"/>
      <c r="CY25" s="647"/>
      <c r="CZ25" s="647"/>
      <c r="DA25" s="647"/>
      <c r="DB25" s="647"/>
      <c r="DC25" s="647"/>
      <c r="DD25" s="647"/>
      <c r="DE25" s="647"/>
      <c r="DF25" s="647"/>
      <c r="DG25" s="647"/>
      <c r="DH25" s="647"/>
      <c r="DI25" s="647"/>
      <c r="DJ25" s="647"/>
      <c r="DK25" s="647"/>
      <c r="DL25" s="647"/>
      <c r="DM25" s="647"/>
      <c r="DN25" s="647"/>
      <c r="DO25" s="647"/>
      <c r="DP25" s="647"/>
      <c r="DQ25" s="647"/>
      <c r="DR25" s="647"/>
      <c r="DS25" s="647"/>
      <c r="DT25" s="647"/>
      <c r="DU25" s="647"/>
      <c r="DV25" s="647"/>
      <c r="DW25" s="647"/>
      <c r="DX25" s="647"/>
      <c r="DY25" s="647"/>
      <c r="DZ25" s="647"/>
      <c r="EA25" s="647"/>
      <c r="EB25" s="647"/>
      <c r="EC25" s="647"/>
      <c r="ED25" s="647"/>
      <c r="EE25" s="647"/>
      <c r="EF25" s="647"/>
      <c r="EG25" s="647"/>
      <c r="EH25" s="647"/>
      <c r="EI25" s="647"/>
      <c r="EJ25" s="647"/>
      <c r="EK25" s="647"/>
      <c r="EL25" s="647"/>
      <c r="EM25" s="647"/>
      <c r="EN25" s="647"/>
      <c r="EO25" s="647"/>
      <c r="EP25" s="647"/>
      <c r="EQ25" s="647"/>
      <c r="ER25" s="647"/>
      <c r="ES25" s="647"/>
      <c r="ET25" s="647"/>
      <c r="EU25" s="647"/>
      <c r="EV25" s="647"/>
      <c r="EW25" s="647"/>
      <c r="EX25" s="647"/>
      <c r="EY25" s="647"/>
      <c r="EZ25" s="647"/>
      <c r="FA25" s="647"/>
      <c r="FB25" s="647"/>
      <c r="FC25" s="647"/>
      <c r="FD25" s="647"/>
      <c r="FE25" s="647"/>
      <c r="FF25" s="647"/>
      <c r="FG25" s="647"/>
      <c r="FH25" s="647"/>
      <c r="FI25" s="647"/>
      <c r="FJ25" s="647"/>
      <c r="FK25" s="647"/>
      <c r="FL25" s="647"/>
      <c r="FM25" s="647"/>
      <c r="FN25" s="647"/>
      <c r="FO25" s="647"/>
      <c r="FP25" s="647"/>
      <c r="FQ25" s="647"/>
      <c r="FR25" s="647"/>
      <c r="FS25" s="647"/>
      <c r="FT25" s="647"/>
      <c r="FU25" s="647"/>
      <c r="FV25" s="647"/>
      <c r="FW25" s="647"/>
      <c r="FX25" s="647"/>
      <c r="FY25" s="647"/>
      <c r="FZ25" s="647"/>
      <c r="GA25" s="647"/>
      <c r="GB25" s="647"/>
      <c r="GC25" s="647"/>
      <c r="GD25" s="647"/>
      <c r="GE25" s="647"/>
      <c r="GF25" s="647"/>
      <c r="GG25" s="647"/>
      <c r="GH25" s="647"/>
      <c r="GI25" s="647"/>
      <c r="GJ25" s="647"/>
      <c r="GK25" s="647"/>
      <c r="GL25" s="647"/>
      <c r="GM25" s="647"/>
      <c r="GN25" s="647"/>
      <c r="GO25" s="647"/>
      <c r="GP25" s="647"/>
      <c r="GQ25" s="647"/>
      <c r="GR25" s="647"/>
      <c r="GS25" s="647"/>
      <c r="GT25" s="647"/>
      <c r="GU25" s="647"/>
      <c r="GV25" s="647"/>
      <c r="GW25" s="647"/>
      <c r="GX25" s="647"/>
      <c r="GY25" s="647"/>
      <c r="GZ25" s="647"/>
      <c r="HA25" s="647"/>
      <c r="HB25" s="647"/>
      <c r="HC25" s="647"/>
      <c r="HD25" s="647"/>
      <c r="HE25" s="647"/>
      <c r="HF25" s="647"/>
      <c r="HG25" s="647"/>
      <c r="HH25" s="647"/>
      <c r="HI25" s="647"/>
      <c r="HJ25" s="647"/>
      <c r="HK25" s="647"/>
      <c r="HL25" s="647"/>
      <c r="HM25" s="647"/>
      <c r="HN25" s="647"/>
      <c r="HO25" s="647"/>
      <c r="HP25" s="647"/>
      <c r="HQ25" s="647"/>
      <c r="HR25" s="647"/>
      <c r="HS25" s="647"/>
      <c r="HT25" s="647"/>
      <c r="HU25" s="647"/>
      <c r="HV25" s="647"/>
      <c r="HW25" s="647"/>
      <c r="HX25" s="647"/>
      <c r="HY25" s="647"/>
      <c r="HZ25" s="647"/>
      <c r="IA25" s="647"/>
      <c r="IB25" s="647"/>
      <c r="IC25" s="647"/>
      <c r="ID25" s="647"/>
      <c r="IE25" s="647"/>
      <c r="IF25" s="647"/>
      <c r="IG25" s="647"/>
      <c r="IH25" s="647"/>
      <c r="II25" s="647"/>
      <c r="IJ25" s="647"/>
      <c r="IK25" s="647"/>
      <c r="IL25" s="647"/>
      <c r="IM25" s="647"/>
      <c r="IN25" s="647"/>
      <c r="IO25" s="647"/>
      <c r="IP25" s="647"/>
      <c r="IQ25" s="647"/>
      <c r="IR25" s="647"/>
      <c r="IS25" s="647"/>
      <c r="IT25" s="647"/>
      <c r="IU25" s="647"/>
      <c r="IV25" s="647"/>
    </row>
    <row r="26" spans="1:256" s="648" customFormat="1" ht="12.75" customHeight="1">
      <c r="A26" s="649" t="s">
        <v>67</v>
      </c>
      <c r="B26" s="645" t="s">
        <v>681</v>
      </c>
      <c r="C26" s="646">
        <f>SUM('1. melléklet'!E26)</f>
        <v>0</v>
      </c>
      <c r="D26" s="646"/>
      <c r="E26" s="646"/>
      <c r="F26" s="646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7"/>
      <c r="AE26" s="647"/>
      <c r="AF26" s="647"/>
      <c r="AG26" s="647"/>
      <c r="AH26" s="647"/>
      <c r="AI26" s="647"/>
      <c r="AJ26" s="647"/>
      <c r="AK26" s="647"/>
      <c r="AL26" s="647"/>
      <c r="AM26" s="647"/>
      <c r="AN26" s="647"/>
      <c r="AO26" s="647"/>
      <c r="AP26" s="647"/>
      <c r="AQ26" s="647"/>
      <c r="AR26" s="647"/>
      <c r="AS26" s="647"/>
      <c r="AT26" s="647"/>
      <c r="AU26" s="647"/>
      <c r="AV26" s="647"/>
      <c r="AW26" s="647"/>
      <c r="AX26" s="647"/>
      <c r="AY26" s="647"/>
      <c r="AZ26" s="647"/>
      <c r="BA26" s="647"/>
      <c r="BB26" s="647"/>
      <c r="BC26" s="647"/>
      <c r="BD26" s="647"/>
      <c r="BE26" s="647"/>
      <c r="BF26" s="647"/>
      <c r="BG26" s="647"/>
      <c r="BH26" s="647"/>
      <c r="BI26" s="647"/>
      <c r="BJ26" s="647"/>
      <c r="BK26" s="647"/>
      <c r="BL26" s="647"/>
      <c r="BM26" s="647"/>
      <c r="BN26" s="647"/>
      <c r="BO26" s="647"/>
      <c r="BP26" s="647"/>
      <c r="BQ26" s="647"/>
      <c r="BR26" s="647"/>
      <c r="BS26" s="647"/>
      <c r="BT26" s="647"/>
      <c r="BU26" s="647"/>
      <c r="BV26" s="647"/>
      <c r="BW26" s="647"/>
      <c r="BX26" s="647"/>
      <c r="BY26" s="647"/>
      <c r="BZ26" s="647"/>
      <c r="CA26" s="647"/>
      <c r="CB26" s="647"/>
      <c r="CC26" s="647"/>
      <c r="CD26" s="647"/>
      <c r="CE26" s="647"/>
      <c r="CF26" s="647"/>
      <c r="CG26" s="647"/>
      <c r="CH26" s="647"/>
      <c r="CI26" s="647"/>
      <c r="CJ26" s="647"/>
      <c r="CK26" s="647"/>
      <c r="CL26" s="647"/>
      <c r="CM26" s="647"/>
      <c r="CN26" s="647"/>
      <c r="CO26" s="647"/>
      <c r="CP26" s="647"/>
      <c r="CQ26" s="647"/>
      <c r="CR26" s="647"/>
      <c r="CS26" s="647"/>
      <c r="CT26" s="647"/>
      <c r="CU26" s="647"/>
      <c r="CV26" s="647"/>
      <c r="CW26" s="647"/>
      <c r="CX26" s="647"/>
      <c r="CY26" s="647"/>
      <c r="CZ26" s="647"/>
      <c r="DA26" s="647"/>
      <c r="DB26" s="647"/>
      <c r="DC26" s="647"/>
      <c r="DD26" s="647"/>
      <c r="DE26" s="647"/>
      <c r="DF26" s="647"/>
      <c r="DG26" s="647"/>
      <c r="DH26" s="647"/>
      <c r="DI26" s="647"/>
      <c r="DJ26" s="647"/>
      <c r="DK26" s="647"/>
      <c r="DL26" s="647"/>
      <c r="DM26" s="647"/>
      <c r="DN26" s="647"/>
      <c r="DO26" s="647"/>
      <c r="DP26" s="647"/>
      <c r="DQ26" s="647"/>
      <c r="DR26" s="647"/>
      <c r="DS26" s="647"/>
      <c r="DT26" s="647"/>
      <c r="DU26" s="647"/>
      <c r="DV26" s="647"/>
      <c r="DW26" s="647"/>
      <c r="DX26" s="647"/>
      <c r="DY26" s="647"/>
      <c r="DZ26" s="647"/>
      <c r="EA26" s="647"/>
      <c r="EB26" s="647"/>
      <c r="EC26" s="647"/>
      <c r="ED26" s="647"/>
      <c r="EE26" s="647"/>
      <c r="EF26" s="647"/>
      <c r="EG26" s="647"/>
      <c r="EH26" s="647"/>
      <c r="EI26" s="647"/>
      <c r="EJ26" s="647"/>
      <c r="EK26" s="647"/>
      <c r="EL26" s="647"/>
      <c r="EM26" s="647"/>
      <c r="EN26" s="647"/>
      <c r="EO26" s="647"/>
      <c r="EP26" s="647"/>
      <c r="EQ26" s="647"/>
      <c r="ER26" s="647"/>
      <c r="ES26" s="647"/>
      <c r="ET26" s="647"/>
      <c r="EU26" s="647"/>
      <c r="EV26" s="647"/>
      <c r="EW26" s="647"/>
      <c r="EX26" s="647"/>
      <c r="EY26" s="647"/>
      <c r="EZ26" s="647"/>
      <c r="FA26" s="647"/>
      <c r="FB26" s="647"/>
      <c r="FC26" s="647"/>
      <c r="FD26" s="647"/>
      <c r="FE26" s="647"/>
      <c r="FF26" s="647"/>
      <c r="FG26" s="647"/>
      <c r="FH26" s="647"/>
      <c r="FI26" s="647"/>
      <c r="FJ26" s="647"/>
      <c r="FK26" s="647"/>
      <c r="FL26" s="647"/>
      <c r="FM26" s="647"/>
      <c r="FN26" s="647"/>
      <c r="FO26" s="647"/>
      <c r="FP26" s="647"/>
      <c r="FQ26" s="647"/>
      <c r="FR26" s="647"/>
      <c r="FS26" s="647"/>
      <c r="FT26" s="647"/>
      <c r="FU26" s="647"/>
      <c r="FV26" s="647"/>
      <c r="FW26" s="647"/>
      <c r="FX26" s="647"/>
      <c r="FY26" s="647"/>
      <c r="FZ26" s="647"/>
      <c r="GA26" s="647"/>
      <c r="GB26" s="647"/>
      <c r="GC26" s="647"/>
      <c r="GD26" s="647"/>
      <c r="GE26" s="647"/>
      <c r="GF26" s="647"/>
      <c r="GG26" s="647"/>
      <c r="GH26" s="647"/>
      <c r="GI26" s="647"/>
      <c r="GJ26" s="647"/>
      <c r="GK26" s="647"/>
      <c r="GL26" s="647"/>
      <c r="GM26" s="647"/>
      <c r="GN26" s="647"/>
      <c r="GO26" s="647"/>
      <c r="GP26" s="647"/>
      <c r="GQ26" s="647"/>
      <c r="GR26" s="647"/>
      <c r="GS26" s="647"/>
      <c r="GT26" s="647"/>
      <c r="GU26" s="647"/>
      <c r="GV26" s="647"/>
      <c r="GW26" s="647"/>
      <c r="GX26" s="647"/>
      <c r="GY26" s="647"/>
      <c r="GZ26" s="647"/>
      <c r="HA26" s="647"/>
      <c r="HB26" s="647"/>
      <c r="HC26" s="647"/>
      <c r="HD26" s="647"/>
      <c r="HE26" s="647"/>
      <c r="HF26" s="647"/>
      <c r="HG26" s="647"/>
      <c r="HH26" s="647"/>
      <c r="HI26" s="647"/>
      <c r="HJ26" s="647"/>
      <c r="HK26" s="647"/>
      <c r="HL26" s="647"/>
      <c r="HM26" s="647"/>
      <c r="HN26" s="647"/>
      <c r="HO26" s="647"/>
      <c r="HP26" s="647"/>
      <c r="HQ26" s="647"/>
      <c r="HR26" s="647"/>
      <c r="HS26" s="647"/>
      <c r="HT26" s="647"/>
      <c r="HU26" s="647"/>
      <c r="HV26" s="647"/>
      <c r="HW26" s="647"/>
      <c r="HX26" s="647"/>
      <c r="HY26" s="647"/>
      <c r="HZ26" s="647"/>
      <c r="IA26" s="647"/>
      <c r="IB26" s="647"/>
      <c r="IC26" s="647"/>
      <c r="ID26" s="647"/>
      <c r="IE26" s="647"/>
      <c r="IF26" s="647"/>
      <c r="IG26" s="647"/>
      <c r="IH26" s="647"/>
      <c r="II26" s="647"/>
      <c r="IJ26" s="647"/>
      <c r="IK26" s="647"/>
      <c r="IL26" s="647"/>
      <c r="IM26" s="647"/>
      <c r="IN26" s="647"/>
      <c r="IO26" s="647"/>
      <c r="IP26" s="647"/>
      <c r="IQ26" s="647"/>
      <c r="IR26" s="647"/>
      <c r="IS26" s="647"/>
      <c r="IT26" s="647"/>
      <c r="IU26" s="647"/>
      <c r="IV26" s="647"/>
    </row>
    <row r="27" spans="1:256" s="75" customFormat="1" ht="12.75" customHeight="1">
      <c r="A27" s="217" t="s">
        <v>68</v>
      </c>
      <c r="B27" s="216" t="s">
        <v>13</v>
      </c>
      <c r="C27" s="213">
        <f>SUM('1. melléklet'!E30)</f>
        <v>24150568</v>
      </c>
      <c r="D27" s="213">
        <v>0</v>
      </c>
      <c r="E27" s="213">
        <v>0</v>
      </c>
      <c r="F27" s="213">
        <v>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2.75" customHeight="1">
      <c r="A28" s="212" t="s">
        <v>70</v>
      </c>
      <c r="B28" s="216" t="s">
        <v>185</v>
      </c>
      <c r="C28" s="213">
        <f>SUM('1. melléklet'!E31)</f>
        <v>78000</v>
      </c>
      <c r="D28" s="213">
        <v>78000</v>
      </c>
      <c r="E28" s="213">
        <v>78000</v>
      </c>
      <c r="F28" s="213">
        <v>78000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212" t="s">
        <v>97</v>
      </c>
      <c r="B29" s="216" t="s">
        <v>713</v>
      </c>
      <c r="C29" s="213"/>
      <c r="D29" s="213"/>
      <c r="E29" s="213"/>
      <c r="F29" s="21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02" customFormat="1" ht="12.75" customHeight="1">
      <c r="A30" s="651" t="s">
        <v>99</v>
      </c>
      <c r="B30" s="652" t="s">
        <v>683</v>
      </c>
      <c r="C30" s="653">
        <f>SUM(C11+C12+C13+C19+C27+C28)+C29</f>
        <v>439301435</v>
      </c>
      <c r="D30" s="653">
        <f>SUM(D11+D12+D13+D19+D27+D28)</f>
        <v>403078000</v>
      </c>
      <c r="E30" s="653">
        <f>SUM(E11+E12+E13+E19+E27+E28)</f>
        <v>403078000</v>
      </c>
      <c r="F30" s="653">
        <f>SUM(F11+F12+F13+F19+F27+F28)</f>
        <v>403078000</v>
      </c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4"/>
      <c r="AG30" s="654"/>
      <c r="AH30" s="654"/>
      <c r="AI30" s="654"/>
      <c r="AJ30" s="654"/>
      <c r="AK30" s="654"/>
      <c r="AL30" s="654"/>
      <c r="AM30" s="654"/>
      <c r="AN30" s="654"/>
      <c r="AO30" s="654"/>
      <c r="AP30" s="654"/>
      <c r="AQ30" s="654"/>
      <c r="AR30" s="654"/>
      <c r="AS30" s="654"/>
      <c r="AT30" s="654"/>
      <c r="AU30" s="654"/>
      <c r="AV30" s="654"/>
      <c r="AW30" s="654"/>
      <c r="AX30" s="654"/>
      <c r="AY30" s="654"/>
      <c r="AZ30" s="654"/>
      <c r="BA30" s="654"/>
      <c r="BB30" s="654"/>
      <c r="BC30" s="654"/>
      <c r="BD30" s="654"/>
      <c r="BE30" s="654"/>
      <c r="BF30" s="654"/>
      <c r="BG30" s="654"/>
      <c r="BH30" s="654"/>
      <c r="BI30" s="654"/>
      <c r="BJ30" s="654"/>
      <c r="BK30" s="654"/>
      <c r="BL30" s="654"/>
      <c r="BM30" s="654"/>
      <c r="BN30" s="654"/>
      <c r="BO30" s="654"/>
      <c r="BP30" s="654"/>
      <c r="BQ30" s="654"/>
      <c r="BR30" s="654"/>
      <c r="BS30" s="654"/>
      <c r="BT30" s="654"/>
      <c r="BU30" s="654"/>
      <c r="BV30" s="654"/>
      <c r="BW30" s="654"/>
      <c r="BX30" s="654"/>
      <c r="BY30" s="654"/>
      <c r="BZ30" s="654"/>
      <c r="CA30" s="654"/>
      <c r="CB30" s="654"/>
      <c r="CC30" s="654"/>
      <c r="CD30" s="654"/>
      <c r="CE30" s="654"/>
      <c r="CF30" s="654"/>
      <c r="CG30" s="654"/>
      <c r="CH30" s="654"/>
      <c r="CI30" s="654"/>
      <c r="CJ30" s="654"/>
      <c r="CK30" s="654"/>
      <c r="CL30" s="654"/>
      <c r="CM30" s="654"/>
      <c r="CN30" s="654"/>
      <c r="CO30" s="654"/>
      <c r="CP30" s="654"/>
      <c r="CQ30" s="654"/>
      <c r="CR30" s="654"/>
      <c r="CS30" s="654"/>
      <c r="CT30" s="654"/>
      <c r="CU30" s="654"/>
      <c r="CV30" s="654"/>
      <c r="CW30" s="654"/>
      <c r="CX30" s="654"/>
      <c r="CY30" s="654"/>
      <c r="CZ30" s="654"/>
      <c r="DA30" s="654"/>
      <c r="DB30" s="654"/>
      <c r="DC30" s="654"/>
      <c r="DD30" s="654"/>
      <c r="DE30" s="654"/>
      <c r="DF30" s="654"/>
      <c r="DG30" s="654"/>
      <c r="DH30" s="654"/>
      <c r="DI30" s="654"/>
      <c r="DJ30" s="654"/>
      <c r="DK30" s="654"/>
      <c r="DL30" s="654"/>
      <c r="DM30" s="654"/>
      <c r="DN30" s="654"/>
      <c r="DO30" s="654"/>
      <c r="DP30" s="654"/>
      <c r="DQ30" s="654"/>
      <c r="DR30" s="654"/>
      <c r="DS30" s="654"/>
      <c r="DT30" s="654"/>
      <c r="DU30" s="654"/>
      <c r="DV30" s="654"/>
      <c r="DW30" s="654"/>
      <c r="DX30" s="654"/>
      <c r="DY30" s="654"/>
      <c r="DZ30" s="654"/>
      <c r="EA30" s="654"/>
      <c r="EB30" s="654"/>
      <c r="EC30" s="654"/>
      <c r="ED30" s="654"/>
      <c r="EE30" s="654"/>
      <c r="EF30" s="654"/>
      <c r="EG30" s="654"/>
      <c r="EH30" s="654"/>
      <c r="EI30" s="654"/>
      <c r="EJ30" s="654"/>
      <c r="EK30" s="654"/>
      <c r="EL30" s="654"/>
      <c r="EM30" s="654"/>
      <c r="EN30" s="654"/>
      <c r="EO30" s="654"/>
      <c r="EP30" s="654"/>
      <c r="EQ30" s="654"/>
      <c r="ER30" s="654"/>
      <c r="ES30" s="654"/>
      <c r="ET30" s="654"/>
      <c r="EU30" s="654"/>
      <c r="EV30" s="654"/>
      <c r="EW30" s="654"/>
      <c r="EX30" s="654"/>
      <c r="EY30" s="654"/>
      <c r="EZ30" s="654"/>
      <c r="FA30" s="654"/>
      <c r="FB30" s="654"/>
      <c r="FC30" s="654"/>
      <c r="FD30" s="654"/>
      <c r="FE30" s="654"/>
      <c r="FF30" s="654"/>
      <c r="FG30" s="654"/>
      <c r="FH30" s="654"/>
      <c r="FI30" s="654"/>
      <c r="FJ30" s="654"/>
      <c r="FK30" s="654"/>
      <c r="FL30" s="654"/>
      <c r="FM30" s="654"/>
      <c r="FN30" s="654"/>
      <c r="FO30" s="654"/>
      <c r="FP30" s="654"/>
      <c r="FQ30" s="654"/>
      <c r="FR30" s="654"/>
      <c r="FS30" s="654"/>
      <c r="FT30" s="654"/>
      <c r="FU30" s="654"/>
      <c r="FV30" s="654"/>
      <c r="FW30" s="654"/>
      <c r="FX30" s="654"/>
      <c r="FY30" s="654"/>
      <c r="FZ30" s="654"/>
      <c r="GA30" s="654"/>
      <c r="GB30" s="654"/>
      <c r="GC30" s="654"/>
      <c r="GD30" s="654"/>
      <c r="GE30" s="654"/>
      <c r="GF30" s="654"/>
      <c r="GG30" s="654"/>
      <c r="GH30" s="654"/>
      <c r="GI30" s="654"/>
      <c r="GJ30" s="654"/>
      <c r="GK30" s="654"/>
      <c r="GL30" s="654"/>
      <c r="GM30" s="654"/>
      <c r="GN30" s="654"/>
      <c r="GO30" s="654"/>
      <c r="GP30" s="654"/>
      <c r="GQ30" s="654"/>
      <c r="GR30" s="654"/>
      <c r="GS30" s="654"/>
      <c r="GT30" s="654"/>
      <c r="GU30" s="654"/>
      <c r="GV30" s="654"/>
      <c r="GW30" s="654"/>
      <c r="GX30" s="654"/>
      <c r="GY30" s="654"/>
      <c r="GZ30" s="654"/>
      <c r="HA30" s="654"/>
      <c r="HB30" s="654"/>
      <c r="HC30" s="654"/>
      <c r="HD30" s="654"/>
      <c r="HE30" s="654"/>
      <c r="HF30" s="654"/>
      <c r="HG30" s="654"/>
      <c r="HH30" s="654"/>
      <c r="HI30" s="654"/>
      <c r="HJ30" s="654"/>
      <c r="HK30" s="654"/>
      <c r="HL30" s="654"/>
      <c r="HM30" s="654"/>
      <c r="HN30" s="654"/>
      <c r="HO30" s="654"/>
      <c r="HP30" s="654"/>
      <c r="HQ30" s="654"/>
      <c r="HR30" s="654"/>
      <c r="HS30" s="654"/>
      <c r="HT30" s="654"/>
      <c r="HU30" s="654"/>
      <c r="HV30" s="654"/>
      <c r="HW30" s="654"/>
      <c r="HX30" s="654"/>
      <c r="HY30" s="654"/>
      <c r="HZ30" s="654"/>
      <c r="IA30" s="654"/>
      <c r="IB30" s="654"/>
      <c r="IC30" s="654"/>
      <c r="ID30" s="654"/>
      <c r="IE30" s="654"/>
      <c r="IF30" s="654"/>
      <c r="IG30" s="654"/>
      <c r="IH30" s="654"/>
      <c r="II30" s="654"/>
      <c r="IJ30" s="654"/>
      <c r="IK30" s="654"/>
      <c r="IL30" s="654"/>
      <c r="IM30" s="654"/>
      <c r="IN30" s="654"/>
      <c r="IO30" s="654"/>
      <c r="IP30" s="654"/>
      <c r="IQ30" s="654"/>
      <c r="IR30" s="654"/>
      <c r="IS30" s="654"/>
      <c r="IT30" s="654"/>
      <c r="IU30" s="654"/>
      <c r="IV30" s="654"/>
    </row>
    <row r="31" spans="1:256" ht="12.75" customHeight="1">
      <c r="A31" s="215" t="s">
        <v>101</v>
      </c>
      <c r="B31" s="214" t="s">
        <v>219</v>
      </c>
      <c r="C31" s="193">
        <v>0</v>
      </c>
      <c r="D31" s="193">
        <v>0</v>
      </c>
      <c r="E31" s="193">
        <v>0</v>
      </c>
      <c r="F31" s="193"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 s="208" t="s">
        <v>103</v>
      </c>
      <c r="B32" s="214" t="s">
        <v>220</v>
      </c>
      <c r="C32" s="193">
        <f>SUM('1. melléklet'!F36)</f>
        <v>653538092</v>
      </c>
      <c r="D32" s="193">
        <v>0</v>
      </c>
      <c r="E32" s="193">
        <v>0</v>
      </c>
      <c r="F32" s="193">
        <v>0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6" s="1" customFormat="1" ht="12.75" customHeight="1">
      <c r="A33" s="659" t="s">
        <v>105</v>
      </c>
      <c r="B33" s="214" t="s">
        <v>221</v>
      </c>
      <c r="C33" s="657">
        <f>SUM('1. melléklet'!E39)</f>
        <v>7035063</v>
      </c>
      <c r="D33" s="657">
        <v>0</v>
      </c>
      <c r="E33" s="657">
        <v>0</v>
      </c>
      <c r="F33" s="657">
        <v>0</v>
      </c>
    </row>
    <row r="34" spans="1:6" s="654" customFormat="1" ht="12.75" customHeight="1">
      <c r="A34" s="1211" t="s">
        <v>107</v>
      </c>
      <c r="B34" s="1210" t="s">
        <v>498</v>
      </c>
      <c r="C34" s="653">
        <f>SUM(C31:C33)</f>
        <v>660573155</v>
      </c>
      <c r="D34" s="653">
        <f>SUM(D31:D33)</f>
        <v>0</v>
      </c>
      <c r="E34" s="653">
        <f>SUM(E31:E33)</f>
        <v>0</v>
      </c>
      <c r="F34" s="653">
        <v>0</v>
      </c>
    </row>
    <row r="35" spans="1:256" s="167" customFormat="1" ht="15.75">
      <c r="A35" s="662" t="s">
        <v>109</v>
      </c>
      <c r="B35" s="655" t="s">
        <v>116</v>
      </c>
      <c r="C35" s="656">
        <f>SUM(C30+C34)</f>
        <v>1099874590</v>
      </c>
      <c r="D35" s="656">
        <f>SUM(D30+D34)</f>
        <v>403078000</v>
      </c>
      <c r="E35" s="656">
        <f>SUM(E30+E34)</f>
        <v>403078000</v>
      </c>
      <c r="F35" s="656">
        <f>SUM(F30+F34)</f>
        <v>403078000</v>
      </c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0"/>
      <c r="AQ35" s="440"/>
      <c r="AR35" s="440"/>
      <c r="AS35" s="440"/>
      <c r="AT35" s="440"/>
      <c r="AU35" s="440"/>
      <c r="AV35" s="440"/>
      <c r="AW35" s="440"/>
      <c r="AX35" s="440"/>
      <c r="AY35" s="440"/>
      <c r="AZ35" s="440"/>
      <c r="BA35" s="440"/>
      <c r="BB35" s="440"/>
      <c r="BC35" s="440"/>
      <c r="BD35" s="440"/>
      <c r="BE35" s="440"/>
      <c r="BF35" s="440"/>
      <c r="BG35" s="440"/>
      <c r="BH35" s="440"/>
      <c r="BI35" s="440"/>
      <c r="BJ35" s="440"/>
      <c r="BK35" s="440"/>
      <c r="BL35" s="440"/>
      <c r="BM35" s="440"/>
      <c r="BN35" s="440"/>
      <c r="BO35" s="440"/>
      <c r="BP35" s="440"/>
      <c r="BQ35" s="440"/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0"/>
      <c r="CH35" s="440"/>
      <c r="CI35" s="440"/>
      <c r="CJ35" s="440"/>
      <c r="CK35" s="440"/>
      <c r="CL35" s="440"/>
      <c r="CM35" s="440"/>
      <c r="CN35" s="440"/>
      <c r="CO35" s="440"/>
      <c r="CP35" s="440"/>
      <c r="CQ35" s="440"/>
      <c r="CR35" s="440"/>
      <c r="CS35" s="440"/>
      <c r="CT35" s="440"/>
      <c r="CU35" s="440"/>
      <c r="CV35" s="440"/>
      <c r="CW35" s="440"/>
      <c r="CX35" s="440"/>
      <c r="CY35" s="440"/>
      <c r="CZ35" s="440"/>
      <c r="DA35" s="440"/>
      <c r="DB35" s="440"/>
      <c r="DC35" s="440"/>
      <c r="DD35" s="440"/>
      <c r="DE35" s="440"/>
      <c r="DF35" s="440"/>
      <c r="DG35" s="440"/>
      <c r="DH35" s="440"/>
      <c r="DI35" s="440"/>
      <c r="DJ35" s="440"/>
      <c r="DK35" s="440"/>
      <c r="DL35" s="440"/>
      <c r="DM35" s="440"/>
      <c r="DN35" s="440"/>
      <c r="DO35" s="440"/>
      <c r="DP35" s="440"/>
      <c r="DQ35" s="440"/>
      <c r="DR35" s="440"/>
      <c r="DS35" s="440"/>
      <c r="DT35" s="440"/>
      <c r="DU35" s="440"/>
      <c r="DV35" s="440"/>
      <c r="DW35" s="440"/>
      <c r="DX35" s="440"/>
      <c r="DY35" s="440"/>
      <c r="DZ35" s="440"/>
      <c r="EA35" s="440"/>
      <c r="EB35" s="440"/>
      <c r="EC35" s="440"/>
      <c r="ED35" s="440"/>
      <c r="EE35" s="440"/>
      <c r="EF35" s="440"/>
      <c r="EG35" s="440"/>
      <c r="EH35" s="440"/>
      <c r="EI35" s="440"/>
      <c r="EJ35" s="440"/>
      <c r="EK35" s="440"/>
      <c r="EL35" s="440"/>
      <c r="EM35" s="440"/>
      <c r="EN35" s="440"/>
      <c r="EO35" s="440"/>
      <c r="EP35" s="440"/>
      <c r="EQ35" s="440"/>
      <c r="ER35" s="440"/>
      <c r="ES35" s="440"/>
      <c r="ET35" s="440"/>
      <c r="EU35" s="440"/>
      <c r="EV35" s="440"/>
      <c r="EW35" s="440"/>
      <c r="EX35" s="440"/>
      <c r="EY35" s="440"/>
      <c r="EZ35" s="440"/>
      <c r="FA35" s="440"/>
      <c r="FB35" s="440"/>
      <c r="FC35" s="440"/>
      <c r="FD35" s="440"/>
      <c r="FE35" s="440"/>
      <c r="FF35" s="440"/>
      <c r="FG35" s="440"/>
      <c r="FH35" s="440"/>
      <c r="FI35" s="440"/>
      <c r="FJ35" s="440"/>
      <c r="FK35" s="440"/>
      <c r="FL35" s="440"/>
      <c r="FM35" s="440"/>
      <c r="FN35" s="440"/>
      <c r="FO35" s="440"/>
      <c r="FP35" s="440"/>
      <c r="FQ35" s="440"/>
      <c r="FR35" s="440"/>
      <c r="FS35" s="440"/>
      <c r="FT35" s="440"/>
      <c r="FU35" s="440"/>
      <c r="FV35" s="440"/>
      <c r="FW35" s="440"/>
      <c r="FX35" s="440"/>
      <c r="FY35" s="440"/>
      <c r="FZ35" s="440"/>
      <c r="GA35" s="440"/>
      <c r="GB35" s="440"/>
      <c r="GC35" s="440"/>
      <c r="GD35" s="440"/>
      <c r="GE35" s="440"/>
      <c r="GF35" s="440"/>
      <c r="GG35" s="440"/>
      <c r="GH35" s="440"/>
      <c r="GI35" s="440"/>
      <c r="GJ35" s="440"/>
      <c r="GK35" s="440"/>
      <c r="GL35" s="440"/>
      <c r="GM35" s="440"/>
      <c r="GN35" s="440"/>
      <c r="GO35" s="440"/>
      <c r="GP35" s="440"/>
      <c r="GQ35" s="440"/>
      <c r="GR35" s="440"/>
      <c r="GS35" s="440"/>
      <c r="GT35" s="440"/>
      <c r="GU35" s="440"/>
      <c r="GV35" s="440"/>
      <c r="GW35" s="440"/>
      <c r="GX35" s="440"/>
      <c r="GY35" s="440"/>
      <c r="GZ35" s="440"/>
      <c r="HA35" s="440"/>
      <c r="HB35" s="440"/>
      <c r="HC35" s="440"/>
      <c r="HD35" s="440"/>
      <c r="HE35" s="440"/>
      <c r="HF35" s="440"/>
      <c r="HG35" s="440"/>
      <c r="HH35" s="440"/>
      <c r="HI35" s="440"/>
      <c r="HJ35" s="440"/>
      <c r="HK35" s="440"/>
      <c r="HL35" s="440"/>
      <c r="HM35" s="440"/>
      <c r="HN35" s="440"/>
      <c r="HO35" s="440"/>
      <c r="HP35" s="440"/>
      <c r="HQ35" s="440"/>
      <c r="HR35" s="440"/>
      <c r="HS35" s="440"/>
      <c r="HT35" s="440"/>
      <c r="HU35" s="440"/>
      <c r="HV35" s="440"/>
      <c r="HW35" s="440"/>
      <c r="HX35" s="440"/>
      <c r="HY35" s="440"/>
      <c r="HZ35" s="440"/>
      <c r="IA35" s="440"/>
      <c r="IB35" s="440"/>
      <c r="IC35" s="440"/>
      <c r="ID35" s="440"/>
      <c r="IE35" s="440"/>
      <c r="IF35" s="440"/>
      <c r="IG35" s="440"/>
      <c r="IH35" s="440"/>
      <c r="II35" s="440"/>
      <c r="IJ35" s="440"/>
      <c r="IK35" s="440"/>
      <c r="IL35" s="440"/>
      <c r="IM35" s="440"/>
      <c r="IN35" s="440"/>
      <c r="IO35" s="440"/>
      <c r="IP35" s="440"/>
      <c r="IQ35" s="440"/>
      <c r="IR35" s="440"/>
      <c r="IS35" s="440"/>
      <c r="IT35" s="440"/>
      <c r="IU35" s="440"/>
      <c r="IV35" s="440"/>
    </row>
    <row r="36" spans="1:256" ht="12.75" customHeight="1">
      <c r="A36" s="208" t="s">
        <v>111</v>
      </c>
      <c r="B36" s="214" t="s">
        <v>121</v>
      </c>
      <c r="C36" s="193">
        <f>SUM('1. melléklet'!E47)</f>
        <v>231916418</v>
      </c>
      <c r="D36" s="193">
        <v>220000000</v>
      </c>
      <c r="E36" s="193">
        <v>220000000</v>
      </c>
      <c r="F36" s="193">
        <v>220000000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 customHeight="1">
      <c r="A37" s="208" t="s">
        <v>109</v>
      </c>
      <c r="B37" s="214" t="s">
        <v>123</v>
      </c>
      <c r="C37" s="193">
        <f>SUM('1. melléklet'!E48)</f>
        <v>46416484</v>
      </c>
      <c r="D37" s="193">
        <v>48000000</v>
      </c>
      <c r="E37" s="193">
        <v>48000000</v>
      </c>
      <c r="F37" s="193">
        <v>48000000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 s="208" t="s">
        <v>111</v>
      </c>
      <c r="B38" s="214" t="s">
        <v>125</v>
      </c>
      <c r="C38" s="193">
        <f>SUM('1. melléklet'!E49)</f>
        <v>121926274</v>
      </c>
      <c r="D38" s="193">
        <v>93078000</v>
      </c>
      <c r="E38" s="193">
        <v>93078000</v>
      </c>
      <c r="F38" s="193">
        <v>93078000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 s="208" t="s">
        <v>113</v>
      </c>
      <c r="B39" s="214" t="s">
        <v>202</v>
      </c>
      <c r="C39" s="193">
        <f>SUM('1. melléklet'!E55)</f>
        <v>32887850</v>
      </c>
      <c r="D39" s="193">
        <v>32000000</v>
      </c>
      <c r="E39" s="193">
        <v>32000000</v>
      </c>
      <c r="F39" s="193">
        <v>32000000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 s="208" t="s">
        <v>115</v>
      </c>
      <c r="B40" s="214" t="s">
        <v>201</v>
      </c>
      <c r="C40" s="193">
        <f>SUM('1. melléklet'!E50)</f>
        <v>4162000</v>
      </c>
      <c r="D40" s="193">
        <v>4000000</v>
      </c>
      <c r="E40" s="193">
        <v>4000000</v>
      </c>
      <c r="F40" s="193">
        <v>4000000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46" customFormat="1" ht="12.75" customHeight="1">
      <c r="A41" s="208" t="s">
        <v>117</v>
      </c>
      <c r="B41" s="214" t="s">
        <v>150</v>
      </c>
      <c r="C41" s="193">
        <f>SUM('1. melléklet'!E52)</f>
        <v>649730501</v>
      </c>
      <c r="D41" s="657"/>
      <c r="E41" s="657"/>
      <c r="F41" s="65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146" customFormat="1" ht="12.75" customHeight="1">
      <c r="A42" s="208" t="s">
        <v>118</v>
      </c>
      <c r="B42" s="214" t="s">
        <v>477</v>
      </c>
      <c r="C42" s="193"/>
      <c r="D42" s="657"/>
      <c r="E42" s="657"/>
      <c r="F42" s="65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146" customFormat="1" ht="12.75" customHeight="1">
      <c r="A43" s="208" t="s">
        <v>120</v>
      </c>
      <c r="B43" s="214" t="s">
        <v>15</v>
      </c>
      <c r="C43" s="193">
        <f>SUM('1. melléklet'!E56+'1. melléklet'!E57)</f>
        <v>5800000</v>
      </c>
      <c r="D43" s="657">
        <v>6000000</v>
      </c>
      <c r="E43" s="657">
        <v>6000000</v>
      </c>
      <c r="F43" s="657">
        <v>6000000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78" customFormat="1" ht="12.75" customHeight="1">
      <c r="A44" s="658" t="s">
        <v>122</v>
      </c>
      <c r="B44" s="652" t="s">
        <v>684</v>
      </c>
      <c r="C44" s="653">
        <f>SUM(C36:C43)</f>
        <v>1092839527</v>
      </c>
      <c r="D44" s="653">
        <f>SUM(D36:D43)</f>
        <v>403078000</v>
      </c>
      <c r="E44" s="653">
        <f>SUM(E36,E37,E38,E39,E40,)</f>
        <v>397078000</v>
      </c>
      <c r="F44" s="653">
        <f>SUM(F36,F37,F38,F39,F40,)</f>
        <v>397078000</v>
      </c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  <c r="IV44" s="109"/>
    </row>
    <row r="45" spans="1:6" s="1" customFormat="1" ht="28.5" customHeight="1">
      <c r="A45" s="659" t="s">
        <v>124</v>
      </c>
      <c r="B45" s="660" t="s">
        <v>270</v>
      </c>
      <c r="C45" s="661">
        <v>7035063</v>
      </c>
      <c r="D45" s="661">
        <v>0</v>
      </c>
      <c r="E45" s="661">
        <v>0</v>
      </c>
      <c r="F45" s="661">
        <v>0</v>
      </c>
    </row>
    <row r="46" spans="1:6" s="102" customFormat="1" ht="15">
      <c r="A46" s="665" t="s">
        <v>126</v>
      </c>
      <c r="B46" s="666" t="s">
        <v>209</v>
      </c>
      <c r="C46" s="666">
        <f>SUM(C45)</f>
        <v>7035063</v>
      </c>
      <c r="D46" s="666">
        <f>SUM(D45)</f>
        <v>0</v>
      </c>
      <c r="E46" s="666">
        <f>SUM(E45)</f>
        <v>0</v>
      </c>
      <c r="F46" s="666">
        <f>SUM(F45)</f>
        <v>0</v>
      </c>
    </row>
    <row r="47" spans="1:256" s="167" customFormat="1" ht="15.75">
      <c r="A47" s="662" t="s">
        <v>128</v>
      </c>
      <c r="B47" s="663" t="s">
        <v>703</v>
      </c>
      <c r="C47" s="664">
        <f>SUM(C44+C46)</f>
        <v>1099874590</v>
      </c>
      <c r="D47" s="664">
        <f>SUM(D44+D46)</f>
        <v>403078000</v>
      </c>
      <c r="E47" s="664">
        <f>SUM(E44+E46)</f>
        <v>397078000</v>
      </c>
      <c r="F47" s="664">
        <f>SUM(F44+F46)</f>
        <v>397078000</v>
      </c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0"/>
      <c r="BF47" s="440"/>
      <c r="BG47" s="440"/>
      <c r="BH47" s="440"/>
      <c r="BI47" s="440"/>
      <c r="BJ47" s="440"/>
      <c r="BK47" s="440"/>
      <c r="BL47" s="440"/>
      <c r="BM47" s="440"/>
      <c r="BN47" s="440"/>
      <c r="BO47" s="440"/>
      <c r="BP47" s="440"/>
      <c r="BQ47" s="440"/>
      <c r="BR47" s="440"/>
      <c r="BS47" s="440"/>
      <c r="BT47" s="440"/>
      <c r="BU47" s="440"/>
      <c r="BV47" s="440"/>
      <c r="BW47" s="440"/>
      <c r="BX47" s="440"/>
      <c r="BY47" s="440"/>
      <c r="BZ47" s="440"/>
      <c r="CA47" s="440"/>
      <c r="CB47" s="440"/>
      <c r="CC47" s="440"/>
      <c r="CD47" s="440"/>
      <c r="CE47" s="440"/>
      <c r="CF47" s="440"/>
      <c r="CG47" s="440"/>
      <c r="CH47" s="440"/>
      <c r="CI47" s="440"/>
      <c r="CJ47" s="440"/>
      <c r="CK47" s="440"/>
      <c r="CL47" s="440"/>
      <c r="CM47" s="440"/>
      <c r="CN47" s="440"/>
      <c r="CO47" s="440"/>
      <c r="CP47" s="440"/>
      <c r="CQ47" s="440"/>
      <c r="CR47" s="440"/>
      <c r="CS47" s="440"/>
      <c r="CT47" s="440"/>
      <c r="CU47" s="440"/>
      <c r="CV47" s="440"/>
      <c r="CW47" s="440"/>
      <c r="CX47" s="440"/>
      <c r="CY47" s="440"/>
      <c r="CZ47" s="440"/>
      <c r="DA47" s="440"/>
      <c r="DB47" s="440"/>
      <c r="DC47" s="440"/>
      <c r="DD47" s="440"/>
      <c r="DE47" s="440"/>
      <c r="DF47" s="440"/>
      <c r="DG47" s="440"/>
      <c r="DH47" s="440"/>
      <c r="DI47" s="440"/>
      <c r="DJ47" s="440"/>
      <c r="DK47" s="440"/>
      <c r="DL47" s="440"/>
      <c r="DM47" s="440"/>
      <c r="DN47" s="440"/>
      <c r="DO47" s="440"/>
      <c r="DP47" s="440"/>
      <c r="DQ47" s="440"/>
      <c r="DR47" s="440"/>
      <c r="DS47" s="440"/>
      <c r="DT47" s="440"/>
      <c r="DU47" s="440"/>
      <c r="DV47" s="440"/>
      <c r="DW47" s="440"/>
      <c r="DX47" s="440"/>
      <c r="DY47" s="440"/>
      <c r="DZ47" s="440"/>
      <c r="EA47" s="440"/>
      <c r="EB47" s="440"/>
      <c r="EC47" s="440"/>
      <c r="ED47" s="440"/>
      <c r="EE47" s="440"/>
      <c r="EF47" s="440"/>
      <c r="EG47" s="440"/>
      <c r="EH47" s="440"/>
      <c r="EI47" s="440"/>
      <c r="EJ47" s="440"/>
      <c r="EK47" s="440"/>
      <c r="EL47" s="440"/>
      <c r="EM47" s="440"/>
      <c r="EN47" s="440"/>
      <c r="EO47" s="440"/>
      <c r="EP47" s="440"/>
      <c r="EQ47" s="440"/>
      <c r="ER47" s="440"/>
      <c r="ES47" s="440"/>
      <c r="ET47" s="440"/>
      <c r="EU47" s="440"/>
      <c r="EV47" s="440"/>
      <c r="EW47" s="440"/>
      <c r="EX47" s="440"/>
      <c r="EY47" s="440"/>
      <c r="EZ47" s="440"/>
      <c r="FA47" s="440"/>
      <c r="FB47" s="440"/>
      <c r="FC47" s="440"/>
      <c r="FD47" s="440"/>
      <c r="FE47" s="440"/>
      <c r="FF47" s="440"/>
      <c r="FG47" s="440"/>
      <c r="FH47" s="440"/>
      <c r="FI47" s="440"/>
      <c r="FJ47" s="440"/>
      <c r="FK47" s="440"/>
      <c r="FL47" s="440"/>
      <c r="FM47" s="440"/>
      <c r="FN47" s="440"/>
      <c r="FO47" s="440"/>
      <c r="FP47" s="440"/>
      <c r="FQ47" s="440"/>
      <c r="FR47" s="440"/>
      <c r="FS47" s="440"/>
      <c r="FT47" s="440"/>
      <c r="FU47" s="440"/>
      <c r="FV47" s="440"/>
      <c r="FW47" s="440"/>
      <c r="FX47" s="440"/>
      <c r="FY47" s="440"/>
      <c r="FZ47" s="440"/>
      <c r="GA47" s="440"/>
      <c r="GB47" s="440"/>
      <c r="GC47" s="440"/>
      <c r="GD47" s="440"/>
      <c r="GE47" s="440"/>
      <c r="GF47" s="440"/>
      <c r="GG47" s="440"/>
      <c r="GH47" s="440"/>
      <c r="GI47" s="440"/>
      <c r="GJ47" s="440"/>
      <c r="GK47" s="440"/>
      <c r="GL47" s="440"/>
      <c r="GM47" s="440"/>
      <c r="GN47" s="440"/>
      <c r="GO47" s="440"/>
      <c r="GP47" s="440"/>
      <c r="GQ47" s="440"/>
      <c r="GR47" s="440"/>
      <c r="GS47" s="440"/>
      <c r="GT47" s="440"/>
      <c r="GU47" s="440"/>
      <c r="GV47" s="440"/>
      <c r="GW47" s="440"/>
      <c r="GX47" s="440"/>
      <c r="GY47" s="440"/>
      <c r="GZ47" s="440"/>
      <c r="HA47" s="440"/>
      <c r="HB47" s="440"/>
      <c r="HC47" s="440"/>
      <c r="HD47" s="440"/>
      <c r="HE47" s="440"/>
      <c r="HF47" s="440"/>
      <c r="HG47" s="440"/>
      <c r="HH47" s="440"/>
      <c r="HI47" s="440"/>
      <c r="HJ47" s="440"/>
      <c r="HK47" s="440"/>
      <c r="HL47" s="440"/>
      <c r="HM47" s="440"/>
      <c r="HN47" s="440"/>
      <c r="HO47" s="440"/>
      <c r="HP47" s="440"/>
      <c r="HQ47" s="440"/>
      <c r="HR47" s="440"/>
      <c r="HS47" s="440"/>
      <c r="HT47" s="440"/>
      <c r="HU47" s="440"/>
      <c r="HV47" s="440"/>
      <c r="HW47" s="440"/>
      <c r="HX47" s="440"/>
      <c r="HY47" s="440"/>
      <c r="HZ47" s="440"/>
      <c r="IA47" s="440"/>
      <c r="IB47" s="440"/>
      <c r="IC47" s="440"/>
      <c r="ID47" s="440"/>
      <c r="IE47" s="440"/>
      <c r="IF47" s="440"/>
      <c r="IG47" s="440"/>
      <c r="IH47" s="440"/>
      <c r="II47" s="440"/>
      <c r="IJ47" s="440"/>
      <c r="IK47" s="440"/>
      <c r="IL47" s="440"/>
      <c r="IM47" s="440"/>
      <c r="IN47" s="440"/>
      <c r="IO47" s="440"/>
      <c r="IP47" s="440"/>
      <c r="IQ47" s="440"/>
      <c r="IR47" s="440"/>
      <c r="IS47" s="440"/>
      <c r="IT47" s="440"/>
      <c r="IU47" s="440"/>
      <c r="IV47" s="440"/>
    </row>
  </sheetData>
  <sheetProtection selectLockedCells="1" selectUnlockedCells="1"/>
  <mergeCells count="8">
    <mergeCell ref="A9:A10"/>
    <mergeCell ref="A1:F1"/>
    <mergeCell ref="A2:F2"/>
    <mergeCell ref="A5:F5"/>
    <mergeCell ref="A6:F6"/>
    <mergeCell ref="D8:F8"/>
    <mergeCell ref="B3:E4"/>
    <mergeCell ref="F3:F4"/>
  </mergeCells>
  <printOptions horizontalCentered="1"/>
  <pageMargins left="0.7874015748031497" right="0.7874015748031497" top="1.062992125984252" bottom="1.062992125984252" header="0.5118110236220472" footer="0.7874015748031497"/>
  <pageSetup horizontalDpi="600" verticalDpi="600" orientation="portrait" paperSize="9" scale="68" r:id="rId1"/>
  <headerFooter alignWithMargins="0">
    <oddFooter>&amp;C&amp;"Times New Roman,Normál"&amp;12Oldal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73"/>
  <sheetViews>
    <sheetView view="pageBreakPreview" zoomScaleSheetLayoutView="100" zoomScalePageLayoutView="0" workbookViewId="0" topLeftCell="A1">
      <selection activeCell="I12" sqref="I12"/>
    </sheetView>
  </sheetViews>
  <sheetFormatPr defaultColWidth="11.57421875" defaultRowHeight="12.75" customHeight="1"/>
  <cols>
    <col min="1" max="1" width="3.7109375" style="112" customWidth="1"/>
    <col min="2" max="2" width="4.140625" style="112" customWidth="1"/>
    <col min="3" max="3" width="27.8515625" style="112" customWidth="1"/>
    <col min="4" max="4" width="6.00390625" style="112" customWidth="1"/>
    <col min="5" max="7" width="18.140625" style="57" customWidth="1"/>
    <col min="8" max="16384" width="11.57421875" style="112" customWidth="1"/>
  </cols>
  <sheetData>
    <row r="1" spans="1:7" s="220" customFormat="1" ht="18" customHeight="1">
      <c r="A1" s="1792" t="s">
        <v>483</v>
      </c>
      <c r="B1" s="1792"/>
      <c r="C1" s="1792"/>
      <c r="D1" s="1792"/>
      <c r="E1" s="1792"/>
      <c r="F1" s="1792"/>
      <c r="G1" s="1792"/>
    </row>
    <row r="2" spans="1:7" ht="12.75" customHeight="1">
      <c r="A2" s="1791" t="s">
        <v>1149</v>
      </c>
      <c r="B2" s="1791"/>
      <c r="C2" s="1791"/>
      <c r="D2" s="1791"/>
      <c r="E2" s="1791"/>
      <c r="F2" s="1791"/>
      <c r="G2" s="1791"/>
    </row>
    <row r="3" spans="3:4" ht="12.75" customHeight="1">
      <c r="C3" s="221"/>
      <c r="D3" s="221"/>
    </row>
    <row r="4" spans="1:7" ht="41.25" customHeight="1">
      <c r="A4" s="1790" t="s">
        <v>1024</v>
      </c>
      <c r="B4" s="1790"/>
      <c r="C4" s="1790"/>
      <c r="D4" s="1790"/>
      <c r="E4" s="1790"/>
      <c r="F4" s="1790"/>
      <c r="G4" s="1790"/>
    </row>
    <row r="5" spans="1:7" ht="19.5">
      <c r="A5" s="1081"/>
      <c r="B5" s="1081"/>
      <c r="C5" s="1081"/>
      <c r="D5" s="1081"/>
      <c r="E5" s="1081"/>
      <c r="F5" s="1081"/>
      <c r="G5" s="1081"/>
    </row>
    <row r="6" spans="5:7" ht="12.75" customHeight="1" thickBot="1">
      <c r="E6" s="1080"/>
      <c r="F6" s="1080"/>
      <c r="G6" s="1080" t="s">
        <v>214</v>
      </c>
    </row>
    <row r="7" spans="1:7" ht="49.5" customHeight="1" thickBot="1">
      <c r="A7" s="1757" t="s">
        <v>156</v>
      </c>
      <c r="B7" s="1758"/>
      <c r="C7" s="522" t="s">
        <v>157</v>
      </c>
      <c r="D7" s="523"/>
      <c r="E7" s="524" t="s">
        <v>1085</v>
      </c>
      <c r="F7" s="524" t="s">
        <v>1003</v>
      </c>
      <c r="G7" s="524" t="s">
        <v>1147</v>
      </c>
    </row>
    <row r="8" spans="1:7" ht="12.75" customHeight="1" thickBot="1">
      <c r="A8" s="1759"/>
      <c r="B8" s="1760"/>
      <c r="C8" s="525" t="s">
        <v>158</v>
      </c>
      <c r="D8" s="378"/>
      <c r="E8" s="526" t="s">
        <v>159</v>
      </c>
      <c r="F8" s="526" t="s">
        <v>160</v>
      </c>
      <c r="G8" s="526" t="s">
        <v>161</v>
      </c>
    </row>
    <row r="9" spans="1:7" s="158" customFormat="1" ht="39" customHeight="1">
      <c r="A9" s="1761" t="s">
        <v>38</v>
      </c>
      <c r="B9" s="1762"/>
      <c r="C9" s="1793" t="s">
        <v>635</v>
      </c>
      <c r="D9" s="1794"/>
      <c r="E9" s="550">
        <v>130000</v>
      </c>
      <c r="F9" s="550">
        <v>0</v>
      </c>
      <c r="G9" s="550">
        <v>0</v>
      </c>
    </row>
    <row r="10" spans="1:7" s="158" customFormat="1" ht="12.75" customHeight="1">
      <c r="A10" s="1763" t="s">
        <v>40</v>
      </c>
      <c r="B10" s="1764"/>
      <c r="C10" s="1771" t="s">
        <v>78</v>
      </c>
      <c r="D10" s="1771"/>
      <c r="E10" s="527">
        <f>SUM(E11:E16)</f>
        <v>1869838</v>
      </c>
      <c r="F10" s="527">
        <f>SUM(F11:F15)</f>
        <v>1589555</v>
      </c>
      <c r="G10" s="527">
        <f>SUM(G11:G15)</f>
        <v>1589555</v>
      </c>
    </row>
    <row r="11" spans="1:7" s="519" customFormat="1" ht="12.75" customHeight="1">
      <c r="A11" s="1747" t="s">
        <v>47</v>
      </c>
      <c r="B11" s="1748"/>
      <c r="C11" s="1767" t="s">
        <v>636</v>
      </c>
      <c r="D11" s="1767"/>
      <c r="E11" s="528">
        <v>1129555</v>
      </c>
      <c r="F11" s="528">
        <v>1129555</v>
      </c>
      <c r="G11" s="528">
        <v>1129555</v>
      </c>
    </row>
    <row r="12" spans="1:7" s="519" customFormat="1" ht="12.75" customHeight="1">
      <c r="A12" s="1747" t="s">
        <v>49</v>
      </c>
      <c r="B12" s="1748"/>
      <c r="C12" s="1770" t="s">
        <v>637</v>
      </c>
      <c r="D12" s="1770"/>
      <c r="E12" s="528">
        <v>100000</v>
      </c>
      <c r="F12" s="528">
        <v>120000</v>
      </c>
      <c r="G12" s="528">
        <v>120000</v>
      </c>
    </row>
    <row r="13" spans="1:7" s="519" customFormat="1" ht="12.75" customHeight="1">
      <c r="A13" s="1747" t="s">
        <v>51</v>
      </c>
      <c r="B13" s="1748"/>
      <c r="C13" s="1770" t="s">
        <v>638</v>
      </c>
      <c r="D13" s="1770"/>
      <c r="E13" s="528">
        <v>332008</v>
      </c>
      <c r="F13" s="528">
        <v>340000</v>
      </c>
      <c r="G13" s="528">
        <v>340000</v>
      </c>
    </row>
    <row r="14" spans="1:7" s="519" customFormat="1" ht="12.75" customHeight="1">
      <c r="A14" s="1747" t="s">
        <v>53</v>
      </c>
      <c r="B14" s="1748"/>
      <c r="C14" s="1770" t="s">
        <v>639</v>
      </c>
      <c r="D14" s="1770"/>
      <c r="E14" s="528"/>
      <c r="F14" s="528">
        <v>0</v>
      </c>
      <c r="G14" s="528">
        <v>0</v>
      </c>
    </row>
    <row r="15" spans="1:7" s="519" customFormat="1" ht="12.75" customHeight="1">
      <c r="A15" s="1786" t="s">
        <v>55</v>
      </c>
      <c r="B15" s="1787"/>
      <c r="C15" s="1191" t="s">
        <v>993</v>
      </c>
      <c r="D15" s="1192"/>
      <c r="E15" s="528">
        <v>23275</v>
      </c>
      <c r="F15" s="528">
        <v>0</v>
      </c>
      <c r="G15" s="528">
        <v>0</v>
      </c>
    </row>
    <row r="16" spans="1:7" s="519" customFormat="1" ht="12.75" customHeight="1">
      <c r="A16" s="1786" t="s">
        <v>57</v>
      </c>
      <c r="B16" s="1787"/>
      <c r="C16" s="1191" t="s">
        <v>1034</v>
      </c>
      <c r="D16" s="1192"/>
      <c r="E16" s="528">
        <v>285000</v>
      </c>
      <c r="F16" s="528"/>
      <c r="G16" s="528"/>
    </row>
    <row r="17" spans="1:7" s="158" customFormat="1" ht="12.75" customHeight="1">
      <c r="A17" s="1795" t="s">
        <v>86</v>
      </c>
      <c r="B17" s="1796"/>
      <c r="C17" s="1784" t="s">
        <v>185</v>
      </c>
      <c r="D17" s="1785"/>
      <c r="E17" s="527">
        <v>0</v>
      </c>
      <c r="F17" s="527">
        <v>0</v>
      </c>
      <c r="G17" s="527">
        <v>0</v>
      </c>
    </row>
    <row r="18" spans="1:7" s="158" customFormat="1" ht="12.75" customHeight="1">
      <c r="A18" s="1763" t="s">
        <v>59</v>
      </c>
      <c r="B18" s="1764"/>
      <c r="C18" s="1771" t="s">
        <v>225</v>
      </c>
      <c r="D18" s="1771"/>
      <c r="E18" s="527">
        <v>0</v>
      </c>
      <c r="F18" s="527">
        <v>0</v>
      </c>
      <c r="G18" s="527">
        <v>0</v>
      </c>
    </row>
    <row r="19" spans="1:7" s="519" customFormat="1" ht="12.75" customHeight="1" thickBot="1">
      <c r="A19" s="1748" t="s">
        <v>61</v>
      </c>
      <c r="B19" s="1748"/>
      <c r="C19" s="1749" t="s">
        <v>640</v>
      </c>
      <c r="D19" s="1749"/>
      <c r="E19" s="520">
        <v>0</v>
      </c>
      <c r="F19" s="520">
        <v>0</v>
      </c>
      <c r="G19" s="520">
        <v>0</v>
      </c>
    </row>
    <row r="20" spans="1:7" s="530" customFormat="1" ht="18.75" customHeight="1" thickBot="1">
      <c r="A20" s="1788" t="s">
        <v>63</v>
      </c>
      <c r="B20" s="1789"/>
      <c r="C20" s="1750" t="s">
        <v>484</v>
      </c>
      <c r="D20" s="1751"/>
      <c r="E20" s="554">
        <f>SUM(E9+E10+E18)+E17</f>
        <v>1999838</v>
      </c>
      <c r="F20" s="554">
        <f>SUM(F9+F10+F18)</f>
        <v>1589555</v>
      </c>
      <c r="G20" s="554">
        <f>SUM(G9+G10+G18)</f>
        <v>1589555</v>
      </c>
    </row>
    <row r="21" spans="1:7" s="158" customFormat="1" ht="12.75" customHeight="1">
      <c r="A21" s="1768" t="s">
        <v>65</v>
      </c>
      <c r="B21" s="1769"/>
      <c r="C21" s="1782" t="s">
        <v>485</v>
      </c>
      <c r="D21" s="1783"/>
      <c r="E21" s="553">
        <f>SUM(E22:E23)</f>
        <v>114660023</v>
      </c>
      <c r="F21" s="553">
        <f>SUM(F22:F23)</f>
        <v>127566849</v>
      </c>
      <c r="G21" s="553">
        <f>SUM(G22:G23)</f>
        <v>127566849</v>
      </c>
    </row>
    <row r="22" spans="1:7" s="227" customFormat="1" ht="12.75" customHeight="1">
      <c r="A22" s="1774" t="s">
        <v>92</v>
      </c>
      <c r="B22" s="1775"/>
      <c r="C22" s="1755" t="s">
        <v>486</v>
      </c>
      <c r="D22" s="1756"/>
      <c r="E22" s="551">
        <v>86358177</v>
      </c>
      <c r="F22" s="551">
        <v>90435630</v>
      </c>
      <c r="G22" s="551">
        <v>90435630</v>
      </c>
    </row>
    <row r="23" spans="1:7" ht="12.75" customHeight="1">
      <c r="A23" s="1776" t="s">
        <v>66</v>
      </c>
      <c r="B23" s="1777"/>
      <c r="C23" s="1755" t="s">
        <v>487</v>
      </c>
      <c r="D23" s="1756"/>
      <c r="E23" s="694">
        <v>28301846</v>
      </c>
      <c r="F23" s="694">
        <v>37131219</v>
      </c>
      <c r="G23" s="694">
        <v>37131219</v>
      </c>
    </row>
    <row r="24" spans="1:7" s="227" customFormat="1" ht="12.75" customHeight="1" thickBot="1">
      <c r="A24" s="1778" t="s">
        <v>67</v>
      </c>
      <c r="B24" s="1779"/>
      <c r="C24" s="1766" t="s">
        <v>488</v>
      </c>
      <c r="D24" s="1766"/>
      <c r="E24" s="555">
        <v>522344</v>
      </c>
      <c r="F24" s="1194">
        <v>238417</v>
      </c>
      <c r="G24" s="1194">
        <v>238417</v>
      </c>
    </row>
    <row r="25" spans="1:7" s="158" customFormat="1" ht="17.25" customHeight="1" thickBot="1">
      <c r="A25" s="1780" t="s">
        <v>68</v>
      </c>
      <c r="B25" s="1781"/>
      <c r="C25" s="1752" t="s">
        <v>498</v>
      </c>
      <c r="D25" s="1752"/>
      <c r="E25" s="557">
        <f>SUM(E21+E24)</f>
        <v>115182367</v>
      </c>
      <c r="F25" s="557">
        <f>SUM(F21+F24)</f>
        <v>127805266</v>
      </c>
      <c r="G25" s="557">
        <f>SUM(G21+G24)</f>
        <v>127805266</v>
      </c>
    </row>
    <row r="26" spans="1:7" ht="27" customHeight="1" thickBot="1">
      <c r="A26" s="1753" t="s">
        <v>70</v>
      </c>
      <c r="B26" s="1754"/>
      <c r="C26" s="1765" t="s">
        <v>240</v>
      </c>
      <c r="D26" s="1765"/>
      <c r="E26" s="556">
        <f>SUM(E20+E25)</f>
        <v>117182205</v>
      </c>
      <c r="F26" s="556">
        <f>SUM(F20+F25)</f>
        <v>129394821</v>
      </c>
      <c r="G26" s="556">
        <f>SUM(G20+G25)</f>
        <v>129394821</v>
      </c>
    </row>
    <row r="27" spans="1:4" ht="12.75" customHeight="1" thickBot="1">
      <c r="A27" s="153"/>
      <c r="B27" s="153"/>
      <c r="C27" s="154"/>
      <c r="D27" s="154"/>
    </row>
    <row r="28" spans="1:7" ht="49.5" customHeight="1" thickBot="1">
      <c r="A28" s="1757" t="s">
        <v>156</v>
      </c>
      <c r="B28" s="1758"/>
      <c r="C28" s="536" t="s">
        <v>119</v>
      </c>
      <c r="D28" s="537" t="s">
        <v>489</v>
      </c>
      <c r="E28" s="524" t="s">
        <v>1085</v>
      </c>
      <c r="F28" s="524" t="s">
        <v>1003</v>
      </c>
      <c r="G28" s="524" t="s">
        <v>1147</v>
      </c>
    </row>
    <row r="29" spans="1:7" ht="12.75" customHeight="1">
      <c r="A29" s="1772"/>
      <c r="B29" s="1773"/>
      <c r="C29" s="230" t="s">
        <v>158</v>
      </c>
      <c r="D29" s="231" t="s">
        <v>159</v>
      </c>
      <c r="E29" s="538" t="s">
        <v>160</v>
      </c>
      <c r="F29" s="538" t="s">
        <v>161</v>
      </c>
      <c r="G29" s="538" t="s">
        <v>461</v>
      </c>
    </row>
    <row r="30" spans="1:7" ht="12.75" customHeight="1">
      <c r="A30" s="539" t="s">
        <v>38</v>
      </c>
      <c r="B30" s="232" t="s">
        <v>164</v>
      </c>
      <c r="C30" s="233" t="s">
        <v>320</v>
      </c>
      <c r="D30" s="234">
        <v>1</v>
      </c>
      <c r="E30" s="540">
        <f>SUM(E31:E33)</f>
        <v>18699204</v>
      </c>
      <c r="F30" s="540">
        <f>SUM(F31:F33)</f>
        <v>18885094</v>
      </c>
      <c r="G30" s="540">
        <f>SUM(G31:G33)</f>
        <v>18885094</v>
      </c>
    </row>
    <row r="31" spans="1:7" ht="12.75" customHeight="1">
      <c r="A31" s="541" t="s">
        <v>40</v>
      </c>
      <c r="B31" s="235"/>
      <c r="C31" s="141" t="s">
        <v>250</v>
      </c>
      <c r="D31" s="174"/>
      <c r="E31" s="692">
        <v>2239195</v>
      </c>
      <c r="F31" s="692">
        <v>2397618</v>
      </c>
      <c r="G31" s="692">
        <v>2397618</v>
      </c>
    </row>
    <row r="32" spans="1:7" ht="12.75" customHeight="1">
      <c r="A32" s="541" t="s">
        <v>47</v>
      </c>
      <c r="B32" s="235"/>
      <c r="C32" s="141" t="s">
        <v>251</v>
      </c>
      <c r="D32" s="174"/>
      <c r="E32" s="542">
        <v>460009</v>
      </c>
      <c r="F32" s="542">
        <v>487476</v>
      </c>
      <c r="G32" s="542">
        <v>487476</v>
      </c>
    </row>
    <row r="33" spans="1:7" ht="12.75" customHeight="1">
      <c r="A33" s="541" t="s">
        <v>49</v>
      </c>
      <c r="B33" s="235"/>
      <c r="C33" s="141" t="s">
        <v>252</v>
      </c>
      <c r="D33" s="174"/>
      <c r="E33" s="543">
        <v>16000000</v>
      </c>
      <c r="F33" s="543">
        <v>16000000</v>
      </c>
      <c r="G33" s="543">
        <v>16000000</v>
      </c>
    </row>
    <row r="34" spans="1:7" ht="12.75" customHeight="1">
      <c r="A34" s="539" t="s">
        <v>51</v>
      </c>
      <c r="B34" s="236" t="s">
        <v>166</v>
      </c>
      <c r="C34" s="10" t="s">
        <v>490</v>
      </c>
      <c r="D34" s="179"/>
      <c r="E34" s="540">
        <f>SUM(E35:E37)</f>
        <v>2820040</v>
      </c>
      <c r="F34" s="540">
        <f>SUM(F35:F37)</f>
        <v>4842080</v>
      </c>
      <c r="G34" s="540">
        <f>SUM(G35:G37)</f>
        <v>4842080</v>
      </c>
    </row>
    <row r="35" spans="1:7" ht="12.75" customHeight="1">
      <c r="A35" s="541" t="s">
        <v>53</v>
      </c>
      <c r="B35" s="235"/>
      <c r="C35" s="141" t="s">
        <v>250</v>
      </c>
      <c r="D35" s="174"/>
      <c r="E35" s="692">
        <v>265497</v>
      </c>
      <c r="F35" s="692">
        <v>284281</v>
      </c>
      <c r="G35" s="692">
        <v>284281</v>
      </c>
    </row>
    <row r="36" spans="1:7" ht="12.75" customHeight="1">
      <c r="A36" s="541" t="s">
        <v>55</v>
      </c>
      <c r="B36" s="235"/>
      <c r="C36" s="177" t="s">
        <v>251</v>
      </c>
      <c r="D36" s="531"/>
      <c r="E36" s="544">
        <v>54543</v>
      </c>
      <c r="F36" s="544">
        <v>57799</v>
      </c>
      <c r="G36" s="544">
        <v>57799</v>
      </c>
    </row>
    <row r="37" spans="1:7" ht="12.75" customHeight="1">
      <c r="A37" s="541" t="s">
        <v>57</v>
      </c>
      <c r="B37" s="235"/>
      <c r="C37" s="416" t="s">
        <v>252</v>
      </c>
      <c r="D37" s="532"/>
      <c r="E37" s="545">
        <v>2500000</v>
      </c>
      <c r="F37" s="545">
        <v>4500000</v>
      </c>
      <c r="G37" s="545">
        <v>4500000</v>
      </c>
    </row>
    <row r="38" spans="1:7" s="158" customFormat="1" ht="12.75" customHeight="1">
      <c r="A38" s="539" t="s">
        <v>86</v>
      </c>
      <c r="B38" s="236" t="s">
        <v>173</v>
      </c>
      <c r="C38" s="502" t="s">
        <v>491</v>
      </c>
      <c r="D38" s="532"/>
      <c r="E38" s="527">
        <f>SUM(E39:E41)</f>
        <v>0</v>
      </c>
      <c r="F38" s="527">
        <f>SUM(F39:F41)</f>
        <v>0</v>
      </c>
      <c r="G38" s="527">
        <f>SUM(G39:G41)</f>
        <v>0</v>
      </c>
    </row>
    <row r="39" spans="1:7" ht="12.75" customHeight="1">
      <c r="A39" s="541" t="s">
        <v>59</v>
      </c>
      <c r="B39" s="235"/>
      <c r="C39" s="416" t="s">
        <v>250</v>
      </c>
      <c r="D39" s="532"/>
      <c r="E39" s="545"/>
      <c r="F39" s="545">
        <v>0</v>
      </c>
      <c r="G39" s="545">
        <v>0</v>
      </c>
    </row>
    <row r="40" spans="1:7" ht="12.75" customHeight="1">
      <c r="A40" s="541" t="s">
        <v>61</v>
      </c>
      <c r="B40" s="235"/>
      <c r="C40" s="176" t="s">
        <v>251</v>
      </c>
      <c r="D40" s="234"/>
      <c r="E40" s="546"/>
      <c r="F40" s="546">
        <v>0</v>
      </c>
      <c r="G40" s="546">
        <v>0</v>
      </c>
    </row>
    <row r="41" spans="1:7" ht="12.75" customHeight="1">
      <c r="A41" s="541" t="s">
        <v>63</v>
      </c>
      <c r="B41" s="235"/>
      <c r="C41" s="141" t="s">
        <v>252</v>
      </c>
      <c r="D41" s="179"/>
      <c r="E41" s="542"/>
      <c r="F41" s="542">
        <v>0</v>
      </c>
      <c r="G41" s="542">
        <v>0</v>
      </c>
    </row>
    <row r="42" spans="1:7" ht="12.75" customHeight="1">
      <c r="A42" s="539" t="s">
        <v>65</v>
      </c>
      <c r="B42" s="236" t="s">
        <v>182</v>
      </c>
      <c r="C42" s="10" t="s">
        <v>329</v>
      </c>
      <c r="D42" s="179">
        <v>20</v>
      </c>
      <c r="E42" s="540">
        <f>SUM(E43:E47)</f>
        <v>69300411</v>
      </c>
      <c r="F42" s="540">
        <f>SUM(F43:F45)</f>
        <v>67471811</v>
      </c>
      <c r="G42" s="540">
        <f>SUM(G43:G45)</f>
        <v>67471811</v>
      </c>
    </row>
    <row r="43" spans="1:7" ht="12.75" customHeight="1">
      <c r="A43" s="541" t="s">
        <v>92</v>
      </c>
      <c r="B43" s="235"/>
      <c r="C43" s="141" t="s">
        <v>250</v>
      </c>
      <c r="D43" s="179"/>
      <c r="E43" s="542">
        <v>52019117</v>
      </c>
      <c r="F43" s="542">
        <v>55379163</v>
      </c>
      <c r="G43" s="542">
        <v>55379163</v>
      </c>
    </row>
    <row r="44" spans="1:7" ht="12.75" customHeight="1">
      <c r="A44" s="541" t="s">
        <v>66</v>
      </c>
      <c r="B44" s="235"/>
      <c r="C44" s="141" t="s">
        <v>251</v>
      </c>
      <c r="D44" s="179"/>
      <c r="E44" s="542">
        <v>16661294</v>
      </c>
      <c r="F44" s="542">
        <v>11172648</v>
      </c>
      <c r="G44" s="542">
        <v>11172648</v>
      </c>
    </row>
    <row r="45" spans="1:7" ht="12.75" customHeight="1">
      <c r="A45" s="541" t="s">
        <v>67</v>
      </c>
      <c r="B45" s="235"/>
      <c r="C45" s="141" t="s">
        <v>252</v>
      </c>
      <c r="D45" s="179"/>
      <c r="E45" s="542">
        <v>620000</v>
      </c>
      <c r="F45" s="542">
        <v>920000</v>
      </c>
      <c r="G45" s="542">
        <v>920000</v>
      </c>
    </row>
    <row r="46" spans="1:7" s="227" customFormat="1" ht="12.75" customHeight="1">
      <c r="A46" s="1394" t="s">
        <v>68</v>
      </c>
      <c r="B46" s="1395"/>
      <c r="C46" s="67" t="s">
        <v>1087</v>
      </c>
      <c r="D46" s="1397"/>
      <c r="E46" s="881"/>
      <c r="F46" s="881">
        <v>300000</v>
      </c>
      <c r="G46" s="881">
        <v>300000</v>
      </c>
    </row>
    <row r="47" spans="1:7" ht="12.75" customHeight="1">
      <c r="A47" s="541" t="s">
        <v>70</v>
      </c>
      <c r="B47" s="235"/>
      <c r="C47" s="141" t="s">
        <v>15</v>
      </c>
      <c r="D47" s="179"/>
      <c r="E47" s="542">
        <v>0</v>
      </c>
      <c r="F47" s="542">
        <v>0</v>
      </c>
      <c r="G47" s="542">
        <v>0</v>
      </c>
    </row>
    <row r="48" spans="1:7" s="158" customFormat="1" ht="12.75" customHeight="1">
      <c r="A48" s="539" t="s">
        <v>97</v>
      </c>
      <c r="B48" s="236" t="s">
        <v>183</v>
      </c>
      <c r="C48" s="10" t="s">
        <v>492</v>
      </c>
      <c r="D48" s="179"/>
      <c r="E48" s="540">
        <f>SUM(E49:E51)</f>
        <v>394000</v>
      </c>
      <c r="F48" s="540">
        <f>SUM(F49:F51)</f>
        <v>394000</v>
      </c>
      <c r="G48" s="540">
        <f>SUM(G49:G51)</f>
        <v>394000</v>
      </c>
    </row>
    <row r="49" spans="1:7" ht="12.75" customHeight="1">
      <c r="A49" s="541" t="s">
        <v>99</v>
      </c>
      <c r="B49" s="235"/>
      <c r="C49" s="141" t="s">
        <v>250</v>
      </c>
      <c r="D49" s="179"/>
      <c r="E49" s="542">
        <v>330000</v>
      </c>
      <c r="F49" s="542">
        <v>330000</v>
      </c>
      <c r="G49" s="542">
        <v>330000</v>
      </c>
    </row>
    <row r="50" spans="1:7" ht="12.75" customHeight="1">
      <c r="A50" s="541" t="s">
        <v>101</v>
      </c>
      <c r="B50" s="235"/>
      <c r="C50" s="141" t="s">
        <v>251</v>
      </c>
      <c r="D50" s="179"/>
      <c r="E50" s="542">
        <v>64000</v>
      </c>
      <c r="F50" s="542">
        <v>64000</v>
      </c>
      <c r="G50" s="542">
        <v>64000</v>
      </c>
    </row>
    <row r="51" spans="1:7" ht="12.75" customHeight="1">
      <c r="A51" s="541" t="s">
        <v>103</v>
      </c>
      <c r="B51" s="235"/>
      <c r="C51" s="141" t="s">
        <v>252</v>
      </c>
      <c r="D51" s="179"/>
      <c r="E51" s="542">
        <v>0</v>
      </c>
      <c r="F51" s="542">
        <v>0</v>
      </c>
      <c r="G51" s="542">
        <v>0</v>
      </c>
    </row>
    <row r="52" spans="1:7" ht="12.75" customHeight="1">
      <c r="A52" s="539" t="s">
        <v>105</v>
      </c>
      <c r="B52" s="236" t="s">
        <v>184</v>
      </c>
      <c r="C52" s="10" t="s">
        <v>335</v>
      </c>
      <c r="D52" s="179"/>
      <c r="E52" s="540">
        <f>SUM(E53:E55)</f>
        <v>10689826</v>
      </c>
      <c r="F52" s="540">
        <f>SUM(F53:F55)</f>
        <v>13116458</v>
      </c>
      <c r="G52" s="540">
        <f>SUM(G53:G55)</f>
        <v>13116458</v>
      </c>
    </row>
    <row r="53" spans="1:7" ht="12.75" customHeight="1">
      <c r="A53" s="541" t="s">
        <v>107</v>
      </c>
      <c r="B53" s="235"/>
      <c r="C53" s="141" t="s">
        <v>250</v>
      </c>
      <c r="D53" s="179">
        <v>3</v>
      </c>
      <c r="E53" s="542">
        <v>8402972</v>
      </c>
      <c r="F53" s="542">
        <v>10350140</v>
      </c>
      <c r="G53" s="542">
        <v>10350140</v>
      </c>
    </row>
    <row r="54" spans="1:7" ht="12.75" customHeight="1">
      <c r="A54" s="541" t="s">
        <v>109</v>
      </c>
      <c r="B54" s="235"/>
      <c r="C54" s="141" t="s">
        <v>251</v>
      </c>
      <c r="D54" s="179"/>
      <c r="E54" s="542">
        <v>1690854</v>
      </c>
      <c r="F54" s="542">
        <v>2170318</v>
      </c>
      <c r="G54" s="542">
        <v>2170318</v>
      </c>
    </row>
    <row r="55" spans="1:7" ht="12.75" customHeight="1">
      <c r="A55" s="541" t="s">
        <v>111</v>
      </c>
      <c r="B55" s="235"/>
      <c r="C55" s="141" t="s">
        <v>252</v>
      </c>
      <c r="D55" s="179"/>
      <c r="E55" s="542">
        <v>596000</v>
      </c>
      <c r="F55" s="542">
        <v>596000</v>
      </c>
      <c r="G55" s="542">
        <v>596000</v>
      </c>
    </row>
    <row r="56" spans="1:7" ht="12.75" customHeight="1">
      <c r="A56" s="539" t="s">
        <v>113</v>
      </c>
      <c r="B56" s="236" t="s">
        <v>186</v>
      </c>
      <c r="C56" s="10" t="s">
        <v>340</v>
      </c>
      <c r="D56" s="179">
        <v>6</v>
      </c>
      <c r="E56" s="540">
        <f>SUM(E57:E61)</f>
        <v>10474523</v>
      </c>
      <c r="F56" s="540">
        <f>SUM(F57:F59)</f>
        <v>19987878</v>
      </c>
      <c r="G56" s="540">
        <f>SUM(G57:G59)</f>
        <v>19987878</v>
      </c>
    </row>
    <row r="57" spans="1:7" ht="12.75" customHeight="1">
      <c r="A57" s="541" t="s">
        <v>115</v>
      </c>
      <c r="B57" s="235"/>
      <c r="C57" s="141" t="s">
        <v>250</v>
      </c>
      <c r="D57" s="179"/>
      <c r="E57" s="542">
        <v>8317727</v>
      </c>
      <c r="F57" s="542">
        <v>15522194</v>
      </c>
      <c r="G57" s="542">
        <v>15522194</v>
      </c>
    </row>
    <row r="58" spans="1:7" ht="12.75" customHeight="1">
      <c r="A58" s="541" t="s">
        <v>117</v>
      </c>
      <c r="B58" s="235"/>
      <c r="C58" s="141" t="s">
        <v>251</v>
      </c>
      <c r="D58" s="174"/>
      <c r="E58" s="542">
        <v>1618796</v>
      </c>
      <c r="F58" s="542">
        <v>3165684</v>
      </c>
      <c r="G58" s="542">
        <v>3165684</v>
      </c>
    </row>
    <row r="59" spans="1:7" ht="12.75" customHeight="1">
      <c r="A59" s="541" t="s">
        <v>118</v>
      </c>
      <c r="B59" s="235"/>
      <c r="C59" s="141" t="s">
        <v>634</v>
      </c>
      <c r="D59" s="174"/>
      <c r="E59" s="542">
        <v>538000</v>
      </c>
      <c r="F59" s="542">
        <v>1300000</v>
      </c>
      <c r="G59" s="542">
        <v>1300000</v>
      </c>
    </row>
    <row r="60" spans="1:7" s="227" customFormat="1" ht="12.75" customHeight="1">
      <c r="A60" s="1394"/>
      <c r="B60" s="1395"/>
      <c r="C60" s="67" t="s">
        <v>1086</v>
      </c>
      <c r="D60" s="1396"/>
      <c r="E60" s="881"/>
      <c r="F60" s="881">
        <v>240000</v>
      </c>
      <c r="G60" s="881">
        <v>240000</v>
      </c>
    </row>
    <row r="61" spans="1:7" ht="12.75" customHeight="1">
      <c r="A61" s="541" t="s">
        <v>120</v>
      </c>
      <c r="B61" s="235"/>
      <c r="C61" s="141" t="s">
        <v>15</v>
      </c>
      <c r="D61" s="174"/>
      <c r="E61" s="542">
        <v>0</v>
      </c>
      <c r="F61" s="542">
        <v>0</v>
      </c>
      <c r="G61" s="542">
        <v>0</v>
      </c>
    </row>
    <row r="62" spans="1:7" ht="12.75" customHeight="1">
      <c r="A62" s="539" t="s">
        <v>122</v>
      </c>
      <c r="B62" s="236" t="s">
        <v>189</v>
      </c>
      <c r="C62" s="10" t="s">
        <v>346</v>
      </c>
      <c r="D62" s="179">
        <v>0</v>
      </c>
      <c r="E62" s="540">
        <f>SUM(E63:E66)</f>
        <v>4804201</v>
      </c>
      <c r="F62" s="540">
        <f>SUM(F63:F66)</f>
        <v>4697500</v>
      </c>
      <c r="G62" s="540">
        <f>SUM(G63:G66)</f>
        <v>4697500</v>
      </c>
    </row>
    <row r="63" spans="1:7" ht="12.75" customHeight="1">
      <c r="A63" s="541" t="s">
        <v>124</v>
      </c>
      <c r="B63" s="235"/>
      <c r="C63" s="141" t="s">
        <v>493</v>
      </c>
      <c r="D63" s="174"/>
      <c r="E63" s="542">
        <v>295863</v>
      </c>
      <c r="F63" s="542">
        <v>500000</v>
      </c>
      <c r="G63" s="542">
        <v>500000</v>
      </c>
    </row>
    <row r="64" spans="1:7" ht="12.75" customHeight="1">
      <c r="A64" s="541" t="s">
        <v>126</v>
      </c>
      <c r="B64" s="235"/>
      <c r="C64" s="141" t="s">
        <v>494</v>
      </c>
      <c r="D64" s="174"/>
      <c r="E64" s="542">
        <v>57693</v>
      </c>
      <c r="F64" s="542">
        <v>97500</v>
      </c>
      <c r="G64" s="542">
        <v>97500</v>
      </c>
    </row>
    <row r="65" spans="1:7" ht="12.75" customHeight="1">
      <c r="A65" s="541" t="s">
        <v>128</v>
      </c>
      <c r="B65" s="235"/>
      <c r="C65" s="141" t="s">
        <v>452</v>
      </c>
      <c r="D65" s="174"/>
      <c r="E65" s="542">
        <v>3633384</v>
      </c>
      <c r="F65" s="542">
        <v>3600000</v>
      </c>
      <c r="G65" s="542">
        <v>3600000</v>
      </c>
    </row>
    <row r="66" spans="1:7" ht="12.75" customHeight="1" thickBot="1">
      <c r="A66" s="541" t="s">
        <v>130</v>
      </c>
      <c r="B66" s="237"/>
      <c r="C66" s="177" t="s">
        <v>15</v>
      </c>
      <c r="D66" s="238"/>
      <c r="E66" s="544">
        <v>817261</v>
      </c>
      <c r="F66" s="544">
        <v>500000</v>
      </c>
      <c r="G66" s="544">
        <v>500000</v>
      </c>
    </row>
    <row r="67" spans="1:61" s="535" customFormat="1" ht="24" customHeight="1" thickBot="1">
      <c r="A67" s="547" t="s">
        <v>131</v>
      </c>
      <c r="B67" s="83" t="s">
        <v>191</v>
      </c>
      <c r="C67" s="84" t="s">
        <v>495</v>
      </c>
      <c r="D67" s="533">
        <v>30</v>
      </c>
      <c r="E67" s="548">
        <f>SUM(E30+E34+E42+E52+E56+E62)+E48+E38</f>
        <v>117182205</v>
      </c>
      <c r="F67" s="548">
        <f>SUM(F30+F34+F42+F52+F56+F62)+F48+F38</f>
        <v>129394821</v>
      </c>
      <c r="G67" s="548">
        <f>SUM(G30+G34+G42+G52+G56+G62)+G48+G38</f>
        <v>129394821</v>
      </c>
      <c r="H67" s="534"/>
      <c r="I67" s="534"/>
      <c r="J67" s="534"/>
      <c r="K67" s="534"/>
      <c r="L67" s="534"/>
      <c r="M67" s="534"/>
      <c r="N67" s="534"/>
      <c r="O67" s="534"/>
      <c r="P67" s="534"/>
      <c r="Q67" s="534"/>
      <c r="R67" s="534"/>
      <c r="S67" s="534"/>
      <c r="T67" s="534"/>
      <c r="U67" s="534"/>
      <c r="V67" s="534"/>
      <c r="W67" s="534"/>
      <c r="X67" s="534"/>
      <c r="Y67" s="534"/>
      <c r="Z67" s="534"/>
      <c r="AA67" s="534"/>
      <c r="AB67" s="534"/>
      <c r="AC67" s="534"/>
      <c r="AD67" s="534"/>
      <c r="AE67" s="534"/>
      <c r="AF67" s="534"/>
      <c r="AG67" s="534"/>
      <c r="AH67" s="534"/>
      <c r="AI67" s="534"/>
      <c r="AJ67" s="534"/>
      <c r="AK67" s="534"/>
      <c r="AL67" s="534"/>
      <c r="AM67" s="534"/>
      <c r="AN67" s="534"/>
      <c r="AO67" s="534"/>
      <c r="AP67" s="534"/>
      <c r="AQ67" s="534"/>
      <c r="AR67" s="534"/>
      <c r="AS67" s="534"/>
      <c r="AT67" s="534"/>
      <c r="AU67" s="534"/>
      <c r="AV67" s="534"/>
      <c r="AW67" s="534"/>
      <c r="AX67" s="534"/>
      <c r="AY67" s="534"/>
      <c r="AZ67" s="534"/>
      <c r="BA67" s="534"/>
      <c r="BB67" s="534"/>
      <c r="BC67" s="534"/>
      <c r="BD67" s="534"/>
      <c r="BE67" s="534"/>
      <c r="BF67" s="534"/>
      <c r="BG67" s="534"/>
      <c r="BH67" s="534"/>
      <c r="BI67" s="534"/>
    </row>
    <row r="68" spans="1:61" s="7" customFormat="1" ht="12.75" customHeight="1">
      <c r="A68" s="541" t="s">
        <v>133</v>
      </c>
      <c r="B68" s="239"/>
      <c r="C68" s="240" t="s">
        <v>250</v>
      </c>
      <c r="D68" s="241"/>
      <c r="E68" s="242">
        <v>71870371</v>
      </c>
      <c r="F68" s="242">
        <f>SUM(F31+F35+F43+F53+F57)+F49+F63</f>
        <v>84763396</v>
      </c>
      <c r="G68" s="242">
        <f>SUM(G31+G35+G43+G53+G57)+G49+G63</f>
        <v>84763396</v>
      </c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</row>
    <row r="69" spans="1:61" s="7" customFormat="1" ht="12.75" customHeight="1">
      <c r="A69" s="541" t="s">
        <v>135</v>
      </c>
      <c r="B69" s="191"/>
      <c r="C69" s="194" t="s">
        <v>251</v>
      </c>
      <c r="D69" s="243"/>
      <c r="E69" s="95">
        <v>20607189</v>
      </c>
      <c r="F69" s="95">
        <f>SUM(F32+F44+F54+F58)+F36+F50+F64</f>
        <v>17215425</v>
      </c>
      <c r="G69" s="95">
        <f>SUM(G32+G44+G54+G58)+G36+G50+G64</f>
        <v>17215425</v>
      </c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</row>
    <row r="70" spans="1:61" s="7" customFormat="1" ht="12.75" customHeight="1">
      <c r="A70" s="541" t="s">
        <v>137</v>
      </c>
      <c r="B70" s="191"/>
      <c r="C70" s="194" t="s">
        <v>252</v>
      </c>
      <c r="D70" s="243"/>
      <c r="E70" s="543">
        <f>SUM(E33+E37+E45+E55+E59+E65)</f>
        <v>23887384</v>
      </c>
      <c r="F70" s="543">
        <f>SUM(F33+F37+F45+F55+F59+F65)</f>
        <v>26916000</v>
      </c>
      <c r="G70" s="543">
        <f>SUM(G33+G37+G45+G55+G59+G65)</f>
        <v>26916000</v>
      </c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</row>
    <row r="71" spans="1:61" s="7" customFormat="1" ht="18.75" customHeight="1">
      <c r="A71" s="978" t="s">
        <v>139</v>
      </c>
      <c r="B71" s="979"/>
      <c r="C71" s="980" t="s">
        <v>15</v>
      </c>
      <c r="D71" s="981"/>
      <c r="E71" s="982">
        <f>SUM(E61+E66)+E47</f>
        <v>817261</v>
      </c>
      <c r="F71" s="982">
        <f>SUM(F61+F66)+F47</f>
        <v>500000</v>
      </c>
      <c r="G71" s="982">
        <f>SUM(G61+G66)+G47</f>
        <v>500000</v>
      </c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</row>
    <row r="72" spans="1:7" s="989" customFormat="1" ht="12.75" customHeight="1">
      <c r="A72" s="985" t="s">
        <v>141</v>
      </c>
      <c r="B72" s="985"/>
      <c r="C72" s="986" t="s">
        <v>791</v>
      </c>
      <c r="D72" s="987"/>
      <c r="E72" s="988">
        <v>817261</v>
      </c>
      <c r="F72" s="988">
        <v>500000</v>
      </c>
      <c r="G72" s="988">
        <v>500000</v>
      </c>
    </row>
    <row r="73" spans="1:7" s="992" customFormat="1" ht="12.75" customHeight="1">
      <c r="A73" s="990" t="s">
        <v>143</v>
      </c>
      <c r="B73" s="990"/>
      <c r="C73" s="990" t="s">
        <v>792</v>
      </c>
      <c r="D73" s="990"/>
      <c r="E73" s="991"/>
      <c r="F73" s="991"/>
      <c r="G73" s="991"/>
    </row>
  </sheetData>
  <sheetProtection selectLockedCells="1" selectUnlockedCells="1"/>
  <mergeCells count="39">
    <mergeCell ref="C13:D13"/>
    <mergeCell ref="A13:B13"/>
    <mergeCell ref="A17:B17"/>
    <mergeCell ref="A18:B18"/>
    <mergeCell ref="A20:B20"/>
    <mergeCell ref="C22:D22"/>
    <mergeCell ref="A4:G4"/>
    <mergeCell ref="A2:G2"/>
    <mergeCell ref="A1:G1"/>
    <mergeCell ref="C9:D9"/>
    <mergeCell ref="C10:D10"/>
    <mergeCell ref="A19:B19"/>
    <mergeCell ref="C12:D12"/>
    <mergeCell ref="A28:B29"/>
    <mergeCell ref="A22:B22"/>
    <mergeCell ref="A23:B23"/>
    <mergeCell ref="A24:B24"/>
    <mergeCell ref="A25:B25"/>
    <mergeCell ref="C21:D21"/>
    <mergeCell ref="A7:B8"/>
    <mergeCell ref="A9:B9"/>
    <mergeCell ref="A10:B10"/>
    <mergeCell ref="C26:D26"/>
    <mergeCell ref="C24:D24"/>
    <mergeCell ref="A11:B11"/>
    <mergeCell ref="A12:B12"/>
    <mergeCell ref="C11:D11"/>
    <mergeCell ref="A21:B21"/>
    <mergeCell ref="C14:D14"/>
    <mergeCell ref="A14:B14"/>
    <mergeCell ref="C19:D19"/>
    <mergeCell ref="C20:D20"/>
    <mergeCell ref="C25:D25"/>
    <mergeCell ref="A26:B26"/>
    <mergeCell ref="C23:D23"/>
    <mergeCell ref="C18:D18"/>
    <mergeCell ref="C17:D17"/>
    <mergeCell ref="A15:B15"/>
    <mergeCell ref="A16:B16"/>
  </mergeCells>
  <printOptions horizontalCentered="1"/>
  <pageMargins left="0.2362204724409449" right="0.11811023622047245" top="0.984251968503937" bottom="0.984251968503937" header="0.5118110236220472" footer="0.5118110236220472"/>
  <pageSetup fitToWidth="0" fitToHeight="1" horizontalDpi="600" verticalDpi="6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">
      <selection activeCell="A2" sqref="A2:G2"/>
    </sheetView>
  </sheetViews>
  <sheetFormatPr defaultColWidth="11.57421875" defaultRowHeight="12.75" customHeight="1"/>
  <cols>
    <col min="1" max="1" width="4.140625" style="0" customWidth="1"/>
    <col min="2" max="2" width="3.8515625" style="0" customWidth="1"/>
    <col min="3" max="3" width="31.28125" style="0" customWidth="1"/>
    <col min="4" max="4" width="5.421875" style="0" customWidth="1"/>
    <col min="5" max="5" width="17.7109375" style="57" customWidth="1"/>
    <col min="6" max="7" width="17.421875" style="57" customWidth="1"/>
  </cols>
  <sheetData>
    <row r="1" spans="1:7" s="244" customFormat="1" ht="18" customHeight="1">
      <c r="A1" s="1817" t="s">
        <v>496</v>
      </c>
      <c r="B1" s="1817"/>
      <c r="C1" s="1817"/>
      <c r="D1" s="1817"/>
      <c r="E1" s="1817"/>
      <c r="F1" s="1817"/>
      <c r="G1" s="1817"/>
    </row>
    <row r="2" spans="1:7" ht="15" customHeight="1">
      <c r="A2" s="1818" t="s">
        <v>1149</v>
      </c>
      <c r="B2" s="1818"/>
      <c r="C2" s="1818"/>
      <c r="D2" s="1818"/>
      <c r="E2" s="1818"/>
      <c r="F2" s="1818"/>
      <c r="G2" s="1818"/>
    </row>
    <row r="3" spans="3:7" ht="12.75" customHeight="1">
      <c r="C3" s="2"/>
      <c r="D3" s="2"/>
      <c r="E3" s="245"/>
      <c r="F3" s="245"/>
      <c r="G3" s="245"/>
    </row>
    <row r="4" spans="1:7" ht="21" customHeight="1">
      <c r="A4" s="1819" t="s">
        <v>1026</v>
      </c>
      <c r="B4" s="1819"/>
      <c r="C4" s="1819"/>
      <c r="D4" s="1819"/>
      <c r="E4" s="1819"/>
      <c r="F4" s="1819"/>
      <c r="G4" s="1819"/>
    </row>
    <row r="5" spans="3:4" ht="21" customHeight="1">
      <c r="C5" s="246"/>
      <c r="D5" s="246"/>
    </row>
    <row r="6" spans="5:7" ht="12.75" customHeight="1" thickBot="1">
      <c r="E6" s="1077"/>
      <c r="F6" s="1077"/>
      <c r="G6" s="1077" t="s">
        <v>214</v>
      </c>
    </row>
    <row r="7" spans="1:7" ht="38.25" customHeight="1" thickBot="1">
      <c r="A7" s="1821" t="s">
        <v>156</v>
      </c>
      <c r="B7" s="1822"/>
      <c r="C7" s="1823" t="s">
        <v>157</v>
      </c>
      <c r="D7" s="1823"/>
      <c r="E7" s="558" t="s">
        <v>1083</v>
      </c>
      <c r="F7" s="558" t="s">
        <v>1003</v>
      </c>
      <c r="G7" s="558" t="s">
        <v>1147</v>
      </c>
    </row>
    <row r="8" spans="1:7" ht="12.75" customHeight="1">
      <c r="A8" s="1808" t="s">
        <v>158</v>
      </c>
      <c r="B8" s="1633"/>
      <c r="C8" s="247" t="s">
        <v>159</v>
      </c>
      <c r="D8" s="248"/>
      <c r="E8" s="559" t="s">
        <v>160</v>
      </c>
      <c r="F8" s="559" t="s">
        <v>161</v>
      </c>
      <c r="G8" s="559" t="s">
        <v>461</v>
      </c>
    </row>
    <row r="9" spans="1:7" s="12" customFormat="1" ht="12.75" customHeight="1">
      <c r="A9" s="1809" t="s">
        <v>38</v>
      </c>
      <c r="B9" s="1810"/>
      <c r="C9" s="593" t="s">
        <v>78</v>
      </c>
      <c r="D9" s="594"/>
      <c r="E9" s="1036">
        <f>SUM(E10:E12)</f>
        <v>617003</v>
      </c>
      <c r="F9" s="1036">
        <f>SUM(F10:F12)</f>
        <v>1217000</v>
      </c>
      <c r="G9" s="1036">
        <f>SUM(G10:G12)</f>
        <v>1217000</v>
      </c>
    </row>
    <row r="10" spans="1:7" s="358" customFormat="1" ht="12.75" customHeight="1">
      <c r="A10" s="1824" t="s">
        <v>40</v>
      </c>
      <c r="B10" s="1824"/>
      <c r="C10" s="1040" t="s">
        <v>641</v>
      </c>
      <c r="D10" s="1041"/>
      <c r="E10" s="520">
        <v>617000</v>
      </c>
      <c r="F10" s="520">
        <v>1217000</v>
      </c>
      <c r="G10" s="520">
        <v>1217000</v>
      </c>
    </row>
    <row r="11" spans="1:7" s="358" customFormat="1" ht="12.75" customHeight="1">
      <c r="A11" s="1825" t="s">
        <v>47</v>
      </c>
      <c r="B11" s="1826"/>
      <c r="C11" s="1040" t="s">
        <v>796</v>
      </c>
      <c r="D11" s="1041"/>
      <c r="E11" s="520">
        <v>3</v>
      </c>
      <c r="F11" s="520">
        <v>0</v>
      </c>
      <c r="G11" s="520">
        <v>0</v>
      </c>
    </row>
    <row r="12" spans="1:7" s="358" customFormat="1" ht="12.75" customHeight="1">
      <c r="A12" s="1825" t="s">
        <v>49</v>
      </c>
      <c r="B12" s="1826"/>
      <c r="C12" s="1040" t="s">
        <v>797</v>
      </c>
      <c r="D12" s="1041"/>
      <c r="E12" s="520">
        <v>0</v>
      </c>
      <c r="F12" s="520">
        <v>0</v>
      </c>
      <c r="G12" s="520">
        <v>0</v>
      </c>
    </row>
    <row r="13" spans="1:7" ht="19.5" customHeight="1" thickBot="1">
      <c r="A13" s="1811" t="s">
        <v>51</v>
      </c>
      <c r="B13" s="1812"/>
      <c r="C13" s="1037" t="s">
        <v>484</v>
      </c>
      <c r="D13" s="1038"/>
      <c r="E13" s="1039">
        <f>SUM(E9)</f>
        <v>617003</v>
      </c>
      <c r="F13" s="1039">
        <f>SUM(F9)</f>
        <v>1217000</v>
      </c>
      <c r="G13" s="1039">
        <f>SUM(G9)</f>
        <v>1217000</v>
      </c>
    </row>
    <row r="14" spans="1:7" ht="12.75" customHeight="1">
      <c r="A14" s="1813" t="s">
        <v>53</v>
      </c>
      <c r="B14" s="1814"/>
      <c r="C14" s="226" t="s">
        <v>497</v>
      </c>
      <c r="D14" s="562"/>
      <c r="E14" s="563">
        <f>SUM(E15:E16)</f>
        <v>13534469</v>
      </c>
      <c r="F14" s="563">
        <f>SUM(F15:F16)</f>
        <v>20492627</v>
      </c>
      <c r="G14" s="563">
        <f>SUM(G15:G16)</f>
        <v>20492627</v>
      </c>
    </row>
    <row r="15" spans="1:7" ht="12.75" customHeight="1">
      <c r="A15" s="1815" t="s">
        <v>55</v>
      </c>
      <c r="B15" s="1816"/>
      <c r="C15" s="249" t="s">
        <v>486</v>
      </c>
      <c r="D15" s="250"/>
      <c r="E15" s="560">
        <v>4723912</v>
      </c>
      <c r="F15" s="560">
        <f>SUM('12. melléklet'!G59)</f>
        <v>4227740</v>
      </c>
      <c r="G15" s="560">
        <v>4227740</v>
      </c>
    </row>
    <row r="16" spans="1:7" ht="12.75" customHeight="1">
      <c r="A16" s="1797" t="s">
        <v>57</v>
      </c>
      <c r="B16" s="1798"/>
      <c r="C16" s="251" t="s">
        <v>487</v>
      </c>
      <c r="D16" s="229"/>
      <c r="E16" s="561">
        <v>8810557</v>
      </c>
      <c r="F16" s="561">
        <v>16264887</v>
      </c>
      <c r="G16" s="561">
        <v>16264887</v>
      </c>
    </row>
    <row r="17" spans="1:7" s="1" customFormat="1" ht="12.75" customHeight="1" thickBot="1">
      <c r="A17" s="1797" t="s">
        <v>86</v>
      </c>
      <c r="B17" s="1798"/>
      <c r="C17" s="1799" t="s">
        <v>235</v>
      </c>
      <c r="D17" s="1799"/>
      <c r="E17" s="741">
        <v>174226</v>
      </c>
      <c r="F17" s="741">
        <v>321658</v>
      </c>
      <c r="G17" s="741">
        <v>321658</v>
      </c>
    </row>
    <row r="18" spans="1:7" s="1" customFormat="1" ht="18" customHeight="1" thickBot="1">
      <c r="A18" s="1800" t="s">
        <v>59</v>
      </c>
      <c r="B18" s="1801"/>
      <c r="C18" s="1820" t="s">
        <v>498</v>
      </c>
      <c r="D18" s="1820"/>
      <c r="E18" s="564">
        <f>SUM(E14+E17)</f>
        <v>13708695</v>
      </c>
      <c r="F18" s="564">
        <f>SUM(F14+F17)</f>
        <v>20814285</v>
      </c>
      <c r="G18" s="564">
        <f>SUM(G14+G17)</f>
        <v>20814285</v>
      </c>
    </row>
    <row r="19" spans="1:7" s="440" customFormat="1" ht="16.5" thickBot="1">
      <c r="A19" s="1802" t="s">
        <v>61</v>
      </c>
      <c r="B19" s="1803"/>
      <c r="C19" s="565" t="s">
        <v>116</v>
      </c>
      <c r="D19" s="566"/>
      <c r="E19" s="567">
        <f>SUM(E9+E14+E17)</f>
        <v>14325698</v>
      </c>
      <c r="F19" s="567">
        <f>SUM(F9+F14+F17)</f>
        <v>22031285</v>
      </c>
      <c r="G19" s="567">
        <f>SUM(G9+G14+G17)</f>
        <v>22031285</v>
      </c>
    </row>
    <row r="20" spans="1:7" s="112" customFormat="1" ht="12.75" customHeight="1" thickBot="1">
      <c r="A20" s="153"/>
      <c r="B20" s="153"/>
      <c r="C20" s="154"/>
      <c r="D20" s="154"/>
      <c r="E20" s="165"/>
      <c r="F20" s="165"/>
      <c r="G20" s="165"/>
    </row>
    <row r="21" spans="1:7" ht="49.5" customHeight="1" thickBot="1">
      <c r="A21" s="1804" t="s">
        <v>156</v>
      </c>
      <c r="B21" s="1805"/>
      <c r="C21" s="456" t="s">
        <v>119</v>
      </c>
      <c r="D21" s="576" t="s">
        <v>499</v>
      </c>
      <c r="E21" s="558" t="s">
        <v>1084</v>
      </c>
      <c r="F21" s="558" t="s">
        <v>1003</v>
      </c>
      <c r="G21" s="558" t="s">
        <v>1147</v>
      </c>
    </row>
    <row r="22" spans="1:7" ht="12.75" customHeight="1" thickBot="1">
      <c r="A22" s="1806"/>
      <c r="B22" s="1807"/>
      <c r="C22" s="587" t="s">
        <v>158</v>
      </c>
      <c r="D22" s="421" t="s">
        <v>159</v>
      </c>
      <c r="E22" s="459" t="s">
        <v>160</v>
      </c>
      <c r="F22" s="459" t="s">
        <v>161</v>
      </c>
      <c r="G22" s="459" t="s">
        <v>461</v>
      </c>
    </row>
    <row r="23" spans="1:7" ht="12.75" customHeight="1">
      <c r="A23" s="583" t="s">
        <v>38</v>
      </c>
      <c r="B23" s="584" t="s">
        <v>164</v>
      </c>
      <c r="C23" s="585" t="s">
        <v>360</v>
      </c>
      <c r="D23" s="586">
        <v>5</v>
      </c>
      <c r="E23" s="553">
        <f>SUM(E24+E25+E26+E29)</f>
        <v>14325698</v>
      </c>
      <c r="F23" s="553">
        <f>SUM(F24+F25+F26+F29)</f>
        <v>21231285</v>
      </c>
      <c r="G23" s="553">
        <f>SUM(G24+G25+G26+G29)</f>
        <v>21231285</v>
      </c>
    </row>
    <row r="24" spans="1:7" ht="12.75" customHeight="1">
      <c r="A24" s="578" t="s">
        <v>40</v>
      </c>
      <c r="B24" s="382"/>
      <c r="C24" s="383" t="s">
        <v>250</v>
      </c>
      <c r="D24" s="571"/>
      <c r="E24" s="579">
        <v>7693140</v>
      </c>
      <c r="F24" s="579">
        <v>11352064</v>
      </c>
      <c r="G24" s="579">
        <v>11352064</v>
      </c>
    </row>
    <row r="25" spans="1:7" ht="12.75" customHeight="1">
      <c r="A25" s="578" t="s">
        <v>47</v>
      </c>
      <c r="B25" s="382"/>
      <c r="C25" s="383" t="s">
        <v>251</v>
      </c>
      <c r="D25" s="571"/>
      <c r="E25" s="579">
        <v>1553272</v>
      </c>
      <c r="F25" s="579">
        <v>2290286</v>
      </c>
      <c r="G25" s="579">
        <v>2290286</v>
      </c>
    </row>
    <row r="26" spans="1:7" ht="12.75" customHeight="1">
      <c r="A26" s="578" t="s">
        <v>49</v>
      </c>
      <c r="B26" s="382"/>
      <c r="C26" s="383" t="s">
        <v>252</v>
      </c>
      <c r="D26" s="571"/>
      <c r="E26" s="579">
        <v>5015296</v>
      </c>
      <c r="F26" s="579">
        <v>7088935</v>
      </c>
      <c r="G26" s="579">
        <v>7088935</v>
      </c>
    </row>
    <row r="27" spans="1:7" s="267" customFormat="1" ht="12.75" customHeight="1">
      <c r="A27" s="580" t="s">
        <v>51</v>
      </c>
      <c r="B27" s="573"/>
      <c r="C27" s="574" t="s">
        <v>643</v>
      </c>
      <c r="D27" s="575"/>
      <c r="E27" s="581">
        <v>1424000</v>
      </c>
      <c r="F27" s="581">
        <v>3000000</v>
      </c>
      <c r="G27" s="581">
        <v>3000000</v>
      </c>
    </row>
    <row r="28" spans="1:7" s="267" customFormat="1" ht="12.75" customHeight="1">
      <c r="A28" s="580" t="s">
        <v>53</v>
      </c>
      <c r="B28" s="573"/>
      <c r="C28" s="574" t="s">
        <v>1036</v>
      </c>
      <c r="D28" s="575"/>
      <c r="E28" s="581"/>
      <c r="F28" s="581">
        <v>300000</v>
      </c>
      <c r="G28" s="581">
        <v>300000</v>
      </c>
    </row>
    <row r="29" spans="1:7" ht="12.75" customHeight="1">
      <c r="A29" s="578" t="s">
        <v>55</v>
      </c>
      <c r="B29" s="382"/>
      <c r="C29" s="383" t="s">
        <v>249</v>
      </c>
      <c r="D29" s="571"/>
      <c r="E29" s="579">
        <v>63990</v>
      </c>
      <c r="F29" s="579">
        <v>500000</v>
      </c>
      <c r="G29" s="579">
        <v>500000</v>
      </c>
    </row>
    <row r="30" spans="1:7" s="12" customFormat="1" ht="12.75" customHeight="1">
      <c r="A30" s="582" t="s">
        <v>57</v>
      </c>
      <c r="B30" s="568" t="s">
        <v>166</v>
      </c>
      <c r="C30" s="572" t="s">
        <v>500</v>
      </c>
      <c r="D30" s="570"/>
      <c r="E30" s="527">
        <f>SUM(E31:E33)</f>
        <v>0</v>
      </c>
      <c r="F30" s="527">
        <f>SUM(F31:F33)</f>
        <v>500000</v>
      </c>
      <c r="G30" s="527">
        <f>SUM(G31:G33)</f>
        <v>500000</v>
      </c>
    </row>
    <row r="31" spans="1:7" ht="12.75" customHeight="1">
      <c r="A31" s="578" t="s">
        <v>86</v>
      </c>
      <c r="B31" s="382"/>
      <c r="C31" s="383" t="s">
        <v>250</v>
      </c>
      <c r="D31" s="571"/>
      <c r="E31" s="579">
        <v>0</v>
      </c>
      <c r="F31" s="579">
        <v>0</v>
      </c>
      <c r="G31" s="579">
        <v>0</v>
      </c>
    </row>
    <row r="32" spans="1:7" ht="12.75" customHeight="1">
      <c r="A32" s="578" t="s">
        <v>59</v>
      </c>
      <c r="B32" s="382"/>
      <c r="C32" s="383" t="s">
        <v>251</v>
      </c>
      <c r="D32" s="571"/>
      <c r="E32" s="579">
        <v>0</v>
      </c>
      <c r="F32" s="579">
        <v>0</v>
      </c>
      <c r="G32" s="579">
        <v>0</v>
      </c>
    </row>
    <row r="33" spans="1:7" ht="12.75" customHeight="1">
      <c r="A33" s="578" t="s">
        <v>61</v>
      </c>
      <c r="B33" s="382"/>
      <c r="C33" s="383" t="s">
        <v>252</v>
      </c>
      <c r="D33" s="571"/>
      <c r="E33" s="579">
        <v>0</v>
      </c>
      <c r="F33" s="579">
        <v>500000</v>
      </c>
      <c r="G33" s="579">
        <v>500000</v>
      </c>
    </row>
    <row r="34" spans="1:7" ht="33" customHeight="1">
      <c r="A34" s="577" t="s">
        <v>63</v>
      </c>
      <c r="B34" s="568" t="s">
        <v>173</v>
      </c>
      <c r="C34" s="569" t="s">
        <v>501</v>
      </c>
      <c r="D34" s="570"/>
      <c r="E34" s="527">
        <f>SUM(E35:E37)</f>
        <v>0</v>
      </c>
      <c r="F34" s="527">
        <f>SUM(F35:F37)</f>
        <v>300000</v>
      </c>
      <c r="G34" s="527">
        <f>SUM(G35:G37)</f>
        <v>300000</v>
      </c>
    </row>
    <row r="35" spans="1:7" ht="12.75" customHeight="1">
      <c r="A35" s="578" t="s">
        <v>65</v>
      </c>
      <c r="B35" s="382"/>
      <c r="C35" s="383" t="s">
        <v>250</v>
      </c>
      <c r="D35" s="571"/>
      <c r="E35" s="579">
        <v>0</v>
      </c>
      <c r="F35" s="579">
        <v>0</v>
      </c>
      <c r="G35" s="579">
        <v>0</v>
      </c>
    </row>
    <row r="36" spans="1:7" ht="12.75" customHeight="1">
      <c r="A36" s="578" t="s">
        <v>92</v>
      </c>
      <c r="B36" s="382"/>
      <c r="C36" s="383" t="s">
        <v>251</v>
      </c>
      <c r="D36" s="571"/>
      <c r="E36" s="579">
        <v>0</v>
      </c>
      <c r="F36" s="579">
        <v>0</v>
      </c>
      <c r="G36" s="579">
        <v>0</v>
      </c>
    </row>
    <row r="37" spans="1:7" ht="12.75" customHeight="1" thickBot="1">
      <c r="A37" s="588" t="s">
        <v>66</v>
      </c>
      <c r="B37" s="589"/>
      <c r="C37" s="590" t="s">
        <v>252</v>
      </c>
      <c r="D37" s="591"/>
      <c r="E37" s="592"/>
      <c r="F37" s="592">
        <v>300000</v>
      </c>
      <c r="G37" s="592">
        <v>300000</v>
      </c>
    </row>
    <row r="38" spans="1:7" s="440" customFormat="1" ht="32.25" thickBot="1">
      <c r="A38" s="993" t="s">
        <v>67</v>
      </c>
      <c r="B38" s="994" t="s">
        <v>183</v>
      </c>
      <c r="C38" s="995" t="s">
        <v>982</v>
      </c>
      <c r="D38" s="996">
        <f>SUM(D22:D29)</f>
        <v>5</v>
      </c>
      <c r="E38" s="997">
        <f>SUM(E39:E42)</f>
        <v>14325698</v>
      </c>
      <c r="F38" s="997">
        <f>SUM(F39:F42)</f>
        <v>22031285</v>
      </c>
      <c r="G38" s="997">
        <f>SUM(G39:G42)</f>
        <v>22031285</v>
      </c>
    </row>
    <row r="39" spans="1:7" ht="12.75" customHeight="1">
      <c r="A39" s="998" t="s">
        <v>68</v>
      </c>
      <c r="B39" s="999"/>
      <c r="C39" s="1000" t="s">
        <v>250</v>
      </c>
      <c r="D39" s="1001"/>
      <c r="E39" s="1002">
        <f aca="true" t="shared" si="0" ref="E39:F41">E24+E31+E35</f>
        <v>7693140</v>
      </c>
      <c r="F39" s="1002">
        <f t="shared" si="0"/>
        <v>11352064</v>
      </c>
      <c r="G39" s="1002">
        <f>G24+G31+G35</f>
        <v>11352064</v>
      </c>
    </row>
    <row r="40" spans="1:7" ht="12.75" customHeight="1">
      <c r="A40" s="578" t="s">
        <v>70</v>
      </c>
      <c r="B40" s="983"/>
      <c r="C40" s="505" t="s">
        <v>251</v>
      </c>
      <c r="D40" s="984"/>
      <c r="E40" s="1003">
        <f t="shared" si="0"/>
        <v>1553272</v>
      </c>
      <c r="F40" s="1003">
        <f t="shared" si="0"/>
        <v>2290286</v>
      </c>
      <c r="G40" s="1003">
        <f>G25+G32+G36</f>
        <v>2290286</v>
      </c>
    </row>
    <row r="41" spans="1:7" ht="12.75" customHeight="1">
      <c r="A41" s="578" t="s">
        <v>97</v>
      </c>
      <c r="B41" s="983"/>
      <c r="C41" s="505" t="s">
        <v>252</v>
      </c>
      <c r="D41" s="984"/>
      <c r="E41" s="1003">
        <f t="shared" si="0"/>
        <v>5015296</v>
      </c>
      <c r="F41" s="1003">
        <f t="shared" si="0"/>
        <v>7888935</v>
      </c>
      <c r="G41" s="1003">
        <f>G26+G33+G37</f>
        <v>7888935</v>
      </c>
    </row>
    <row r="42" spans="1:7" ht="12.75" customHeight="1">
      <c r="A42" s="578" t="s">
        <v>99</v>
      </c>
      <c r="B42" s="983"/>
      <c r="C42" s="505" t="s">
        <v>249</v>
      </c>
      <c r="D42" s="984"/>
      <c r="E42" s="1004">
        <f>SUM(E29)</f>
        <v>63990</v>
      </c>
      <c r="F42" s="1004">
        <f>SUM(F29)</f>
        <v>500000</v>
      </c>
      <c r="G42" s="1004">
        <f>SUM(G29)</f>
        <v>500000</v>
      </c>
    </row>
    <row r="43" spans="1:7" s="989" customFormat="1" ht="12.75" customHeight="1">
      <c r="A43" s="1005" t="s">
        <v>101</v>
      </c>
      <c r="B43" s="986"/>
      <c r="C43" s="986" t="s">
        <v>791</v>
      </c>
      <c r="D43" s="986"/>
      <c r="E43" s="1006">
        <v>63990</v>
      </c>
      <c r="F43" s="1006">
        <v>500000</v>
      </c>
      <c r="G43" s="1006">
        <v>500000</v>
      </c>
    </row>
    <row r="44" spans="1:7" s="647" customFormat="1" ht="12.75" customHeight="1" thickBot="1">
      <c r="A44" s="1007" t="s">
        <v>103</v>
      </c>
      <c r="B44" s="1008"/>
      <c r="C44" s="1008" t="s">
        <v>792</v>
      </c>
      <c r="D44" s="1008"/>
      <c r="E44" s="1009">
        <v>0</v>
      </c>
      <c r="F44" s="1009"/>
      <c r="G44" s="1009"/>
    </row>
  </sheetData>
  <sheetProtection selectLockedCells="1" selectUnlockedCells="1"/>
  <mergeCells count="20">
    <mergeCell ref="A1:G1"/>
    <mergeCell ref="A2:G2"/>
    <mergeCell ref="A4:G4"/>
    <mergeCell ref="C18:D18"/>
    <mergeCell ref="A7:B7"/>
    <mergeCell ref="C7:D7"/>
    <mergeCell ref="A16:B16"/>
    <mergeCell ref="A10:B10"/>
    <mergeCell ref="A11:B11"/>
    <mergeCell ref="A12:B12"/>
    <mergeCell ref="A17:B17"/>
    <mergeCell ref="C17:D17"/>
    <mergeCell ref="A18:B18"/>
    <mergeCell ref="A19:B19"/>
    <mergeCell ref="A21:B22"/>
    <mergeCell ref="A8:B8"/>
    <mergeCell ref="A9:B9"/>
    <mergeCell ref="A13:B13"/>
    <mergeCell ref="A14:B14"/>
    <mergeCell ref="A15:B15"/>
  </mergeCells>
  <printOptions horizontalCentered="1"/>
  <pageMargins left="0.31496062992125984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1">
      <selection activeCell="A2" sqref="A2:G2"/>
    </sheetView>
  </sheetViews>
  <sheetFormatPr defaultColWidth="11.57421875" defaultRowHeight="12.75" customHeight="1"/>
  <cols>
    <col min="1" max="1" width="5.140625" style="0" customWidth="1"/>
    <col min="2" max="2" width="0.9921875" style="0" customWidth="1"/>
    <col min="3" max="3" width="29.140625" style="0" customWidth="1"/>
    <col min="4" max="4" width="7.00390625" style="0" customWidth="1"/>
    <col min="5" max="7" width="20.00390625" style="205" customWidth="1"/>
  </cols>
  <sheetData>
    <row r="1" spans="1:7" s="244" customFormat="1" ht="18" customHeight="1">
      <c r="A1" s="1858" t="s">
        <v>502</v>
      </c>
      <c r="B1" s="1858"/>
      <c r="C1" s="1858"/>
      <c r="D1" s="1858"/>
      <c r="E1" s="1858"/>
      <c r="F1" s="1858"/>
      <c r="G1" s="1858"/>
    </row>
    <row r="2" spans="1:7" ht="12.75" customHeight="1">
      <c r="A2" s="1818" t="s">
        <v>1149</v>
      </c>
      <c r="B2" s="1818"/>
      <c r="C2" s="1818"/>
      <c r="D2" s="1818"/>
      <c r="E2" s="1818"/>
      <c r="F2" s="1818"/>
      <c r="G2" s="1818"/>
    </row>
    <row r="3" spans="1:7" ht="12.75" customHeight="1">
      <c r="A3" s="252"/>
      <c r="B3" s="252"/>
      <c r="C3" s="252"/>
      <c r="D3" s="252"/>
      <c r="E3"/>
      <c r="F3"/>
      <c r="G3"/>
    </row>
    <row r="4" spans="1:7" ht="12.75" customHeight="1">
      <c r="A4" s="252"/>
      <c r="B4" s="252"/>
      <c r="C4" s="252"/>
      <c r="D4" s="252"/>
      <c r="E4"/>
      <c r="F4"/>
      <c r="G4"/>
    </row>
    <row r="5" spans="1:7" ht="42.75" customHeight="1">
      <c r="A5" s="1831" t="s">
        <v>1025</v>
      </c>
      <c r="B5" s="1831"/>
      <c r="C5" s="1831"/>
      <c r="D5" s="1831"/>
      <c r="E5" s="1831"/>
      <c r="F5" s="1831"/>
      <c r="G5" s="1831"/>
    </row>
    <row r="6" spans="3:4" ht="18.75" customHeight="1">
      <c r="C6" s="246"/>
      <c r="D6" s="246"/>
    </row>
    <row r="7" spans="5:7" ht="12.75" customHeight="1" thickBot="1">
      <c r="E7" s="1082"/>
      <c r="F7" s="1082"/>
      <c r="G7" s="1082" t="s">
        <v>214</v>
      </c>
    </row>
    <row r="8" spans="1:7" ht="56.25" customHeight="1" thickBot="1">
      <c r="A8" s="1629" t="s">
        <v>156</v>
      </c>
      <c r="B8" s="1629"/>
      <c r="C8" s="1828" t="s">
        <v>157</v>
      </c>
      <c r="D8" s="1828"/>
      <c r="E8" s="253" t="s">
        <v>1085</v>
      </c>
      <c r="F8" s="253" t="s">
        <v>1003</v>
      </c>
      <c r="G8" s="253" t="s">
        <v>1147</v>
      </c>
    </row>
    <row r="9" spans="1:7" ht="12.75" customHeight="1">
      <c r="A9" s="1829" t="s">
        <v>158</v>
      </c>
      <c r="B9" s="1829"/>
      <c r="C9" s="1830" t="s">
        <v>159</v>
      </c>
      <c r="D9" s="1830"/>
      <c r="E9" s="254" t="s">
        <v>160</v>
      </c>
      <c r="F9" s="254" t="s">
        <v>161</v>
      </c>
      <c r="G9" s="254" t="s">
        <v>461</v>
      </c>
    </row>
    <row r="10" spans="1:7" ht="12.75" customHeight="1">
      <c r="A10" s="1827" t="s">
        <v>38</v>
      </c>
      <c r="B10" s="1827"/>
      <c r="C10" s="255" t="s">
        <v>234</v>
      </c>
      <c r="D10" s="256"/>
      <c r="E10" s="257">
        <f>SUM(E11:E16)</f>
        <v>1738790</v>
      </c>
      <c r="F10" s="257">
        <f>SUM(F11:F14)</f>
        <v>1212000</v>
      </c>
      <c r="G10" s="257">
        <f>SUM(G11:G14)</f>
        <v>1212000</v>
      </c>
    </row>
    <row r="11" spans="1:7" s="142" customFormat="1" ht="12.75" customHeight="1">
      <c r="A11" s="1836" t="s">
        <v>40</v>
      </c>
      <c r="B11" s="1837"/>
      <c r="C11" s="600" t="s">
        <v>584</v>
      </c>
      <c r="D11" s="601"/>
      <c r="E11" s="602">
        <v>211001</v>
      </c>
      <c r="F11" s="602">
        <v>212000</v>
      </c>
      <c r="G11" s="602">
        <v>212000</v>
      </c>
    </row>
    <row r="12" spans="1:7" s="142" customFormat="1" ht="12.75" customHeight="1">
      <c r="A12" s="1836" t="s">
        <v>47</v>
      </c>
      <c r="B12" s="1837"/>
      <c r="C12" s="600" t="s">
        <v>176</v>
      </c>
      <c r="D12" s="601"/>
      <c r="E12" s="602">
        <v>776710</v>
      </c>
      <c r="F12" s="602">
        <v>780000</v>
      </c>
      <c r="G12" s="602">
        <v>780000</v>
      </c>
    </row>
    <row r="13" spans="1:7" s="142" customFormat="1" ht="12.75" customHeight="1">
      <c r="A13" s="1836" t="s">
        <v>49</v>
      </c>
      <c r="B13" s="1837"/>
      <c r="C13" s="600" t="s">
        <v>179</v>
      </c>
      <c r="D13" s="601"/>
      <c r="E13" s="602">
        <v>218077</v>
      </c>
      <c r="F13" s="602">
        <v>220000</v>
      </c>
      <c r="G13" s="602">
        <v>220000</v>
      </c>
    </row>
    <row r="14" spans="1:7" s="142" customFormat="1" ht="12.75" customHeight="1">
      <c r="A14" s="1838" t="s">
        <v>51</v>
      </c>
      <c r="B14" s="1839"/>
      <c r="C14" s="858" t="s">
        <v>180</v>
      </c>
      <c r="D14" s="859"/>
      <c r="E14" s="860">
        <v>2</v>
      </c>
      <c r="F14" s="860">
        <v>0</v>
      </c>
      <c r="G14" s="860">
        <v>0</v>
      </c>
    </row>
    <row r="15" spans="1:7" s="142" customFormat="1" ht="12.75" customHeight="1">
      <c r="A15" s="1840" t="s">
        <v>53</v>
      </c>
      <c r="B15" s="1840"/>
      <c r="C15" s="1841" t="s">
        <v>181</v>
      </c>
      <c r="D15" s="1842"/>
      <c r="E15" s="1206"/>
      <c r="F15" s="1206">
        <v>0</v>
      </c>
      <c r="G15" s="1206">
        <v>0</v>
      </c>
    </row>
    <row r="16" spans="1:7" s="142" customFormat="1" ht="12.75" customHeight="1">
      <c r="A16" s="1840" t="s">
        <v>55</v>
      </c>
      <c r="B16" s="1840"/>
      <c r="C16" s="1218" t="s">
        <v>709</v>
      </c>
      <c r="D16" s="1218"/>
      <c r="E16" s="1206">
        <v>533000</v>
      </c>
      <c r="F16" s="1206">
        <v>0</v>
      </c>
      <c r="G16" s="1206">
        <v>0</v>
      </c>
    </row>
    <row r="17" spans="1:7" ht="12.75" customHeight="1" thickBot="1">
      <c r="A17" s="1832" t="s">
        <v>57</v>
      </c>
      <c r="B17" s="1832"/>
      <c r="C17" s="1203" t="s">
        <v>185</v>
      </c>
      <c r="D17" s="1204"/>
      <c r="E17" s="1205">
        <v>1348461</v>
      </c>
      <c r="F17" s="1205">
        <v>0</v>
      </c>
      <c r="G17" s="1205">
        <v>0</v>
      </c>
    </row>
    <row r="18" spans="1:7" s="109" customFormat="1" ht="17.25" customHeight="1" thickBot="1">
      <c r="A18" s="1833" t="s">
        <v>86</v>
      </c>
      <c r="B18" s="1834"/>
      <c r="C18" s="1835" t="s">
        <v>484</v>
      </c>
      <c r="D18" s="1835"/>
      <c r="E18" s="529">
        <f>SUM(E10+E17)</f>
        <v>3087251</v>
      </c>
      <c r="F18" s="529">
        <f>SUM(F10+F17)</f>
        <v>1212000</v>
      </c>
      <c r="G18" s="529">
        <f>SUM(G10+G17)</f>
        <v>1212000</v>
      </c>
    </row>
    <row r="19" spans="1:7" s="1" customFormat="1" ht="12.75" customHeight="1">
      <c r="A19" s="1843" t="s">
        <v>59</v>
      </c>
      <c r="B19" s="1843"/>
      <c r="C19" s="595" t="s">
        <v>235</v>
      </c>
      <c r="D19" s="596"/>
      <c r="E19" s="742">
        <v>790211</v>
      </c>
      <c r="F19" s="742">
        <v>267350</v>
      </c>
      <c r="G19" s="742">
        <v>267350</v>
      </c>
    </row>
    <row r="20" spans="1:7" ht="12.75" customHeight="1">
      <c r="A20" s="1844" t="s">
        <v>61</v>
      </c>
      <c r="B20" s="1844"/>
      <c r="C20" s="225" t="s">
        <v>497</v>
      </c>
      <c r="D20" s="224"/>
      <c r="E20" s="258">
        <v>79073705</v>
      </c>
      <c r="F20" s="258">
        <f>SUM(F22+F21)</f>
        <v>87468794</v>
      </c>
      <c r="G20" s="258">
        <f>SUM(G22+G21)</f>
        <v>87468794</v>
      </c>
    </row>
    <row r="21" spans="1:7" s="142" customFormat="1" ht="12.75" customHeight="1">
      <c r="A21" s="1845" t="s">
        <v>63</v>
      </c>
      <c r="B21" s="1845"/>
      <c r="C21" s="1846" t="s">
        <v>486</v>
      </c>
      <c r="D21" s="1846"/>
      <c r="E21" s="258">
        <v>59519465</v>
      </c>
      <c r="F21" s="258">
        <v>62033420</v>
      </c>
      <c r="G21" s="258">
        <v>62033420</v>
      </c>
    </row>
    <row r="22" spans="1:7" s="142" customFormat="1" ht="12.75" customHeight="1" thickBot="1">
      <c r="A22" s="1847" t="s">
        <v>65</v>
      </c>
      <c r="B22" s="1847"/>
      <c r="C22" s="1848" t="s">
        <v>504</v>
      </c>
      <c r="D22" s="1848"/>
      <c r="E22" s="265">
        <v>19554240</v>
      </c>
      <c r="F22" s="265">
        <v>25435374</v>
      </c>
      <c r="G22" s="265">
        <v>25435374</v>
      </c>
    </row>
    <row r="23" spans="1:7" s="12" customFormat="1" ht="19.5" customHeight="1" thickBot="1">
      <c r="A23" s="1849" t="s">
        <v>92</v>
      </c>
      <c r="B23" s="1850"/>
      <c r="C23" s="1820" t="s">
        <v>498</v>
      </c>
      <c r="D23" s="1820"/>
      <c r="E23" s="529">
        <f>SUM(E19+E20)</f>
        <v>79863916</v>
      </c>
      <c r="F23" s="529">
        <f>SUM(F19+F20)</f>
        <v>87736144</v>
      </c>
      <c r="G23" s="529">
        <f>SUM(G19+G20)</f>
        <v>87736144</v>
      </c>
    </row>
    <row r="24" spans="1:7" ht="21" customHeight="1" thickBot="1">
      <c r="A24" s="1851" t="s">
        <v>66</v>
      </c>
      <c r="B24" s="1851"/>
      <c r="C24" s="597" t="s">
        <v>116</v>
      </c>
      <c r="D24" s="598"/>
      <c r="E24" s="599">
        <f>SUM(E18+E23)</f>
        <v>82951167</v>
      </c>
      <c r="F24" s="599">
        <f>SUM(F18+F23)</f>
        <v>88948144</v>
      </c>
      <c r="G24" s="599">
        <f>SUM(G18+G23)</f>
        <v>88948144</v>
      </c>
    </row>
    <row r="25" spans="1:7" ht="21" customHeight="1">
      <c r="A25" s="260"/>
      <c r="B25" s="260"/>
      <c r="C25" s="261"/>
      <c r="D25" s="261"/>
      <c r="E25" s="262"/>
      <c r="F25" s="262"/>
      <c r="G25" s="262"/>
    </row>
    <row r="26" spans="1:4" ht="12.75" customHeight="1" thickBot="1">
      <c r="A26" s="1"/>
      <c r="B26" s="1"/>
      <c r="C26" s="1"/>
      <c r="D26" s="1"/>
    </row>
    <row r="27" spans="1:7" ht="63.75" customHeight="1">
      <c r="A27" s="1633" t="s">
        <v>156</v>
      </c>
      <c r="B27" s="1852"/>
      <c r="C27" s="1133" t="s">
        <v>246</v>
      </c>
      <c r="D27" s="1133" t="s">
        <v>499</v>
      </c>
      <c r="E27" s="1134" t="s">
        <v>1085</v>
      </c>
      <c r="F27" s="1134" t="s">
        <v>1003</v>
      </c>
      <c r="G27" s="1134" t="s">
        <v>1147</v>
      </c>
    </row>
    <row r="28" spans="1:7" ht="12.75" customHeight="1">
      <c r="A28" s="1853" t="s">
        <v>158</v>
      </c>
      <c r="B28" s="1854"/>
      <c r="C28" s="1133" t="s">
        <v>505</v>
      </c>
      <c r="D28" s="1133" t="s">
        <v>160</v>
      </c>
      <c r="E28" s="1135" t="s">
        <v>161</v>
      </c>
      <c r="F28" s="1135" t="s">
        <v>461</v>
      </c>
      <c r="G28" s="1135" t="s">
        <v>481</v>
      </c>
    </row>
    <row r="29" spans="1:7" ht="12.75" customHeight="1">
      <c r="A29" s="1855" t="s">
        <v>38</v>
      </c>
      <c r="B29" s="1855"/>
      <c r="C29" s="233" t="s">
        <v>263</v>
      </c>
      <c r="D29" s="234">
        <v>13</v>
      </c>
      <c r="E29" s="257">
        <f>SUM(E30:E33)</f>
        <v>76541446</v>
      </c>
      <c r="F29" s="257">
        <f>SUM(F30:F33)</f>
        <v>83886884</v>
      </c>
      <c r="G29" s="257">
        <f>SUM(G30:G33)</f>
        <v>83886884</v>
      </c>
    </row>
    <row r="30" spans="1:7" ht="12.75" customHeight="1">
      <c r="A30" s="1857" t="s">
        <v>40</v>
      </c>
      <c r="B30" s="1857"/>
      <c r="C30" s="141" t="s">
        <v>250</v>
      </c>
      <c r="D30" s="174"/>
      <c r="E30" s="258">
        <v>54865577</v>
      </c>
      <c r="F30" s="258">
        <v>60931971</v>
      </c>
      <c r="G30" s="258">
        <v>60931971</v>
      </c>
    </row>
    <row r="31" spans="1:7" ht="12.75" customHeight="1">
      <c r="A31" s="1857" t="s">
        <v>47</v>
      </c>
      <c r="B31" s="1857"/>
      <c r="C31" s="141" t="s">
        <v>251</v>
      </c>
      <c r="D31" s="174"/>
      <c r="E31" s="258">
        <v>10755547</v>
      </c>
      <c r="F31" s="258">
        <v>11745913</v>
      </c>
      <c r="G31" s="258">
        <v>11745913</v>
      </c>
    </row>
    <row r="32" spans="1:7" ht="12.75" customHeight="1">
      <c r="A32" s="1857" t="s">
        <v>49</v>
      </c>
      <c r="B32" s="1857"/>
      <c r="C32" s="141" t="s">
        <v>252</v>
      </c>
      <c r="D32" s="174"/>
      <c r="E32" s="258">
        <v>10708844</v>
      </c>
      <c r="F32" s="258">
        <v>10709000</v>
      </c>
      <c r="G32" s="258">
        <v>10709000</v>
      </c>
    </row>
    <row r="33" spans="1:7" ht="12.75" customHeight="1">
      <c r="A33" s="1857" t="s">
        <v>51</v>
      </c>
      <c r="B33" s="1857"/>
      <c r="C33" s="141" t="s">
        <v>249</v>
      </c>
      <c r="D33" s="174"/>
      <c r="E33" s="258">
        <v>211478</v>
      </c>
      <c r="F33" s="258">
        <v>500000</v>
      </c>
      <c r="G33" s="258">
        <v>500000</v>
      </c>
    </row>
    <row r="34" spans="1:7" ht="12.75" customHeight="1">
      <c r="A34" s="1856" t="s">
        <v>53</v>
      </c>
      <c r="B34" s="1856"/>
      <c r="C34" s="13" t="s">
        <v>506</v>
      </c>
      <c r="D34" s="169">
        <v>1</v>
      </c>
      <c r="E34" s="259">
        <f>SUM(E35:E37)</f>
        <v>5061260</v>
      </c>
      <c r="F34" s="259">
        <f>SUM(F35:F37)</f>
        <v>5061260</v>
      </c>
      <c r="G34" s="259">
        <f>SUM(G35:G37)</f>
        <v>5061260</v>
      </c>
    </row>
    <row r="35" spans="1:7" ht="12.75" customHeight="1">
      <c r="A35" s="1857" t="s">
        <v>55</v>
      </c>
      <c r="B35" s="1857"/>
      <c r="C35" s="141" t="s">
        <v>250</v>
      </c>
      <c r="D35" s="172"/>
      <c r="E35" s="258">
        <v>4213492</v>
      </c>
      <c r="F35" s="258">
        <f>SUM(4216699)</f>
        <v>4216699</v>
      </c>
      <c r="G35" s="258">
        <f>SUM(4216699)</f>
        <v>4216699</v>
      </c>
    </row>
    <row r="36" spans="1:7" ht="12.75" customHeight="1">
      <c r="A36" s="1857" t="s">
        <v>57</v>
      </c>
      <c r="B36" s="1857"/>
      <c r="C36" s="141" t="s">
        <v>251</v>
      </c>
      <c r="D36" s="172"/>
      <c r="E36" s="258">
        <v>847768</v>
      </c>
      <c r="F36" s="258">
        <f>SUM(844561)</f>
        <v>844561</v>
      </c>
      <c r="G36" s="258">
        <f>SUM(844561)</f>
        <v>844561</v>
      </c>
    </row>
    <row r="37" spans="1:7" ht="12.75" customHeight="1">
      <c r="A37" s="1857" t="s">
        <v>86</v>
      </c>
      <c r="B37" s="1857"/>
      <c r="C37" s="141" t="s">
        <v>252</v>
      </c>
      <c r="D37" s="172"/>
      <c r="E37" s="258">
        <v>0</v>
      </c>
      <c r="F37" s="258">
        <v>0</v>
      </c>
      <c r="G37" s="258">
        <v>0</v>
      </c>
    </row>
    <row r="38" spans="1:7" s="12" customFormat="1" ht="12.75" customHeight="1">
      <c r="A38" s="1856" t="s">
        <v>59</v>
      </c>
      <c r="B38" s="1856"/>
      <c r="C38" s="82" t="s">
        <v>507</v>
      </c>
      <c r="D38" s="263"/>
      <c r="E38" s="264">
        <f>SUM(E39:E41)</f>
        <v>1348461</v>
      </c>
      <c r="F38" s="264">
        <f>SUM(F39:F41)</f>
        <v>0</v>
      </c>
      <c r="G38" s="264">
        <f>SUM(G39:G41)</f>
        <v>0</v>
      </c>
    </row>
    <row r="39" spans="1:7" ht="12.75" customHeight="1">
      <c r="A39" s="1857" t="s">
        <v>61</v>
      </c>
      <c r="B39" s="1857"/>
      <c r="C39" s="141" t="s">
        <v>250</v>
      </c>
      <c r="D39" s="186"/>
      <c r="E39" s="265">
        <v>1007237</v>
      </c>
      <c r="F39" s="265"/>
      <c r="G39" s="265"/>
    </row>
    <row r="40" spans="1:7" ht="12.75" customHeight="1">
      <c r="A40" s="1857" t="s">
        <v>63</v>
      </c>
      <c r="B40" s="1857"/>
      <c r="C40" s="141" t="s">
        <v>251</v>
      </c>
      <c r="D40" s="186"/>
      <c r="E40" s="265">
        <v>204255</v>
      </c>
      <c r="F40" s="265"/>
      <c r="G40" s="265"/>
    </row>
    <row r="41" spans="1:7" ht="12.75" customHeight="1" thickBot="1">
      <c r="A41" s="1857" t="s">
        <v>65</v>
      </c>
      <c r="B41" s="1857"/>
      <c r="C41" s="141" t="s">
        <v>252</v>
      </c>
      <c r="D41" s="186"/>
      <c r="E41" s="265">
        <v>136969</v>
      </c>
      <c r="F41" s="265"/>
      <c r="G41" s="265"/>
    </row>
    <row r="42" spans="1:7" ht="36.75" customHeight="1" thickBot="1">
      <c r="A42" s="1863" t="s">
        <v>92</v>
      </c>
      <c r="B42" s="1863"/>
      <c r="C42" s="1011" t="s">
        <v>238</v>
      </c>
      <c r="D42" s="1012">
        <f>SUM(D29:D34)</f>
        <v>14</v>
      </c>
      <c r="E42" s="1013">
        <f>SUM(E43:E46)</f>
        <v>82951167</v>
      </c>
      <c r="F42" s="1013">
        <f>SUM(F43:F46)</f>
        <v>88948144</v>
      </c>
      <c r="G42" s="1013">
        <f>SUM(G43:G46)</f>
        <v>88948144</v>
      </c>
    </row>
    <row r="43" spans="1:7" ht="12.75" customHeight="1">
      <c r="A43" s="1864" t="s">
        <v>66</v>
      </c>
      <c r="B43" s="1865"/>
      <c r="C43" s="1014" t="s">
        <v>250</v>
      </c>
      <c r="D43" s="1015"/>
      <c r="E43" s="1016">
        <f aca="true" t="shared" si="0" ref="E43:F45">SUM(E30+E35)+E39</f>
        <v>60086306</v>
      </c>
      <c r="F43" s="1016">
        <f t="shared" si="0"/>
        <v>65148670</v>
      </c>
      <c r="G43" s="1016">
        <f>SUM(G30+G35)+G39</f>
        <v>65148670</v>
      </c>
    </row>
    <row r="44" spans="1:7" ht="12.75" customHeight="1">
      <c r="A44" s="1866" t="s">
        <v>67</v>
      </c>
      <c r="B44" s="1867"/>
      <c r="C44" s="980" t="s">
        <v>251</v>
      </c>
      <c r="D44" s="981"/>
      <c r="E44" s="1017">
        <f t="shared" si="0"/>
        <v>11807570</v>
      </c>
      <c r="F44" s="1017">
        <f t="shared" si="0"/>
        <v>12590474</v>
      </c>
      <c r="G44" s="1017">
        <f>SUM(G31+G36)+G40</f>
        <v>12590474</v>
      </c>
    </row>
    <row r="45" spans="1:7" ht="12.75" customHeight="1">
      <c r="A45" s="1868" t="s">
        <v>68</v>
      </c>
      <c r="B45" s="1869"/>
      <c r="C45" s="505" t="s">
        <v>252</v>
      </c>
      <c r="D45" s="984"/>
      <c r="E45" s="1010">
        <f t="shared" si="0"/>
        <v>10845813</v>
      </c>
      <c r="F45" s="1010">
        <f t="shared" si="0"/>
        <v>10709000</v>
      </c>
      <c r="G45" s="1010">
        <f>SUM(G32+G37)+G41</f>
        <v>10709000</v>
      </c>
    </row>
    <row r="46" spans="1:7" ht="12.75" customHeight="1">
      <c r="A46" s="1868" t="s">
        <v>70</v>
      </c>
      <c r="B46" s="1869"/>
      <c r="C46" s="505" t="s">
        <v>259</v>
      </c>
      <c r="D46" s="984"/>
      <c r="E46" s="1010">
        <f>SUM(E33)</f>
        <v>211478</v>
      </c>
      <c r="F46" s="1010">
        <f>SUM(F33)</f>
        <v>500000</v>
      </c>
      <c r="G46" s="1010">
        <f>SUM(G33)</f>
        <v>500000</v>
      </c>
    </row>
    <row r="47" spans="1:7" s="989" customFormat="1" ht="12.75" customHeight="1">
      <c r="A47" s="1859" t="s">
        <v>97</v>
      </c>
      <c r="B47" s="1860"/>
      <c r="C47" s="986" t="s">
        <v>791</v>
      </c>
      <c r="D47" s="986"/>
      <c r="E47" s="1018">
        <v>211478</v>
      </c>
      <c r="F47" s="1018">
        <v>500000</v>
      </c>
      <c r="G47" s="1018">
        <v>500000</v>
      </c>
    </row>
    <row r="48" spans="1:7" s="647" customFormat="1" ht="12.75" customHeight="1" thickBot="1">
      <c r="A48" s="1861" t="s">
        <v>99</v>
      </c>
      <c r="B48" s="1862"/>
      <c r="C48" s="1008" t="s">
        <v>792</v>
      </c>
      <c r="D48" s="1008"/>
      <c r="E48" s="1019"/>
      <c r="F48" s="1019"/>
      <c r="G48" s="1019"/>
    </row>
  </sheetData>
  <sheetProtection selectLockedCells="1" selectUnlockedCells="1"/>
  <mergeCells count="49">
    <mergeCell ref="A1:G1"/>
    <mergeCell ref="A47:B47"/>
    <mergeCell ref="A48:B48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3:B23"/>
    <mergeCell ref="C23:D23"/>
    <mergeCell ref="A24:B24"/>
    <mergeCell ref="A27:B27"/>
    <mergeCell ref="A28:B28"/>
    <mergeCell ref="A29:B29"/>
    <mergeCell ref="A19:B19"/>
    <mergeCell ref="A20:B20"/>
    <mergeCell ref="A21:B21"/>
    <mergeCell ref="C21:D21"/>
    <mergeCell ref="A22:B22"/>
    <mergeCell ref="C22:D22"/>
    <mergeCell ref="A17:B17"/>
    <mergeCell ref="A18:B18"/>
    <mergeCell ref="C18:D18"/>
    <mergeCell ref="A11:B11"/>
    <mergeCell ref="A12:B12"/>
    <mergeCell ref="A13:B13"/>
    <mergeCell ref="A14:B14"/>
    <mergeCell ref="A15:B15"/>
    <mergeCell ref="C15:D15"/>
    <mergeCell ref="A16:B16"/>
    <mergeCell ref="A2:G2"/>
    <mergeCell ref="A10:B10"/>
    <mergeCell ref="A8:B8"/>
    <mergeCell ref="C8:D8"/>
    <mergeCell ref="A9:B9"/>
    <mergeCell ref="C9:D9"/>
    <mergeCell ref="A5:G5"/>
  </mergeCells>
  <printOptions horizontalCentered="1"/>
  <pageMargins left="0.7086614173228347" right="0.1968503937007874" top="0.551181102362204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44.57421875" style="21" customWidth="1"/>
    <col min="2" max="2" width="14.7109375" style="21" customWidth="1"/>
    <col min="3" max="16384" width="9.140625" style="21" customWidth="1"/>
  </cols>
  <sheetData>
    <row r="1" ht="12.75" customHeight="1">
      <c r="B1" s="22" t="s">
        <v>21</v>
      </c>
    </row>
    <row r="2" spans="1:2" ht="12.75" customHeight="1">
      <c r="A2" s="1620" t="s">
        <v>22</v>
      </c>
      <c r="B2" s="1620"/>
    </row>
    <row r="3" ht="12.75" customHeight="1">
      <c r="B3" s="22"/>
    </row>
    <row r="4" ht="12.75" customHeight="1">
      <c r="A4" s="23" t="s">
        <v>23</v>
      </c>
    </row>
    <row r="6" ht="12.75" customHeight="1">
      <c r="B6" s="24" t="s">
        <v>4</v>
      </c>
    </row>
    <row r="7" spans="1:2" ht="15" customHeight="1">
      <c r="A7" s="25" t="s">
        <v>24</v>
      </c>
      <c r="B7" s="25" t="s">
        <v>25</v>
      </c>
    </row>
    <row r="8" spans="1:2" ht="12.75" customHeight="1">
      <c r="A8" s="26" t="s">
        <v>26</v>
      </c>
      <c r="B8" s="26">
        <v>350</v>
      </c>
    </row>
    <row r="9" spans="1:2" ht="12.75" customHeight="1">
      <c r="A9" s="27" t="s">
        <v>27</v>
      </c>
      <c r="B9" s="27">
        <v>500</v>
      </c>
    </row>
    <row r="10" spans="1:2" ht="12.75" customHeight="1">
      <c r="A10" s="27" t="s">
        <v>28</v>
      </c>
      <c r="B10" s="27">
        <v>100</v>
      </c>
    </row>
    <row r="11" spans="1:2" ht="12.75" customHeight="1">
      <c r="A11" s="25" t="s">
        <v>29</v>
      </c>
      <c r="B11" s="25">
        <f>SUM(B8:B10)</f>
        <v>950</v>
      </c>
    </row>
  </sheetData>
  <sheetProtection selectLockedCells="1" selectUnlockedCells="1"/>
  <mergeCells count="1">
    <mergeCell ref="A2:B2"/>
  </mergeCells>
  <printOptions/>
  <pageMargins left="1.140277777777777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SheetLayoutView="100" zoomScalePageLayoutView="0" workbookViewId="0" topLeftCell="A1">
      <selection activeCell="A3" sqref="A3:G3"/>
    </sheetView>
  </sheetViews>
  <sheetFormatPr defaultColWidth="11.57421875" defaultRowHeight="12.75" customHeight="1"/>
  <cols>
    <col min="1" max="1" width="5.421875" style="0" customWidth="1"/>
    <col min="2" max="2" width="4.28125" style="0" customWidth="1"/>
    <col min="3" max="3" width="30.28125" style="0" customWidth="1"/>
    <col min="4" max="4" width="5.421875" style="0" customWidth="1"/>
    <col min="5" max="7" width="19.28125" style="205" customWidth="1"/>
  </cols>
  <sheetData>
    <row r="1" spans="1:7" ht="18" customHeight="1">
      <c r="A1" s="1792" t="s">
        <v>508</v>
      </c>
      <c r="B1" s="1792"/>
      <c r="C1" s="1792"/>
      <c r="D1" s="1792"/>
      <c r="E1" s="1792"/>
      <c r="F1" s="1792"/>
      <c r="G1" s="1792"/>
    </row>
    <row r="2" spans="1:7" ht="18" customHeight="1">
      <c r="A2" s="219"/>
      <c r="B2" s="219"/>
      <c r="C2" s="219"/>
      <c r="D2" s="219"/>
      <c r="E2" s="219"/>
      <c r="F2" s="219"/>
      <c r="G2" s="219"/>
    </row>
    <row r="3" spans="1:7" ht="12.75" customHeight="1">
      <c r="A3" s="1818" t="s">
        <v>1149</v>
      </c>
      <c r="B3" s="1818"/>
      <c r="C3" s="1818"/>
      <c r="D3" s="1818"/>
      <c r="E3" s="1818"/>
      <c r="F3" s="1818"/>
      <c r="G3" s="1818"/>
    </row>
    <row r="4" spans="1:7" ht="12.75" customHeight="1">
      <c r="A4" s="252"/>
      <c r="B4" s="252"/>
      <c r="C4" s="252"/>
      <c r="D4" s="252"/>
      <c r="E4"/>
      <c r="F4"/>
      <c r="G4"/>
    </row>
    <row r="5" spans="1:7" ht="33" customHeight="1">
      <c r="A5" s="1831" t="s">
        <v>1027</v>
      </c>
      <c r="B5" s="1831"/>
      <c r="C5" s="1831"/>
      <c r="D5" s="1831"/>
      <c r="E5" s="1831"/>
      <c r="F5" s="1831"/>
      <c r="G5" s="1831"/>
    </row>
    <row r="6" spans="3:4" ht="18.75" customHeight="1">
      <c r="C6" s="246"/>
      <c r="D6" s="246"/>
    </row>
    <row r="7" spans="5:7" ht="12.75" customHeight="1" thickBot="1">
      <c r="E7" s="1078"/>
      <c r="F7" s="1078"/>
      <c r="G7" s="1078" t="s">
        <v>214</v>
      </c>
    </row>
    <row r="8" spans="1:7" ht="54" customHeight="1" thickBot="1">
      <c r="A8" s="1821" t="s">
        <v>156</v>
      </c>
      <c r="B8" s="1822"/>
      <c r="C8" s="1823" t="s">
        <v>157</v>
      </c>
      <c r="D8" s="1823"/>
      <c r="E8" s="457" t="s">
        <v>1085</v>
      </c>
      <c r="F8" s="457" t="s">
        <v>1003</v>
      </c>
      <c r="G8" s="457" t="s">
        <v>1147</v>
      </c>
    </row>
    <row r="9" spans="1:7" ht="12.75" customHeight="1">
      <c r="A9" s="1881" t="s">
        <v>158</v>
      </c>
      <c r="B9" s="1882"/>
      <c r="C9" s="1883" t="s">
        <v>159</v>
      </c>
      <c r="D9" s="1883"/>
      <c r="E9" s="674" t="s">
        <v>160</v>
      </c>
      <c r="F9" s="674" t="s">
        <v>161</v>
      </c>
      <c r="G9" s="674" t="s">
        <v>461</v>
      </c>
    </row>
    <row r="10" spans="1:7" s="12" customFormat="1" ht="12.75" customHeight="1">
      <c r="A10" s="1048" t="s">
        <v>38</v>
      </c>
      <c r="B10" s="1048" t="s">
        <v>164</v>
      </c>
      <c r="C10" s="1872" t="s">
        <v>799</v>
      </c>
      <c r="D10" s="1873"/>
      <c r="E10" s="1045">
        <v>984913</v>
      </c>
      <c r="F10" s="1045">
        <f>SUM(F11)</f>
        <v>0</v>
      </c>
      <c r="G10" s="1045">
        <f>SUM(G11)</f>
        <v>0</v>
      </c>
    </row>
    <row r="11" spans="1:7" s="142" customFormat="1" ht="12.75" customHeight="1">
      <c r="A11" s="1047" t="s">
        <v>40</v>
      </c>
      <c r="B11" s="1047"/>
      <c r="C11" s="1879" t="s">
        <v>800</v>
      </c>
      <c r="D11" s="1880"/>
      <c r="E11" s="1046">
        <v>984913</v>
      </c>
      <c r="F11" s="1046">
        <v>0</v>
      </c>
      <c r="G11" s="1046">
        <v>0</v>
      </c>
    </row>
    <row r="12" spans="1:7" ht="12.75" customHeight="1">
      <c r="A12" s="1042" t="s">
        <v>47</v>
      </c>
      <c r="B12" s="1043" t="s">
        <v>166</v>
      </c>
      <c r="C12" s="255" t="s">
        <v>234</v>
      </c>
      <c r="D12" s="256"/>
      <c r="E12" s="1044">
        <f>SUM(E13:E18)</f>
        <v>23409857</v>
      </c>
      <c r="F12" s="1044">
        <f>SUM(F13:F18)</f>
        <v>18964000</v>
      </c>
      <c r="G12" s="1044">
        <f>SUM(G13:G18)</f>
        <v>18964000</v>
      </c>
    </row>
    <row r="13" spans="1:7" s="142" customFormat="1" ht="12.75" customHeight="1">
      <c r="A13" s="616" t="s">
        <v>49</v>
      </c>
      <c r="B13" s="266"/>
      <c r="C13" s="1885" t="s">
        <v>645</v>
      </c>
      <c r="D13" s="1886"/>
      <c r="E13" s="617">
        <v>146522</v>
      </c>
      <c r="F13" s="617">
        <v>150000</v>
      </c>
      <c r="G13" s="617">
        <v>150000</v>
      </c>
    </row>
    <row r="14" spans="1:7" s="142" customFormat="1" ht="12.75" customHeight="1">
      <c r="A14" s="616" t="s">
        <v>51</v>
      </c>
      <c r="B14" s="266"/>
      <c r="C14" s="1885" t="s">
        <v>646</v>
      </c>
      <c r="D14" s="1886"/>
      <c r="E14" s="617">
        <v>113990</v>
      </c>
      <c r="F14" s="617">
        <v>114000</v>
      </c>
      <c r="G14" s="617">
        <v>114000</v>
      </c>
    </row>
    <row r="15" spans="1:7" s="142" customFormat="1" ht="12.75" customHeight="1">
      <c r="A15" s="616" t="s">
        <v>53</v>
      </c>
      <c r="B15" s="266"/>
      <c r="C15" s="1885" t="s">
        <v>647</v>
      </c>
      <c r="D15" s="1886"/>
      <c r="E15" s="617">
        <v>18172607</v>
      </c>
      <c r="F15" s="617">
        <v>18200000</v>
      </c>
      <c r="G15" s="617">
        <v>18200000</v>
      </c>
    </row>
    <row r="16" spans="1:7" s="142" customFormat="1" ht="12.75" customHeight="1">
      <c r="A16" s="616" t="s">
        <v>55</v>
      </c>
      <c r="B16" s="266"/>
      <c r="C16" s="1885" t="s">
        <v>648</v>
      </c>
      <c r="D16" s="1886"/>
      <c r="E16" s="617">
        <v>4976718</v>
      </c>
      <c r="F16" s="617">
        <v>500000</v>
      </c>
      <c r="G16" s="617">
        <v>500000</v>
      </c>
    </row>
    <row r="17" spans="1:7" s="142" customFormat="1" ht="12.75" customHeight="1">
      <c r="A17" s="618" t="s">
        <v>57</v>
      </c>
      <c r="B17" s="620"/>
      <c r="C17" s="861" t="s">
        <v>715</v>
      </c>
      <c r="D17" s="862"/>
      <c r="E17" s="619">
        <v>1</v>
      </c>
      <c r="F17" s="619">
        <v>0</v>
      </c>
      <c r="G17" s="619">
        <v>0</v>
      </c>
    </row>
    <row r="18" spans="1:7" s="142" customFormat="1" ht="12.75" customHeight="1" thickBot="1">
      <c r="A18" s="618" t="s">
        <v>86</v>
      </c>
      <c r="B18" s="620"/>
      <c r="C18" s="1887" t="s">
        <v>649</v>
      </c>
      <c r="D18" s="1888"/>
      <c r="E18" s="619">
        <v>19</v>
      </c>
      <c r="F18" s="619">
        <v>0</v>
      </c>
      <c r="G18" s="619">
        <v>0</v>
      </c>
    </row>
    <row r="19" spans="1:7" s="613" customFormat="1" ht="20.25" customHeight="1" thickBot="1">
      <c r="A19" s="611" t="s">
        <v>59</v>
      </c>
      <c r="B19" s="612"/>
      <c r="C19" s="1889" t="s">
        <v>484</v>
      </c>
      <c r="D19" s="1890"/>
      <c r="E19" s="603">
        <f>SUM(E12)+E10</f>
        <v>24394770</v>
      </c>
      <c r="F19" s="603">
        <f>SUM(F12)+F10</f>
        <v>18964000</v>
      </c>
      <c r="G19" s="603">
        <f>SUM(G12)+G10</f>
        <v>18964000</v>
      </c>
    </row>
    <row r="20" spans="1:7" s="267" customFormat="1" ht="12.75" customHeight="1">
      <c r="A20" s="686" t="s">
        <v>61</v>
      </c>
      <c r="B20" s="687" t="s">
        <v>166</v>
      </c>
      <c r="C20" s="1875" t="s">
        <v>503</v>
      </c>
      <c r="D20" s="1876"/>
      <c r="E20" s="749">
        <v>1030008</v>
      </c>
      <c r="F20" s="1195">
        <v>1347397</v>
      </c>
      <c r="G20" s="1195">
        <v>1347397</v>
      </c>
    </row>
    <row r="21" spans="1:7" s="1" customFormat="1" ht="12.75" customHeight="1">
      <c r="A21" s="621" t="s">
        <v>63</v>
      </c>
      <c r="B21" s="266" t="s">
        <v>173</v>
      </c>
      <c r="C21" s="1870" t="s">
        <v>497</v>
      </c>
      <c r="D21" s="1871"/>
      <c r="E21" s="683">
        <v>64653275</v>
      </c>
      <c r="F21" s="683">
        <f>SUM(F22:F23)</f>
        <v>77083353</v>
      </c>
      <c r="G21" s="683">
        <f>SUM(G22:G23)</f>
        <v>77083353</v>
      </c>
    </row>
    <row r="22" spans="1:7" ht="12.75" customHeight="1">
      <c r="A22" s="618" t="s">
        <v>65</v>
      </c>
      <c r="B22" s="268"/>
      <c r="C22" s="228" t="s">
        <v>486</v>
      </c>
      <c r="D22" s="269"/>
      <c r="E22" s="684">
        <v>31925952</v>
      </c>
      <c r="F22" s="684">
        <v>26924506</v>
      </c>
      <c r="G22" s="684">
        <v>26924506</v>
      </c>
    </row>
    <row r="23" spans="1:7" ht="12.75" customHeight="1" thickBot="1">
      <c r="A23" s="688" t="s">
        <v>92</v>
      </c>
      <c r="B23" s="689"/>
      <c r="C23" s="1878" t="s">
        <v>487</v>
      </c>
      <c r="D23" s="1878"/>
      <c r="E23" s="685">
        <v>35614586</v>
      </c>
      <c r="F23" s="685">
        <v>50158847</v>
      </c>
      <c r="G23" s="685">
        <v>50158847</v>
      </c>
    </row>
    <row r="24" spans="1:7" s="610" customFormat="1" ht="18.75" customHeight="1" thickBot="1">
      <c r="A24" s="614" t="s">
        <v>66</v>
      </c>
      <c r="B24" s="615"/>
      <c r="C24" s="1874" t="s">
        <v>498</v>
      </c>
      <c r="D24" s="1874"/>
      <c r="E24" s="604">
        <f>SUM(E20+E21)</f>
        <v>65683283</v>
      </c>
      <c r="F24" s="604">
        <f>SUM(F20+F21)</f>
        <v>78430750</v>
      </c>
      <c r="G24" s="604">
        <f>SUM(G20+G21)</f>
        <v>78430750</v>
      </c>
    </row>
    <row r="25" spans="1:7" s="610" customFormat="1" ht="21" customHeight="1" thickBot="1">
      <c r="A25" s="606" t="s">
        <v>67</v>
      </c>
      <c r="B25" s="607"/>
      <c r="C25" s="608" t="s">
        <v>116</v>
      </c>
      <c r="D25" s="609"/>
      <c r="E25" s="605">
        <f>SUM(E19+E24)</f>
        <v>90078053</v>
      </c>
      <c r="F25" s="605">
        <f>SUM(F19+F24)</f>
        <v>97394750</v>
      </c>
      <c r="G25" s="605">
        <f>SUM(G19+G24)</f>
        <v>97394750</v>
      </c>
    </row>
    <row r="26" ht="12.75" customHeight="1" thickBot="1"/>
    <row r="27" spans="1:7" ht="36.75" customHeight="1">
      <c r="A27" s="1681" t="s">
        <v>156</v>
      </c>
      <c r="B27" s="1877"/>
      <c r="C27" s="497" t="s">
        <v>509</v>
      </c>
      <c r="D27" s="497" t="s">
        <v>499</v>
      </c>
      <c r="E27" s="457" t="s">
        <v>1085</v>
      </c>
      <c r="F27" s="457" t="s">
        <v>1003</v>
      </c>
      <c r="G27" s="457" t="s">
        <v>1148</v>
      </c>
    </row>
    <row r="28" spans="1:7" ht="12.75" customHeight="1" thickBot="1">
      <c r="A28" s="1891" t="s">
        <v>158</v>
      </c>
      <c r="B28" s="1892"/>
      <c r="C28" s="270" t="s">
        <v>159</v>
      </c>
      <c r="D28" s="270" t="s">
        <v>160</v>
      </c>
      <c r="E28" s="674" t="s">
        <v>161</v>
      </c>
      <c r="F28" s="674" t="s">
        <v>461</v>
      </c>
      <c r="G28" s="674" t="s">
        <v>481</v>
      </c>
    </row>
    <row r="29" spans="1:7" ht="34.5" customHeight="1">
      <c r="A29" s="623" t="s">
        <v>38</v>
      </c>
      <c r="B29" s="271" t="s">
        <v>164</v>
      </c>
      <c r="C29" s="272" t="s">
        <v>374</v>
      </c>
      <c r="D29" s="273">
        <v>7</v>
      </c>
      <c r="E29" s="675">
        <f>SUM(E30:E32)</f>
        <v>33025069</v>
      </c>
      <c r="F29" s="675">
        <f>SUM(F30:F32)</f>
        <v>36066279</v>
      </c>
      <c r="G29" s="675">
        <f>SUM(G30:G32)</f>
        <v>36066279</v>
      </c>
    </row>
    <row r="30" spans="1:7" ht="12.75" customHeight="1">
      <c r="A30" s="624" t="s">
        <v>40</v>
      </c>
      <c r="B30" s="93"/>
      <c r="C30" s="141" t="s">
        <v>250</v>
      </c>
      <c r="D30" s="184"/>
      <c r="E30" s="676">
        <v>9500792</v>
      </c>
      <c r="F30" s="676">
        <v>11685043</v>
      </c>
      <c r="G30" s="676">
        <v>11685043</v>
      </c>
    </row>
    <row r="31" spans="1:8" ht="12.75" customHeight="1">
      <c r="A31" s="624" t="s">
        <v>47</v>
      </c>
      <c r="B31" s="93"/>
      <c r="C31" s="141" t="s">
        <v>251</v>
      </c>
      <c r="D31" s="184"/>
      <c r="E31" s="676">
        <v>1725258</v>
      </c>
      <c r="F31" s="676">
        <v>2381236</v>
      </c>
      <c r="G31" s="676">
        <v>2381236</v>
      </c>
      <c r="H31" s="274"/>
    </row>
    <row r="32" spans="1:7" ht="12.75" customHeight="1">
      <c r="A32" s="624" t="s">
        <v>49</v>
      </c>
      <c r="B32" s="93"/>
      <c r="C32" s="141" t="s">
        <v>252</v>
      </c>
      <c r="D32" s="184"/>
      <c r="E32" s="676">
        <v>21799019</v>
      </c>
      <c r="F32" s="676">
        <v>22000000</v>
      </c>
      <c r="G32" s="676">
        <v>22000000</v>
      </c>
    </row>
    <row r="33" spans="1:7" ht="12.75" customHeight="1">
      <c r="A33" s="624" t="s">
        <v>51</v>
      </c>
      <c r="B33" s="93"/>
      <c r="C33" s="141" t="s">
        <v>624</v>
      </c>
      <c r="D33" s="184"/>
      <c r="E33" s="676">
        <v>0</v>
      </c>
      <c r="F33" s="676">
        <v>0</v>
      </c>
      <c r="G33" s="676">
        <v>0</v>
      </c>
    </row>
    <row r="34" spans="1:7" s="12" customFormat="1" ht="27.75" customHeight="1">
      <c r="A34" s="624" t="s">
        <v>53</v>
      </c>
      <c r="B34" s="72" t="s">
        <v>166</v>
      </c>
      <c r="C34" s="182" t="s">
        <v>510</v>
      </c>
      <c r="D34" s="183">
        <v>1</v>
      </c>
      <c r="E34" s="677">
        <f>SUM(E35:E38)</f>
        <v>9410260</v>
      </c>
      <c r="F34" s="677">
        <f>SUM(F35:F38)</f>
        <v>9729409</v>
      </c>
      <c r="G34" s="677">
        <f>SUM(G35:G38)</f>
        <v>9729409</v>
      </c>
    </row>
    <row r="35" spans="1:7" ht="12.75" customHeight="1">
      <c r="A35" s="624" t="s">
        <v>55</v>
      </c>
      <c r="B35" s="93"/>
      <c r="C35" s="141" t="s">
        <v>250</v>
      </c>
      <c r="D35" s="184"/>
      <c r="E35" s="676">
        <v>2886160</v>
      </c>
      <c r="F35" s="676">
        <v>3094751</v>
      </c>
      <c r="G35" s="676">
        <v>3094751</v>
      </c>
    </row>
    <row r="36" spans="1:7" ht="12.75" customHeight="1">
      <c r="A36" s="624" t="s">
        <v>57</v>
      </c>
      <c r="B36" s="93"/>
      <c r="C36" s="141" t="s">
        <v>251</v>
      </c>
      <c r="D36" s="184"/>
      <c r="E36" s="676">
        <v>524100</v>
      </c>
      <c r="F36" s="676">
        <v>634658</v>
      </c>
      <c r="G36" s="676">
        <v>634658</v>
      </c>
    </row>
    <row r="37" spans="1:7" ht="12.75" customHeight="1">
      <c r="A37" s="624" t="s">
        <v>86</v>
      </c>
      <c r="B37" s="93"/>
      <c r="C37" s="141" t="s">
        <v>252</v>
      </c>
      <c r="D37" s="184"/>
      <c r="E37" s="676">
        <v>6000000</v>
      </c>
      <c r="F37" s="676">
        <v>6000000</v>
      </c>
      <c r="G37" s="676">
        <v>6000000</v>
      </c>
    </row>
    <row r="38" spans="1:7" ht="12.75" customHeight="1">
      <c r="A38" s="624" t="s">
        <v>59</v>
      </c>
      <c r="B38" s="93"/>
      <c r="C38" s="141" t="s">
        <v>624</v>
      </c>
      <c r="D38" s="184"/>
      <c r="E38" s="676"/>
      <c r="F38" s="676"/>
      <c r="G38" s="676"/>
    </row>
    <row r="39" spans="1:7" s="12" customFormat="1" ht="28.5" customHeight="1">
      <c r="A39" s="624" t="s">
        <v>61</v>
      </c>
      <c r="B39" s="72" t="s">
        <v>173</v>
      </c>
      <c r="C39" s="182" t="s">
        <v>384</v>
      </c>
      <c r="D39" s="183">
        <v>0</v>
      </c>
      <c r="E39" s="677">
        <f>SUM(E40:E43)</f>
        <v>0</v>
      </c>
      <c r="F39" s="677">
        <f>SUM(F40:F43)</f>
        <v>0</v>
      </c>
      <c r="G39" s="677">
        <f>SUM(G40:G43)</f>
        <v>0</v>
      </c>
    </row>
    <row r="40" spans="1:7" ht="12.75" customHeight="1">
      <c r="A40" s="624" t="s">
        <v>63</v>
      </c>
      <c r="B40" s="93"/>
      <c r="C40" s="141" t="s">
        <v>250</v>
      </c>
      <c r="D40" s="184"/>
      <c r="E40" s="676">
        <v>0</v>
      </c>
      <c r="F40" s="676">
        <v>0</v>
      </c>
      <c r="G40" s="676">
        <v>0</v>
      </c>
    </row>
    <row r="41" spans="1:7" ht="12.75" customHeight="1">
      <c r="A41" s="624" t="s">
        <v>65</v>
      </c>
      <c r="B41" s="93"/>
      <c r="C41" s="141" t="s">
        <v>251</v>
      </c>
      <c r="D41" s="184"/>
      <c r="E41" s="676">
        <v>0</v>
      </c>
      <c r="F41" s="676">
        <v>0</v>
      </c>
      <c r="G41" s="676">
        <v>0</v>
      </c>
    </row>
    <row r="42" spans="1:7" ht="12.75" customHeight="1">
      <c r="A42" s="624" t="s">
        <v>92</v>
      </c>
      <c r="B42" s="93"/>
      <c r="C42" s="141" t="s">
        <v>252</v>
      </c>
      <c r="D42" s="184"/>
      <c r="E42" s="676">
        <v>0</v>
      </c>
      <c r="F42" s="676">
        <v>0</v>
      </c>
      <c r="G42" s="676">
        <v>0</v>
      </c>
    </row>
    <row r="43" spans="1:7" ht="12.75" customHeight="1">
      <c r="A43" s="624" t="s">
        <v>66</v>
      </c>
      <c r="B43" s="93"/>
      <c r="C43" s="141" t="s">
        <v>624</v>
      </c>
      <c r="D43" s="184"/>
      <c r="E43" s="676">
        <v>0</v>
      </c>
      <c r="F43" s="676">
        <v>0</v>
      </c>
      <c r="G43" s="676">
        <v>0</v>
      </c>
    </row>
    <row r="44" spans="1:7" ht="12.75" customHeight="1">
      <c r="A44" s="624" t="s">
        <v>67</v>
      </c>
      <c r="B44" s="72" t="s">
        <v>182</v>
      </c>
      <c r="C44" s="182" t="s">
        <v>511</v>
      </c>
      <c r="D44" s="183">
        <v>0</v>
      </c>
      <c r="E44" s="677">
        <f>SUM(E47:E48)</f>
        <v>500000</v>
      </c>
      <c r="F44" s="677">
        <f>SUM(F47:F48)</f>
        <v>500000</v>
      </c>
      <c r="G44" s="677">
        <f>SUM(G47:G48)</f>
        <v>500000</v>
      </c>
    </row>
    <row r="45" spans="1:7" ht="12.75" customHeight="1">
      <c r="A45" s="624" t="s">
        <v>68</v>
      </c>
      <c r="B45" s="72"/>
      <c r="C45" s="141" t="s">
        <v>450</v>
      </c>
      <c r="D45" s="183"/>
      <c r="E45" s="676">
        <v>0</v>
      </c>
      <c r="F45" s="676">
        <v>0</v>
      </c>
      <c r="G45" s="676">
        <v>0</v>
      </c>
    </row>
    <row r="46" spans="1:7" ht="12.75" customHeight="1">
      <c r="A46" s="624" t="s">
        <v>70</v>
      </c>
      <c r="B46" s="93"/>
      <c r="C46" s="141" t="s">
        <v>251</v>
      </c>
      <c r="D46" s="184"/>
      <c r="E46" s="676">
        <v>0</v>
      </c>
      <c r="F46" s="676">
        <v>0</v>
      </c>
      <c r="G46" s="676">
        <v>0</v>
      </c>
    </row>
    <row r="47" spans="1:7" ht="12.75" customHeight="1">
      <c r="A47" s="624" t="s">
        <v>97</v>
      </c>
      <c r="B47" s="93"/>
      <c r="C47" s="141" t="s">
        <v>252</v>
      </c>
      <c r="D47" s="184"/>
      <c r="E47" s="676">
        <v>500000</v>
      </c>
      <c r="F47" s="676">
        <v>500000</v>
      </c>
      <c r="G47" s="676">
        <v>500000</v>
      </c>
    </row>
    <row r="48" spans="1:7" ht="12.75" customHeight="1">
      <c r="A48" s="624" t="s">
        <v>99</v>
      </c>
      <c r="B48" s="93"/>
      <c r="C48" s="141" t="s">
        <v>624</v>
      </c>
      <c r="D48" s="184"/>
      <c r="E48" s="676">
        <v>0</v>
      </c>
      <c r="F48" s="676">
        <v>0</v>
      </c>
      <c r="G48" s="676">
        <v>0</v>
      </c>
    </row>
    <row r="49" spans="1:7" ht="12.75" customHeight="1">
      <c r="A49" s="624" t="s">
        <v>101</v>
      </c>
      <c r="B49" s="72" t="s">
        <v>183</v>
      </c>
      <c r="C49" s="182" t="s">
        <v>512</v>
      </c>
      <c r="D49" s="183">
        <v>0</v>
      </c>
      <c r="E49" s="677">
        <f>SUM(E50:E53)</f>
        <v>430000</v>
      </c>
      <c r="F49" s="677">
        <f>SUM(F50:F53)</f>
        <v>430000</v>
      </c>
      <c r="G49" s="677">
        <f>SUM(G50:G53)</f>
        <v>430000</v>
      </c>
    </row>
    <row r="50" spans="1:7" ht="12.75" customHeight="1">
      <c r="A50" s="624" t="s">
        <v>103</v>
      </c>
      <c r="B50" s="72"/>
      <c r="C50" s="141" t="s">
        <v>250</v>
      </c>
      <c r="D50" s="183"/>
      <c r="E50" s="676">
        <v>0</v>
      </c>
      <c r="F50" s="676">
        <v>0</v>
      </c>
      <c r="G50" s="676">
        <v>0</v>
      </c>
    </row>
    <row r="51" spans="1:7" ht="12.75" customHeight="1">
      <c r="A51" s="624" t="s">
        <v>105</v>
      </c>
      <c r="B51" s="93"/>
      <c r="C51" s="141" t="s">
        <v>251</v>
      </c>
      <c r="D51" s="275"/>
      <c r="E51" s="676">
        <v>0</v>
      </c>
      <c r="F51" s="676">
        <v>0</v>
      </c>
      <c r="G51" s="676">
        <v>0</v>
      </c>
    </row>
    <row r="52" spans="1:7" ht="12.75" customHeight="1">
      <c r="A52" s="624" t="s">
        <v>107</v>
      </c>
      <c r="B52" s="93"/>
      <c r="C52" s="141" t="s">
        <v>252</v>
      </c>
      <c r="D52" s="275"/>
      <c r="E52" s="676">
        <v>430000</v>
      </c>
      <c r="F52" s="676">
        <v>430000</v>
      </c>
      <c r="G52" s="676">
        <v>430000</v>
      </c>
    </row>
    <row r="53" spans="1:7" ht="12.75" customHeight="1">
      <c r="A53" s="624" t="s">
        <v>109</v>
      </c>
      <c r="B53" s="93"/>
      <c r="C53" s="141" t="s">
        <v>624</v>
      </c>
      <c r="D53" s="275"/>
      <c r="E53" s="676">
        <v>0</v>
      </c>
      <c r="F53" s="676">
        <v>0</v>
      </c>
      <c r="G53" s="676">
        <v>0</v>
      </c>
    </row>
    <row r="54" spans="1:7" ht="12.75" customHeight="1">
      <c r="A54" s="624" t="s">
        <v>111</v>
      </c>
      <c r="B54" s="72" t="s">
        <v>184</v>
      </c>
      <c r="C54" s="182" t="s">
        <v>513</v>
      </c>
      <c r="D54" s="276">
        <v>13</v>
      </c>
      <c r="E54" s="677">
        <f>SUM(E55:E58)</f>
        <v>41391137</v>
      </c>
      <c r="F54" s="677">
        <f>SUM(F55:F58)</f>
        <v>42460212</v>
      </c>
      <c r="G54" s="677">
        <f>SUM(G55:G58)</f>
        <v>42460212</v>
      </c>
    </row>
    <row r="55" spans="1:7" ht="12.75" customHeight="1">
      <c r="A55" s="624" t="s">
        <v>113</v>
      </c>
      <c r="B55" s="93"/>
      <c r="C55" s="141" t="s">
        <v>250</v>
      </c>
      <c r="D55" s="275"/>
      <c r="E55" s="676">
        <v>20532985</v>
      </c>
      <c r="F55" s="676">
        <v>24263927</v>
      </c>
      <c r="G55" s="676">
        <v>24263927</v>
      </c>
    </row>
    <row r="56" spans="1:7" ht="12.75" customHeight="1">
      <c r="A56" s="624" t="s">
        <v>115</v>
      </c>
      <c r="B56" s="93"/>
      <c r="C56" s="141" t="s">
        <v>251</v>
      </c>
      <c r="D56" s="275"/>
      <c r="E56" s="676">
        <v>7259790</v>
      </c>
      <c r="F56" s="676">
        <v>5096285</v>
      </c>
      <c r="G56" s="676">
        <v>5096285</v>
      </c>
    </row>
    <row r="57" spans="1:7" ht="12.75" customHeight="1">
      <c r="A57" s="624" t="s">
        <v>117</v>
      </c>
      <c r="B57" s="93"/>
      <c r="C57" s="141" t="s">
        <v>252</v>
      </c>
      <c r="D57" s="275"/>
      <c r="E57" s="676">
        <v>12117345</v>
      </c>
      <c r="F57" s="676">
        <v>12100000</v>
      </c>
      <c r="G57" s="676">
        <v>12100000</v>
      </c>
    </row>
    <row r="58" spans="1:7" ht="12.75" customHeight="1">
      <c r="A58" s="624" t="s">
        <v>118</v>
      </c>
      <c r="B58" s="93"/>
      <c r="C58" s="141" t="s">
        <v>249</v>
      </c>
      <c r="D58" s="275"/>
      <c r="E58" s="676">
        <v>1481017</v>
      </c>
      <c r="F58" s="676">
        <v>1000000</v>
      </c>
      <c r="G58" s="676">
        <v>1000000</v>
      </c>
    </row>
    <row r="59" spans="1:7" ht="12.75" customHeight="1">
      <c r="A59" s="624" t="s">
        <v>120</v>
      </c>
      <c r="B59" s="279" t="s">
        <v>186</v>
      </c>
      <c r="C59" s="280" t="s">
        <v>400</v>
      </c>
      <c r="D59" s="281">
        <v>0</v>
      </c>
      <c r="E59" s="677">
        <f>SUM(E60:E62)</f>
        <v>640000</v>
      </c>
      <c r="F59" s="677">
        <f>SUM(F60:F62)</f>
        <v>640000</v>
      </c>
      <c r="G59" s="677">
        <f>SUM(G60:G62)</f>
        <v>640000</v>
      </c>
    </row>
    <row r="60" spans="1:7" ht="12.75" customHeight="1">
      <c r="A60" s="624" t="s">
        <v>122</v>
      </c>
      <c r="B60" s="191"/>
      <c r="C60" s="194" t="s">
        <v>250</v>
      </c>
      <c r="D60" s="282"/>
      <c r="E60" s="676">
        <v>0</v>
      </c>
      <c r="F60" s="676">
        <v>0</v>
      </c>
      <c r="G60" s="676">
        <v>0</v>
      </c>
    </row>
    <row r="61" spans="1:7" ht="12.75" customHeight="1">
      <c r="A61" s="624" t="s">
        <v>124</v>
      </c>
      <c r="B61" s="191"/>
      <c r="C61" s="194" t="s">
        <v>251</v>
      </c>
      <c r="D61" s="282"/>
      <c r="E61" s="676">
        <v>0</v>
      </c>
      <c r="F61" s="676">
        <v>0</v>
      </c>
      <c r="G61" s="676">
        <v>0</v>
      </c>
    </row>
    <row r="62" spans="1:7" ht="12.75" customHeight="1">
      <c r="A62" s="624" t="s">
        <v>126</v>
      </c>
      <c r="B62" s="191"/>
      <c r="C62" s="194" t="s">
        <v>252</v>
      </c>
      <c r="D62" s="282"/>
      <c r="E62" s="676">
        <v>640000</v>
      </c>
      <c r="F62" s="676">
        <v>640000</v>
      </c>
      <c r="G62" s="676">
        <v>640000</v>
      </c>
    </row>
    <row r="63" spans="1:7" ht="12.75" customHeight="1">
      <c r="A63" s="624" t="s">
        <v>128</v>
      </c>
      <c r="B63" s="283" t="s">
        <v>189</v>
      </c>
      <c r="C63" s="10" t="s">
        <v>644</v>
      </c>
      <c r="D63" s="183"/>
      <c r="E63" s="677">
        <f>SUM(E64:E67)</f>
        <v>0</v>
      </c>
      <c r="F63" s="677">
        <f>SUM(F64:F67)</f>
        <v>0</v>
      </c>
      <c r="G63" s="677">
        <f>SUM(G64:G67)</f>
        <v>0</v>
      </c>
    </row>
    <row r="64" spans="1:7" ht="12.75" customHeight="1">
      <c r="A64" s="624" t="s">
        <v>130</v>
      </c>
      <c r="B64" s="93"/>
      <c r="C64" s="141" t="s">
        <v>250</v>
      </c>
      <c r="D64" s="184"/>
      <c r="E64" s="676"/>
      <c r="F64" s="676"/>
      <c r="G64" s="676"/>
    </row>
    <row r="65" spans="1:7" ht="12.75" customHeight="1">
      <c r="A65" s="624" t="s">
        <v>131</v>
      </c>
      <c r="B65" s="93"/>
      <c r="C65" s="141" t="s">
        <v>251</v>
      </c>
      <c r="D65" s="184"/>
      <c r="E65" s="676"/>
      <c r="F65" s="676"/>
      <c r="G65" s="676"/>
    </row>
    <row r="66" spans="1:7" ht="12.75" customHeight="1">
      <c r="A66" s="624" t="s">
        <v>133</v>
      </c>
      <c r="B66" s="93"/>
      <c r="C66" s="141" t="s">
        <v>252</v>
      </c>
      <c r="D66" s="184"/>
      <c r="E66" s="676"/>
      <c r="F66" s="676"/>
      <c r="G66" s="676"/>
    </row>
    <row r="67" spans="1:7" ht="12.75" customHeight="1">
      <c r="A67" s="624" t="s">
        <v>135</v>
      </c>
      <c r="B67" s="93"/>
      <c r="C67" s="141" t="s">
        <v>624</v>
      </c>
      <c r="D67" s="184"/>
      <c r="E67" s="678"/>
      <c r="F67" s="678"/>
      <c r="G67" s="678"/>
    </row>
    <row r="68" spans="1:7" ht="12.75" customHeight="1">
      <c r="A68" s="624" t="s">
        <v>137</v>
      </c>
      <c r="B68" s="72" t="s">
        <v>191</v>
      </c>
      <c r="C68" s="13" t="s">
        <v>408</v>
      </c>
      <c r="D68" s="277">
        <v>0</v>
      </c>
      <c r="E68" s="679">
        <f>SUM(E69:E69)</f>
        <v>720000</v>
      </c>
      <c r="F68" s="679">
        <f>SUM(F69:F69)</f>
        <v>720000</v>
      </c>
      <c r="G68" s="679">
        <f>SUM(G69:G69)</f>
        <v>720000</v>
      </c>
    </row>
    <row r="69" spans="1:7" ht="12.75" customHeight="1">
      <c r="A69" s="624" t="s">
        <v>139</v>
      </c>
      <c r="B69" s="93"/>
      <c r="C69" s="20" t="s">
        <v>514</v>
      </c>
      <c r="D69" s="278"/>
      <c r="E69" s="678">
        <v>720000</v>
      </c>
      <c r="F69" s="678">
        <v>720000</v>
      </c>
      <c r="G69" s="678">
        <v>720000</v>
      </c>
    </row>
    <row r="70" spans="1:7" ht="25.5" customHeight="1">
      <c r="A70" s="624" t="s">
        <v>141</v>
      </c>
      <c r="B70" s="72" t="s">
        <v>195</v>
      </c>
      <c r="C70" s="101" t="s">
        <v>276</v>
      </c>
      <c r="D70" s="1196">
        <v>6</v>
      </c>
      <c r="E70" s="679">
        <f>SUM(E71:E73)</f>
        <v>6848850</v>
      </c>
      <c r="F70" s="679">
        <f>SUM(F71:F73)</f>
        <v>6848850</v>
      </c>
      <c r="G70" s="679">
        <f>SUM(G71:G73)</f>
        <v>6848850</v>
      </c>
    </row>
    <row r="71" spans="1:7" ht="12.75" customHeight="1">
      <c r="A71" s="624" t="s">
        <v>143</v>
      </c>
      <c r="B71" s="93"/>
      <c r="C71" s="141" t="s">
        <v>250</v>
      </c>
      <c r="D71" s="278"/>
      <c r="E71" s="678">
        <v>5731255</v>
      </c>
      <c r="F71" s="678">
        <v>5731255</v>
      </c>
      <c r="G71" s="678">
        <v>5731255</v>
      </c>
    </row>
    <row r="72" spans="1:7" ht="12.75" customHeight="1">
      <c r="A72" s="625" t="s">
        <v>145</v>
      </c>
      <c r="B72" s="362"/>
      <c r="C72" s="177" t="s">
        <v>251</v>
      </c>
      <c r="D72" s="622"/>
      <c r="E72" s="680">
        <v>1117595</v>
      </c>
      <c r="F72" s="680">
        <v>1117595</v>
      </c>
      <c r="G72" s="680">
        <v>1117595</v>
      </c>
    </row>
    <row r="73" spans="1:7" ht="12.75" customHeight="1">
      <c r="A73" s="382" t="s">
        <v>147</v>
      </c>
      <c r="B73" s="500"/>
      <c r="C73" s="416" t="s">
        <v>252</v>
      </c>
      <c r="D73" s="671"/>
      <c r="E73" s="681">
        <v>0</v>
      </c>
      <c r="F73" s="681">
        <v>0</v>
      </c>
      <c r="G73" s="681">
        <v>0</v>
      </c>
    </row>
    <row r="74" spans="1:7" ht="12.75" customHeight="1" thickBot="1">
      <c r="A74" s="589" t="s">
        <v>149</v>
      </c>
      <c r="B74" s="672"/>
      <c r="C74" s="177" t="s">
        <v>624</v>
      </c>
      <c r="D74" s="673"/>
      <c r="E74" s="682">
        <v>0</v>
      </c>
      <c r="F74" s="682">
        <v>0</v>
      </c>
      <c r="G74" s="682">
        <v>0</v>
      </c>
    </row>
    <row r="75" spans="1:7" s="627" customFormat="1" ht="48" customHeight="1" thickBot="1">
      <c r="A75" s="691" t="s">
        <v>151</v>
      </c>
      <c r="B75" s="626"/>
      <c r="C75" s="1884" t="s">
        <v>515</v>
      </c>
      <c r="D75" s="1884"/>
      <c r="E75" s="690">
        <f>SUM(E29+E34+E39+E44+E49+E54+E59+E63+E68+E70)</f>
        <v>92965316</v>
      </c>
      <c r="F75" s="690">
        <f>SUM(F29+F34+F39+F44+F49+F54+F59+F63+F68+F70)</f>
        <v>97394750</v>
      </c>
      <c r="G75" s="690">
        <f>SUM(G29+G34+G39+G44+G49+G54+G59+G63+G68+G70)</f>
        <v>97394750</v>
      </c>
    </row>
    <row r="76" spans="1:7" ht="12.75" customHeight="1">
      <c r="A76" s="1023" t="s">
        <v>205</v>
      </c>
      <c r="B76" s="1024"/>
      <c r="C76" s="1014" t="s">
        <v>493</v>
      </c>
      <c r="D76" s="1025">
        <v>27</v>
      </c>
      <c r="E76" s="1026">
        <f aca="true" t="shared" si="0" ref="E76:G77">SUM(E30+E35+E40+E45+E50+E55+E60+E64+E71)</f>
        <v>38651192</v>
      </c>
      <c r="F76" s="1026">
        <f t="shared" si="0"/>
        <v>44774976</v>
      </c>
      <c r="G76" s="1026">
        <f t="shared" si="0"/>
        <v>44774976</v>
      </c>
    </row>
    <row r="77" spans="1:7" ht="12.75" customHeight="1">
      <c r="A77" s="625" t="s">
        <v>207</v>
      </c>
      <c r="B77" s="979"/>
      <c r="C77" s="1020" t="s">
        <v>251</v>
      </c>
      <c r="D77" s="981"/>
      <c r="E77" s="1021">
        <f t="shared" si="0"/>
        <v>10626743</v>
      </c>
      <c r="F77" s="1021">
        <f t="shared" si="0"/>
        <v>9229774</v>
      </c>
      <c r="G77" s="1021">
        <f t="shared" si="0"/>
        <v>9229774</v>
      </c>
    </row>
    <row r="78" spans="1:7" ht="12.75" customHeight="1">
      <c r="A78" s="1027" t="s">
        <v>262</v>
      </c>
      <c r="B78" s="983"/>
      <c r="C78" s="1022" t="s">
        <v>634</v>
      </c>
      <c r="D78" s="984"/>
      <c r="E78" s="1028">
        <f>SUM(E32+E37+E42+E47+E52+E57+E62+E66+E73)+E69</f>
        <v>42206364</v>
      </c>
      <c r="F78" s="1028">
        <f>SUM(F32+F37+F42+F47+F52+F57+F62+F66+F73)+F69</f>
        <v>42390000</v>
      </c>
      <c r="G78" s="1028">
        <f>SUM(G32+G37+G42+G47+G52+G57+G62+G66+G73)+G69</f>
        <v>42390000</v>
      </c>
    </row>
    <row r="79" spans="1:7" ht="12.75" customHeight="1">
      <c r="A79" s="1027" t="s">
        <v>208</v>
      </c>
      <c r="B79" s="983"/>
      <c r="C79" s="505" t="s">
        <v>249</v>
      </c>
      <c r="D79" s="984"/>
      <c r="E79" s="1028">
        <f>SUM(E33+E38+E43+E48+E53+E58+E67)</f>
        <v>1481017</v>
      </c>
      <c r="F79" s="1028">
        <f>SUM(F33+F38+F43+F48+F53+F58+F67)</f>
        <v>1000000</v>
      </c>
      <c r="G79" s="1028">
        <f>SUM(G33+G38+G43+G48+G53+G58+G67)</f>
        <v>1000000</v>
      </c>
    </row>
    <row r="80" spans="1:7" s="647" customFormat="1" ht="12.75" customHeight="1">
      <c r="A80" s="1029" t="s">
        <v>210</v>
      </c>
      <c r="B80" s="941"/>
      <c r="C80" s="941" t="s">
        <v>791</v>
      </c>
      <c r="D80" s="941"/>
      <c r="E80" s="1030">
        <v>1481017</v>
      </c>
      <c r="F80" s="1030">
        <v>1000000</v>
      </c>
      <c r="G80" s="1030">
        <v>1000000</v>
      </c>
    </row>
    <row r="81" spans="1:7" s="647" customFormat="1" ht="12.75" customHeight="1" thickBot="1">
      <c r="A81" s="1007" t="s">
        <v>264</v>
      </c>
      <c r="B81" s="1008"/>
      <c r="C81" s="1008" t="s">
        <v>792</v>
      </c>
      <c r="D81" s="1008"/>
      <c r="E81" s="1019"/>
      <c r="F81" s="1019"/>
      <c r="G81" s="1019"/>
    </row>
  </sheetData>
  <sheetProtection selectLockedCells="1" selectUnlockedCells="1"/>
  <mergeCells count="22">
    <mergeCell ref="A3:G3"/>
    <mergeCell ref="A1:G1"/>
    <mergeCell ref="C75:D75"/>
    <mergeCell ref="C13:D13"/>
    <mergeCell ref="C14:D14"/>
    <mergeCell ref="C15:D15"/>
    <mergeCell ref="C16:D16"/>
    <mergeCell ref="C18:D18"/>
    <mergeCell ref="C19:D19"/>
    <mergeCell ref="A28:B28"/>
    <mergeCell ref="A8:B8"/>
    <mergeCell ref="C11:D11"/>
    <mergeCell ref="C8:D8"/>
    <mergeCell ref="A9:B9"/>
    <mergeCell ref="C9:D9"/>
    <mergeCell ref="A5:G5"/>
    <mergeCell ref="C21:D21"/>
    <mergeCell ref="C10:D10"/>
    <mergeCell ref="C24:D24"/>
    <mergeCell ref="C20:D20"/>
    <mergeCell ref="A27:B27"/>
    <mergeCell ref="C23:D23"/>
  </mergeCells>
  <printOptions horizontalCentered="1"/>
  <pageMargins left="0.1968503937007874" right="0.1968503937007874" top="0.2755905511811024" bottom="0.2755905511811024" header="0.5118110236220472" footer="0.7874015748031497"/>
  <pageSetup horizontalDpi="600" verticalDpi="600" orientation="portrait" paperSize="9" scale="55" r:id="rId1"/>
  <headerFooter alignWithMargins="0">
    <oddFooter>&amp;C&amp;"Times New Roman,Normál"&amp;12Oldal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49"/>
  <sheetViews>
    <sheetView view="pageBreakPreview" zoomScale="120" zoomScaleSheetLayoutView="120" zoomScalePageLayoutView="0" workbookViewId="0" topLeftCell="A1">
      <selection activeCell="E9" sqref="E9"/>
    </sheetView>
  </sheetViews>
  <sheetFormatPr defaultColWidth="11.57421875" defaultRowHeight="12.75" customHeight="1"/>
  <cols>
    <col min="1" max="1" width="4.00390625" style="1258" customWidth="1"/>
    <col min="2" max="2" width="4.28125" style="1258" customWidth="1"/>
    <col min="3" max="3" width="40.421875" style="1258" customWidth="1"/>
    <col min="4" max="4" width="4.28125" style="1258" customWidth="1"/>
    <col min="5" max="7" width="17.00390625" style="1258" customWidth="1"/>
    <col min="8" max="16384" width="11.57421875" style="1258" customWidth="1"/>
  </cols>
  <sheetData>
    <row r="1" spans="1:7" s="1257" customFormat="1" ht="18" customHeight="1">
      <c r="A1" s="1959" t="s">
        <v>516</v>
      </c>
      <c r="B1" s="1959"/>
      <c r="C1" s="1959"/>
      <c r="D1" s="1959"/>
      <c r="E1" s="1959"/>
      <c r="F1" s="1959"/>
      <c r="G1" s="1959"/>
    </row>
    <row r="2" spans="1:7" ht="12.75" customHeight="1">
      <c r="A2" s="1958" t="s">
        <v>1149</v>
      </c>
      <c r="B2" s="1958"/>
      <c r="C2" s="1958"/>
      <c r="D2" s="1958"/>
      <c r="E2" s="1958"/>
      <c r="F2" s="1958"/>
      <c r="G2" s="1958"/>
    </row>
    <row r="3" spans="3:7" ht="15">
      <c r="C3" s="2043" t="s">
        <v>1150</v>
      </c>
      <c r="D3" s="2043"/>
      <c r="E3" s="2043"/>
      <c r="F3" s="2043"/>
      <c r="G3" s="2044" t="s">
        <v>1157</v>
      </c>
    </row>
    <row r="4" spans="1:7" ht="18" customHeight="1">
      <c r="A4" s="1957" t="s">
        <v>1028</v>
      </c>
      <c r="B4" s="1957"/>
      <c r="C4" s="1957"/>
      <c r="D4" s="1957"/>
      <c r="E4" s="1957"/>
      <c r="F4" s="1957"/>
      <c r="G4" s="1957"/>
    </row>
    <row r="5" spans="5:7" ht="24.75" customHeight="1">
      <c r="E5" s="1259"/>
      <c r="F5" s="1259"/>
      <c r="G5" s="1259"/>
    </row>
    <row r="6" spans="1:7" ht="12.75" customHeight="1" thickBot="1">
      <c r="A6" s="1953"/>
      <c r="B6" s="1953"/>
      <c r="C6" s="1953"/>
      <c r="D6" s="1260"/>
      <c r="E6" s="1261"/>
      <c r="F6" s="1261"/>
      <c r="G6" s="1261" t="s">
        <v>214</v>
      </c>
    </row>
    <row r="7" spans="1:7" ht="42.75" customHeight="1">
      <c r="A7" s="1954" t="s">
        <v>156</v>
      </c>
      <c r="B7" s="1955"/>
      <c r="C7" s="1956" t="s">
        <v>157</v>
      </c>
      <c r="D7" s="1956"/>
      <c r="E7" s="632" t="s">
        <v>1085</v>
      </c>
      <c r="F7" s="632" t="s">
        <v>1003</v>
      </c>
      <c r="G7" s="632" t="s">
        <v>1147</v>
      </c>
    </row>
    <row r="8" spans="1:7" ht="12.75" customHeight="1" thickBot="1">
      <c r="A8" s="1947" t="s">
        <v>158</v>
      </c>
      <c r="B8" s="1948"/>
      <c r="C8" s="1949" t="s">
        <v>159</v>
      </c>
      <c r="D8" s="1949"/>
      <c r="E8" s="635" t="s">
        <v>160</v>
      </c>
      <c r="F8" s="635" t="s">
        <v>161</v>
      </c>
      <c r="G8" s="635" t="s">
        <v>461</v>
      </c>
    </row>
    <row r="9" spans="1:7" s="1265" customFormat="1" ht="29.25" customHeight="1">
      <c r="A9" s="1262" t="s">
        <v>38</v>
      </c>
      <c r="B9" s="1263"/>
      <c r="C9" s="1950" t="s">
        <v>579</v>
      </c>
      <c r="D9" s="1950"/>
      <c r="E9" s="1264">
        <v>58211337</v>
      </c>
      <c r="F9" s="1264">
        <f>SUM('12. melléklet'!G33)</f>
        <v>62276520</v>
      </c>
      <c r="G9" s="1264">
        <v>62276520</v>
      </c>
    </row>
    <row r="10" spans="1:7" s="1265" customFormat="1" ht="27.75" customHeight="1">
      <c r="A10" s="1266" t="s">
        <v>40</v>
      </c>
      <c r="B10" s="1267"/>
      <c r="C10" s="1951" t="s">
        <v>580</v>
      </c>
      <c r="D10" s="1952"/>
      <c r="E10" s="1268">
        <v>71893151</v>
      </c>
      <c r="F10" s="1268">
        <f>SUM('12. melléklet'!G46)</f>
        <v>72775566</v>
      </c>
      <c r="G10" s="1268">
        <v>72775566</v>
      </c>
    </row>
    <row r="11" spans="1:7" s="1265" customFormat="1" ht="25.5" customHeight="1">
      <c r="A11" s="1269" t="s">
        <v>47</v>
      </c>
      <c r="B11" s="1270"/>
      <c r="C11" s="1939" t="s">
        <v>601</v>
      </c>
      <c r="D11" s="1940"/>
      <c r="E11" s="1268">
        <v>66041405</v>
      </c>
      <c r="F11" s="1268">
        <f>SUM('12. melléklet'!G56)</f>
        <v>58547790</v>
      </c>
      <c r="G11" s="1268">
        <v>58547790</v>
      </c>
    </row>
    <row r="12" spans="1:7" s="1265" customFormat="1" ht="29.25" customHeight="1">
      <c r="A12" s="1271" t="s">
        <v>49</v>
      </c>
      <c r="B12" s="1272"/>
      <c r="C12" s="1939" t="s">
        <v>581</v>
      </c>
      <c r="D12" s="1940"/>
      <c r="E12" s="1268">
        <v>4760778</v>
      </c>
      <c r="F12" s="1268">
        <f>SUM('12. melléklet'!G59)</f>
        <v>4227740</v>
      </c>
      <c r="G12" s="1268">
        <v>4227740</v>
      </c>
    </row>
    <row r="13" spans="1:7" s="1265" customFormat="1" ht="29.25" customHeight="1">
      <c r="A13" s="1271" t="s">
        <v>51</v>
      </c>
      <c r="B13" s="1272"/>
      <c r="C13" s="1939" t="s">
        <v>582</v>
      </c>
      <c r="D13" s="1940"/>
      <c r="E13" s="1273">
        <v>2961270</v>
      </c>
      <c r="F13" s="1273">
        <v>0</v>
      </c>
      <c r="G13" s="1273">
        <v>0</v>
      </c>
    </row>
    <row r="14" spans="1:7" s="1265" customFormat="1" ht="12">
      <c r="A14" s="1271" t="s">
        <v>53</v>
      </c>
      <c r="B14" s="1272"/>
      <c r="C14" s="1939" t="s">
        <v>583</v>
      </c>
      <c r="D14" s="1940"/>
      <c r="E14" s="1268">
        <v>270530</v>
      </c>
      <c r="F14" s="1268">
        <v>0</v>
      </c>
      <c r="G14" s="1268">
        <v>0</v>
      </c>
    </row>
    <row r="15" spans="1:7" ht="12.75">
      <c r="A15" s="1274" t="s">
        <v>55</v>
      </c>
      <c r="B15" s="1275"/>
      <c r="C15" s="1941" t="s">
        <v>802</v>
      </c>
      <c r="D15" s="1942"/>
      <c r="E15" s="1276">
        <f>SUM(E9:E14)</f>
        <v>204138471</v>
      </c>
      <c r="F15" s="1276">
        <f>SUM(F9:F14)</f>
        <v>197827616</v>
      </c>
      <c r="G15" s="1276">
        <f>SUM(G9:G14)</f>
        <v>197827616</v>
      </c>
    </row>
    <row r="16" spans="1:7" ht="25.5" customHeight="1">
      <c r="A16" s="1274" t="s">
        <v>57</v>
      </c>
      <c r="B16" s="1275"/>
      <c r="C16" s="1943" t="s">
        <v>803</v>
      </c>
      <c r="D16" s="1944"/>
      <c r="E16" s="1276">
        <f>SUM(E17:E20)</f>
        <v>6848850</v>
      </c>
      <c r="F16" s="1276">
        <f>SUM(F17:F20)</f>
        <v>6848850</v>
      </c>
      <c r="G16" s="1276">
        <f>SUM(G17:G20)</f>
        <v>6848850</v>
      </c>
    </row>
    <row r="17" spans="1:7" s="1280" customFormat="1" ht="12">
      <c r="A17" s="1277" t="s">
        <v>86</v>
      </c>
      <c r="B17" s="1278"/>
      <c r="C17" s="1945" t="s">
        <v>602</v>
      </c>
      <c r="D17" s="1946"/>
      <c r="E17" s="1279"/>
      <c r="F17" s="1279"/>
      <c r="G17" s="1279"/>
    </row>
    <row r="18" spans="1:7" s="1280" customFormat="1" ht="12">
      <c r="A18" s="1277" t="s">
        <v>59</v>
      </c>
      <c r="B18" s="1278"/>
      <c r="C18" s="1945" t="s">
        <v>804</v>
      </c>
      <c r="D18" s="1946"/>
      <c r="E18" s="1279">
        <v>0</v>
      </c>
      <c r="F18" s="1279">
        <v>0</v>
      </c>
      <c r="G18" s="1279">
        <v>0</v>
      </c>
    </row>
    <row r="19" spans="1:7" s="1280" customFormat="1" ht="12">
      <c r="A19" s="1277" t="s">
        <v>61</v>
      </c>
      <c r="B19" s="1278"/>
      <c r="C19" s="1928" t="s">
        <v>805</v>
      </c>
      <c r="D19" s="1929"/>
      <c r="E19" s="1281">
        <v>6848850</v>
      </c>
      <c r="F19" s="1281">
        <v>6848850</v>
      </c>
      <c r="G19" s="1281">
        <v>6848850</v>
      </c>
    </row>
    <row r="20" spans="1:7" s="1280" customFormat="1" ht="12">
      <c r="A20" s="1277" t="s">
        <v>63</v>
      </c>
      <c r="B20" s="1278"/>
      <c r="C20" s="1930" t="s">
        <v>806</v>
      </c>
      <c r="D20" s="1931"/>
      <c r="E20" s="1281"/>
      <c r="F20" s="1281"/>
      <c r="G20" s="1281"/>
    </row>
    <row r="21" spans="1:7" s="1285" customFormat="1" ht="33" customHeight="1">
      <c r="A21" s="1282" t="s">
        <v>65</v>
      </c>
      <c r="B21" s="1283" t="s">
        <v>164</v>
      </c>
      <c r="C21" s="1932" t="s">
        <v>807</v>
      </c>
      <c r="D21" s="1933"/>
      <c r="E21" s="1284">
        <f>SUM(E15+E16)</f>
        <v>210987321</v>
      </c>
      <c r="F21" s="1284">
        <f>SUM(F15+F16)</f>
        <v>204676466</v>
      </c>
      <c r="G21" s="1284">
        <f>SUM(G15+G16)</f>
        <v>204676466</v>
      </c>
    </row>
    <row r="22" spans="1:7" s="1289" customFormat="1" ht="33" customHeight="1">
      <c r="A22" s="1286" t="s">
        <v>92</v>
      </c>
      <c r="B22" s="1287"/>
      <c r="C22" s="1934" t="s">
        <v>809</v>
      </c>
      <c r="D22" s="1935"/>
      <c r="E22" s="1288">
        <v>14182798</v>
      </c>
      <c r="F22" s="1288">
        <f>SUM(F23)</f>
        <v>0</v>
      </c>
      <c r="G22" s="1288">
        <f>SUM(G23)</f>
        <v>0</v>
      </c>
    </row>
    <row r="23" spans="1:7" s="1293" customFormat="1" ht="12">
      <c r="A23" s="1290" t="s">
        <v>66</v>
      </c>
      <c r="B23" s="1291"/>
      <c r="C23" s="1936" t="s">
        <v>810</v>
      </c>
      <c r="D23" s="1937"/>
      <c r="E23" s="1292">
        <v>4182798</v>
      </c>
      <c r="F23" s="1292"/>
      <c r="G23" s="1292"/>
    </row>
    <row r="24" spans="1:7" s="1293" customFormat="1" ht="24">
      <c r="A24" s="1290"/>
      <c r="B24" s="1291"/>
      <c r="C24" s="1188" t="s">
        <v>996</v>
      </c>
      <c r="D24" s="1189"/>
      <c r="E24" s="1292">
        <v>9000000</v>
      </c>
      <c r="F24" s="1292"/>
      <c r="G24" s="1292"/>
    </row>
    <row r="25" spans="1:7" s="1296" customFormat="1" ht="27" customHeight="1">
      <c r="A25" s="1294" t="s">
        <v>67</v>
      </c>
      <c r="B25" s="1295" t="s">
        <v>166</v>
      </c>
      <c r="C25" s="1938" t="s">
        <v>808</v>
      </c>
      <c r="D25" s="1938"/>
      <c r="E25" s="1284">
        <f>SUM(E22)</f>
        <v>14182798</v>
      </c>
      <c r="F25" s="1284">
        <f>SUM(F22)</f>
        <v>0</v>
      </c>
      <c r="G25" s="1284">
        <f>SUM(G22)</f>
        <v>0</v>
      </c>
    </row>
    <row r="26" spans="1:7" s="1298" customFormat="1" ht="12">
      <c r="A26" s="1271" t="s">
        <v>68</v>
      </c>
      <c r="B26" s="1297"/>
      <c r="C26" s="1918" t="s">
        <v>596</v>
      </c>
      <c r="D26" s="1919"/>
      <c r="E26" s="1268">
        <v>8127945</v>
      </c>
      <c r="F26" s="1268">
        <v>7013063</v>
      </c>
      <c r="G26" s="1268">
        <v>7013063</v>
      </c>
    </row>
    <row r="27" spans="1:7" s="1298" customFormat="1" ht="12">
      <c r="A27" s="1271" t="s">
        <v>70</v>
      </c>
      <c r="B27" s="1297"/>
      <c r="C27" s="1920" t="s">
        <v>597</v>
      </c>
      <c r="D27" s="1921"/>
      <c r="E27" s="1268">
        <v>164505470</v>
      </c>
      <c r="F27" s="1268">
        <v>150581381</v>
      </c>
      <c r="G27" s="1268">
        <v>150581381</v>
      </c>
    </row>
    <row r="28" spans="1:7" s="1298" customFormat="1" ht="12">
      <c r="A28" s="1271" t="s">
        <v>97</v>
      </c>
      <c r="B28" s="1297"/>
      <c r="C28" s="1920" t="s">
        <v>598</v>
      </c>
      <c r="D28" s="1921"/>
      <c r="E28" s="1268">
        <v>12680105</v>
      </c>
      <c r="F28" s="1268">
        <v>10353962</v>
      </c>
      <c r="G28" s="1268">
        <v>10353962</v>
      </c>
    </row>
    <row r="29" spans="1:7" s="1298" customFormat="1" ht="26.25" customHeight="1">
      <c r="A29" s="1271" t="s">
        <v>99</v>
      </c>
      <c r="B29" s="1297"/>
      <c r="C29" s="1922" t="s">
        <v>599</v>
      </c>
      <c r="D29" s="1923"/>
      <c r="E29" s="1268">
        <v>0</v>
      </c>
      <c r="F29" s="1268">
        <v>0</v>
      </c>
      <c r="G29" s="1268">
        <v>0</v>
      </c>
    </row>
    <row r="30" spans="1:7" s="1298" customFormat="1" ht="17.25" customHeight="1">
      <c r="A30" s="1271" t="s">
        <v>101</v>
      </c>
      <c r="B30" s="1297"/>
      <c r="C30" s="1924" t="s">
        <v>600</v>
      </c>
      <c r="D30" s="1925"/>
      <c r="E30" s="1268">
        <v>1362640</v>
      </c>
      <c r="F30" s="1268">
        <v>502981</v>
      </c>
      <c r="G30" s="1268">
        <v>502981</v>
      </c>
    </row>
    <row r="31" spans="1:7" s="1296" customFormat="1" ht="12.75">
      <c r="A31" s="1294" t="s">
        <v>103</v>
      </c>
      <c r="B31" s="1295" t="s">
        <v>173</v>
      </c>
      <c r="C31" s="1926" t="s">
        <v>812</v>
      </c>
      <c r="D31" s="1927"/>
      <c r="E31" s="1284">
        <f>SUM(E26:E30)</f>
        <v>186676160</v>
      </c>
      <c r="F31" s="1284">
        <f>SUM(F26:F30)</f>
        <v>168451387</v>
      </c>
      <c r="G31" s="1284">
        <f>SUM(G26:G30)</f>
        <v>168451387</v>
      </c>
    </row>
    <row r="32" spans="1:7" s="1296" customFormat="1" ht="12.75">
      <c r="A32" s="1274" t="s">
        <v>105</v>
      </c>
      <c r="B32" s="1295"/>
      <c r="C32" s="1910" t="s">
        <v>584</v>
      </c>
      <c r="D32" s="1911"/>
      <c r="E32" s="1276">
        <v>3345228</v>
      </c>
      <c r="F32" s="1276">
        <v>3345228</v>
      </c>
      <c r="G32" s="1276">
        <v>3345228</v>
      </c>
    </row>
    <row r="33" spans="1:7" s="1296" customFormat="1" ht="12.75">
      <c r="A33" s="1274" t="s">
        <v>107</v>
      </c>
      <c r="B33" s="1295"/>
      <c r="C33" s="1912" t="s">
        <v>176</v>
      </c>
      <c r="D33" s="1913"/>
      <c r="E33" s="1276">
        <v>4026406</v>
      </c>
      <c r="F33" s="1276">
        <v>4000000</v>
      </c>
      <c r="G33" s="1276">
        <v>7217231</v>
      </c>
    </row>
    <row r="34" spans="1:7" s="1296" customFormat="1" ht="12.75">
      <c r="A34" s="1274" t="s">
        <v>109</v>
      </c>
      <c r="B34" s="1295"/>
      <c r="C34" s="1912" t="s">
        <v>177</v>
      </c>
      <c r="D34" s="1913"/>
      <c r="E34" s="1276">
        <v>2389529</v>
      </c>
      <c r="F34" s="1276">
        <v>2400000</v>
      </c>
      <c r="G34" s="1276">
        <v>2400000</v>
      </c>
    </row>
    <row r="35" spans="1:7" s="1296" customFormat="1" ht="12.75">
      <c r="A35" s="1274" t="s">
        <v>111</v>
      </c>
      <c r="B35" s="1295"/>
      <c r="C35" s="1912" t="s">
        <v>179</v>
      </c>
      <c r="D35" s="1913"/>
      <c r="E35" s="1276">
        <v>6025093</v>
      </c>
      <c r="F35" s="1276">
        <v>6000000</v>
      </c>
      <c r="G35" s="1276">
        <v>6000000</v>
      </c>
    </row>
    <row r="36" spans="1:7" s="1296" customFormat="1" ht="12.75">
      <c r="A36" s="1274" t="s">
        <v>113</v>
      </c>
      <c r="B36" s="1295"/>
      <c r="C36" s="1299" t="s">
        <v>708</v>
      </c>
      <c r="D36" s="1300"/>
      <c r="E36" s="1276">
        <v>0</v>
      </c>
      <c r="F36" s="1276"/>
      <c r="G36" s="1276"/>
    </row>
    <row r="37" spans="1:7" ht="12.75">
      <c r="A37" s="1274" t="s">
        <v>115</v>
      </c>
      <c r="B37" s="1275"/>
      <c r="C37" s="1914" t="s">
        <v>595</v>
      </c>
      <c r="D37" s="1915"/>
      <c r="E37" s="1276">
        <v>535</v>
      </c>
      <c r="F37" s="1276"/>
      <c r="G37" s="1276"/>
    </row>
    <row r="38" spans="1:7" ht="12.75">
      <c r="A38" s="1274" t="s">
        <v>117</v>
      </c>
      <c r="B38" s="1275"/>
      <c r="C38" s="1301" t="s">
        <v>811</v>
      </c>
      <c r="D38" s="1302"/>
      <c r="E38" s="1276">
        <v>660167</v>
      </c>
      <c r="F38" s="1276">
        <v>0</v>
      </c>
      <c r="G38" s="1276">
        <v>0</v>
      </c>
    </row>
    <row r="39" spans="1:7" ht="12.75" customHeight="1">
      <c r="A39" s="1274" t="s">
        <v>118</v>
      </c>
      <c r="B39" s="1275"/>
      <c r="C39" s="1916" t="s">
        <v>181</v>
      </c>
      <c r="D39" s="1917"/>
      <c r="E39" s="1276">
        <v>310271</v>
      </c>
      <c r="F39" s="1276">
        <v>0</v>
      </c>
      <c r="G39" s="1276">
        <v>0</v>
      </c>
    </row>
    <row r="40" spans="1:7" s="1296" customFormat="1" ht="12.75">
      <c r="A40" s="1294" t="s">
        <v>120</v>
      </c>
      <c r="B40" s="1303" t="s">
        <v>182</v>
      </c>
      <c r="C40" s="1901" t="s">
        <v>813</v>
      </c>
      <c r="D40" s="1902"/>
      <c r="E40" s="1304">
        <f>SUM(E32:E39)</f>
        <v>16757229</v>
      </c>
      <c r="F40" s="1304">
        <f>SUM(F32:F39)</f>
        <v>15745228</v>
      </c>
      <c r="G40" s="1304">
        <f>SUM(G32:G39)</f>
        <v>18962459</v>
      </c>
    </row>
    <row r="41" spans="1:7" s="1296" customFormat="1" ht="12.75" customHeight="1">
      <c r="A41" s="1294" t="s">
        <v>122</v>
      </c>
      <c r="B41" s="1303" t="s">
        <v>183</v>
      </c>
      <c r="C41" s="1903" t="s">
        <v>814</v>
      </c>
      <c r="D41" s="1903"/>
      <c r="E41" s="1305">
        <f>SUM(E42:E44)</f>
        <v>15566246</v>
      </c>
      <c r="F41" s="1305">
        <f>SUM(F42:F44)</f>
        <v>24150568</v>
      </c>
      <c r="G41" s="1305">
        <f>SUM(G42:G44)</f>
        <v>24150568</v>
      </c>
    </row>
    <row r="42" spans="1:7" s="1265" customFormat="1" ht="12.75" customHeight="1">
      <c r="A42" s="1271" t="s">
        <v>124</v>
      </c>
      <c r="B42" s="1272"/>
      <c r="C42" s="1306" t="s">
        <v>1065</v>
      </c>
      <c r="D42" s="1307"/>
      <c r="E42" s="1308">
        <v>6135038</v>
      </c>
      <c r="F42" s="1308">
        <v>24150568</v>
      </c>
      <c r="G42" s="1308">
        <v>24150568</v>
      </c>
    </row>
    <row r="43" spans="1:7" s="1265" customFormat="1" ht="12.75" customHeight="1">
      <c r="A43" s="1271" t="s">
        <v>126</v>
      </c>
      <c r="B43" s="1272"/>
      <c r="C43" s="1306" t="s">
        <v>815</v>
      </c>
      <c r="D43" s="1307"/>
      <c r="E43" s="1308">
        <v>1500000</v>
      </c>
      <c r="F43" s="1308">
        <v>0</v>
      </c>
      <c r="G43" s="1308">
        <v>0</v>
      </c>
    </row>
    <row r="44" spans="1:7" s="1265" customFormat="1" ht="12.75" customHeight="1">
      <c r="A44" s="1271"/>
      <c r="B44" s="1272"/>
      <c r="C44" s="1306" t="s">
        <v>1066</v>
      </c>
      <c r="D44" s="1307"/>
      <c r="E44" s="1308">
        <v>7931208</v>
      </c>
      <c r="F44" s="1308">
        <v>0</v>
      </c>
      <c r="G44" s="1308">
        <v>0</v>
      </c>
    </row>
    <row r="45" spans="1:7" s="1296" customFormat="1" ht="12.75" customHeight="1">
      <c r="A45" s="1294" t="s">
        <v>128</v>
      </c>
      <c r="B45" s="1309" t="s">
        <v>650</v>
      </c>
      <c r="C45" s="1901" t="s">
        <v>779</v>
      </c>
      <c r="D45" s="1902"/>
      <c r="E45" s="1284">
        <f>SUM(E46:E47)</f>
        <v>815220</v>
      </c>
      <c r="F45" s="1284">
        <f>SUM(F46:F47)</f>
        <v>78000</v>
      </c>
      <c r="G45" s="1284">
        <f>SUM(G46:G47)</f>
        <v>78000</v>
      </c>
    </row>
    <row r="46" spans="1:7" s="1265" customFormat="1" ht="24" customHeight="1">
      <c r="A46" s="1310" t="s">
        <v>130</v>
      </c>
      <c r="B46" s="1311"/>
      <c r="C46" s="1312" t="s">
        <v>816</v>
      </c>
      <c r="D46" s="1313"/>
      <c r="E46" s="1314">
        <v>77420</v>
      </c>
      <c r="F46" s="1314">
        <v>78000</v>
      </c>
      <c r="G46" s="1314">
        <v>78000</v>
      </c>
    </row>
    <row r="47" spans="1:7" s="1265" customFormat="1" ht="12.75" customHeight="1">
      <c r="A47" s="1310" t="s">
        <v>131</v>
      </c>
      <c r="B47" s="1311"/>
      <c r="C47" s="1315" t="s">
        <v>817</v>
      </c>
      <c r="D47" s="1313"/>
      <c r="E47" s="1314">
        <v>737800</v>
      </c>
      <c r="F47" s="1314"/>
      <c r="G47" s="1314"/>
    </row>
    <row r="48" spans="1:7" s="1296" customFormat="1" ht="12.75" customHeight="1" thickBot="1">
      <c r="A48" s="1316" t="s">
        <v>133</v>
      </c>
      <c r="B48" s="1317" t="s">
        <v>186</v>
      </c>
      <c r="C48" s="1904" t="s">
        <v>818</v>
      </c>
      <c r="D48" s="1905"/>
      <c r="E48" s="1318">
        <v>3200000</v>
      </c>
      <c r="F48" s="1318">
        <v>0</v>
      </c>
      <c r="G48" s="1318">
        <v>0</v>
      </c>
    </row>
    <row r="49" spans="1:7" s="1322" customFormat="1" ht="15.75" thickBot="1">
      <c r="A49" s="1319" t="s">
        <v>135</v>
      </c>
      <c r="B49" s="1320"/>
      <c r="C49" s="1906" t="s">
        <v>484</v>
      </c>
      <c r="D49" s="1907"/>
      <c r="E49" s="1321">
        <f>SUM(E21+E25+E31+E40+E41+E45+E48)</f>
        <v>448184974</v>
      </c>
      <c r="F49" s="1321">
        <f>SUM(F21+F25+F31+F40+F41+F45+F48)</f>
        <v>413101649</v>
      </c>
      <c r="G49" s="1321">
        <f>SUM(G21+G25+G31+G40+G41+G45+G48)</f>
        <v>416318880</v>
      </c>
    </row>
    <row r="50" spans="1:7" ht="12.75" customHeight="1">
      <c r="A50" s="1323" t="s">
        <v>137</v>
      </c>
      <c r="B50" s="1324"/>
      <c r="C50" s="1908" t="s">
        <v>651</v>
      </c>
      <c r="D50" s="1909"/>
      <c r="E50" s="1325">
        <v>0</v>
      </c>
      <c r="F50" s="1325">
        <v>0</v>
      </c>
      <c r="G50" s="1325">
        <v>0</v>
      </c>
    </row>
    <row r="51" spans="1:7" s="1329" customFormat="1" ht="12.75" customHeight="1">
      <c r="A51" s="1326" t="s">
        <v>139</v>
      </c>
      <c r="B51" s="1327"/>
      <c r="C51" s="1894" t="s">
        <v>220</v>
      </c>
      <c r="D51" s="1895"/>
      <c r="E51" s="1328">
        <v>727099046</v>
      </c>
      <c r="F51" s="1328">
        <v>654580501</v>
      </c>
      <c r="G51" s="1328">
        <f>SUM(G52:G53)</f>
        <v>651363270</v>
      </c>
    </row>
    <row r="52" spans="1:7" s="1329" customFormat="1" ht="12.75" customHeight="1">
      <c r="A52" s="1330" t="s">
        <v>141</v>
      </c>
      <c r="B52" s="1331"/>
      <c r="C52" s="1896" t="s">
        <v>704</v>
      </c>
      <c r="D52" s="1896"/>
      <c r="E52" s="1332">
        <v>121801942</v>
      </c>
      <c r="F52" s="1332">
        <v>82081636</v>
      </c>
      <c r="G52" s="1332">
        <v>78864405</v>
      </c>
    </row>
    <row r="53" spans="1:7" s="1329" customFormat="1" ht="12.75" customHeight="1">
      <c r="A53" s="1330" t="s">
        <v>143</v>
      </c>
      <c r="B53" s="1331"/>
      <c r="C53" s="1896" t="s">
        <v>705</v>
      </c>
      <c r="D53" s="1896"/>
      <c r="E53" s="1332">
        <v>605297104</v>
      </c>
      <c r="F53" s="1332">
        <v>572498865</v>
      </c>
      <c r="G53" s="1332">
        <v>572498865</v>
      </c>
    </row>
    <row r="54" spans="1:7" ht="12.75" customHeight="1">
      <c r="A54" s="1333" t="s">
        <v>145</v>
      </c>
      <c r="B54" s="1334"/>
      <c r="C54" s="1897" t="s">
        <v>223</v>
      </c>
      <c r="D54" s="1897"/>
      <c r="E54" s="1335">
        <v>9417924</v>
      </c>
      <c r="F54" s="1335">
        <v>7035063</v>
      </c>
      <c r="G54" s="1335">
        <v>7035063</v>
      </c>
    </row>
    <row r="55" spans="1:7" s="1322" customFormat="1" ht="17.25" customHeight="1" thickBot="1">
      <c r="A55" s="1336" t="s">
        <v>147</v>
      </c>
      <c r="B55" s="1337"/>
      <c r="C55" s="1898" t="s">
        <v>819</v>
      </c>
      <c r="D55" s="1899"/>
      <c r="E55" s="1338">
        <f>SUM(E51+E54)</f>
        <v>736516970</v>
      </c>
      <c r="F55" s="1338">
        <f>SUM(F51+F54)</f>
        <v>661615564</v>
      </c>
      <c r="G55" s="1338">
        <f>SUM(G51+G54)</f>
        <v>658398333</v>
      </c>
    </row>
    <row r="56" spans="1:7" s="1341" customFormat="1" ht="16.5" customHeight="1" thickBot="1">
      <c r="A56" s="636" t="s">
        <v>149</v>
      </c>
      <c r="B56" s="633"/>
      <c r="C56" s="1339" t="s">
        <v>116</v>
      </c>
      <c r="D56" s="1340"/>
      <c r="E56" s="634">
        <f>SUM(E49+E55)</f>
        <v>1184701944</v>
      </c>
      <c r="F56" s="634">
        <f>SUM(F49+F55)</f>
        <v>1074717213</v>
      </c>
      <c r="G56" s="634">
        <f>SUM(G49+G55)</f>
        <v>1074717213</v>
      </c>
    </row>
    <row r="57" spans="1:7" ht="12.75" customHeight="1" thickBot="1">
      <c r="A57" s="1260"/>
      <c r="B57" s="1260"/>
      <c r="C57" s="1260"/>
      <c r="D57" s="1260"/>
      <c r="E57" s="1260"/>
      <c r="F57" s="1260"/>
      <c r="G57" s="1260"/>
    </row>
    <row r="58" spans="1:7" ht="33.75" customHeight="1">
      <c r="A58" s="1900" t="s">
        <v>156</v>
      </c>
      <c r="B58" s="1900"/>
      <c r="C58" s="864" t="s">
        <v>246</v>
      </c>
      <c r="D58" s="865" t="s">
        <v>499</v>
      </c>
      <c r="E58" s="632" t="s">
        <v>1085</v>
      </c>
      <c r="F58" s="865" t="s">
        <v>1003</v>
      </c>
      <c r="G58" s="865" t="s">
        <v>1147</v>
      </c>
    </row>
    <row r="59" spans="1:7" ht="19.5" customHeight="1">
      <c r="A59" s="1893" t="s">
        <v>158</v>
      </c>
      <c r="B59" s="1893"/>
      <c r="C59" s="863" t="s">
        <v>159</v>
      </c>
      <c r="D59" s="863" t="s">
        <v>160</v>
      </c>
      <c r="E59" s="863" t="s">
        <v>161</v>
      </c>
      <c r="F59" s="863" t="s">
        <v>461</v>
      </c>
      <c r="G59" s="863" t="s">
        <v>481</v>
      </c>
    </row>
    <row r="60" spans="1:7" ht="12.75" customHeight="1">
      <c r="A60" s="1342" t="s">
        <v>38</v>
      </c>
      <c r="B60" s="1343" t="s">
        <v>164</v>
      </c>
      <c r="C60" s="1344" t="s">
        <v>517</v>
      </c>
      <c r="D60" s="1344"/>
      <c r="E60" s="1344">
        <f>SUM(E61)</f>
        <v>673000</v>
      </c>
      <c r="F60" s="1344">
        <f>SUM(F61)</f>
        <v>0</v>
      </c>
      <c r="G60" s="1344">
        <f>SUM(G61)</f>
        <v>0</v>
      </c>
    </row>
    <row r="61" spans="1:7" ht="12.75" customHeight="1">
      <c r="A61" s="1345" t="s">
        <v>40</v>
      </c>
      <c r="B61" s="1346"/>
      <c r="C61" s="1347" t="s">
        <v>247</v>
      </c>
      <c r="D61" s="1347"/>
      <c r="E61" s="1347">
        <v>673000</v>
      </c>
      <c r="F61" s="1347"/>
      <c r="G61" s="1347"/>
    </row>
    <row r="62" spans="1:7" ht="12.75" customHeight="1">
      <c r="A62" s="1348" t="s">
        <v>47</v>
      </c>
      <c r="B62" s="1349" t="s">
        <v>166</v>
      </c>
      <c r="C62" s="1350" t="s">
        <v>248</v>
      </c>
      <c r="D62" s="1350"/>
      <c r="E62" s="1350">
        <f>SUM(E63)</f>
        <v>551000</v>
      </c>
      <c r="F62" s="1350">
        <f>SUM(F63)</f>
        <v>200000</v>
      </c>
      <c r="G62" s="1350">
        <f>SUM(G63)</f>
        <v>200000</v>
      </c>
    </row>
    <row r="63" spans="1:7" ht="12.75" customHeight="1">
      <c r="A63" s="1345" t="s">
        <v>49</v>
      </c>
      <c r="B63" s="1346"/>
      <c r="C63" s="1347" t="s">
        <v>247</v>
      </c>
      <c r="D63" s="1347"/>
      <c r="E63" s="1347">
        <v>551000</v>
      </c>
      <c r="F63" s="1347">
        <v>200000</v>
      </c>
      <c r="G63" s="1347">
        <v>200000</v>
      </c>
    </row>
    <row r="64" spans="1:7" ht="12.75" customHeight="1">
      <c r="A64" s="1345" t="s">
        <v>51</v>
      </c>
      <c r="B64" s="1346"/>
      <c r="C64" s="1347" t="s">
        <v>249</v>
      </c>
      <c r="D64" s="1347"/>
      <c r="E64" s="1347">
        <v>0</v>
      </c>
      <c r="F64" s="1347">
        <v>0</v>
      </c>
      <c r="G64" s="1347">
        <v>0</v>
      </c>
    </row>
    <row r="65" spans="1:7" ht="12.75" customHeight="1">
      <c r="A65" s="1348" t="s">
        <v>53</v>
      </c>
      <c r="B65" s="1349" t="s">
        <v>173</v>
      </c>
      <c r="C65" s="1350" t="s">
        <v>518</v>
      </c>
      <c r="D65" s="1350"/>
      <c r="E65" s="1350">
        <f>SUM(E66)</f>
        <v>7000000</v>
      </c>
      <c r="F65" s="1350">
        <f>SUM(F66)</f>
        <v>7000000</v>
      </c>
      <c r="G65" s="1350">
        <f>SUM(G66)</f>
        <v>7000000</v>
      </c>
    </row>
    <row r="66" spans="1:7" ht="12.75" customHeight="1">
      <c r="A66" s="1345" t="s">
        <v>55</v>
      </c>
      <c r="B66" s="1346"/>
      <c r="C66" s="1347" t="s">
        <v>247</v>
      </c>
      <c r="D66" s="1347"/>
      <c r="E66" s="1347">
        <v>7000000</v>
      </c>
      <c r="F66" s="1347">
        <v>7000000</v>
      </c>
      <c r="G66" s="1347">
        <v>7000000</v>
      </c>
    </row>
    <row r="67" spans="1:7" ht="12.75" customHeight="1">
      <c r="A67" s="1348" t="s">
        <v>57</v>
      </c>
      <c r="B67" s="1349" t="s">
        <v>182</v>
      </c>
      <c r="C67" s="1350" t="s">
        <v>254</v>
      </c>
      <c r="D67" s="1350"/>
      <c r="E67" s="1350">
        <f>SUM(E68)</f>
        <v>100000</v>
      </c>
      <c r="F67" s="1350">
        <f>SUM(F68)</f>
        <v>100000</v>
      </c>
      <c r="G67" s="1350">
        <f>SUM(G68)</f>
        <v>100000</v>
      </c>
    </row>
    <row r="68" spans="1:7" ht="12.75" customHeight="1">
      <c r="A68" s="1345" t="s">
        <v>86</v>
      </c>
      <c r="B68" s="1346"/>
      <c r="C68" s="1347" t="s">
        <v>247</v>
      </c>
      <c r="D68" s="1347"/>
      <c r="E68" s="1347">
        <v>100000</v>
      </c>
      <c r="F68" s="1347">
        <v>100000</v>
      </c>
      <c r="G68" s="1347">
        <v>100000</v>
      </c>
    </row>
    <row r="69" spans="1:7" s="1296" customFormat="1" ht="12.75" customHeight="1">
      <c r="A69" s="1348" t="s">
        <v>59</v>
      </c>
      <c r="B69" s="1349" t="s">
        <v>183</v>
      </c>
      <c r="C69" s="1350" t="s">
        <v>1067</v>
      </c>
      <c r="D69" s="1350"/>
      <c r="E69" s="1350">
        <v>0</v>
      </c>
      <c r="F69" s="1350">
        <v>0</v>
      </c>
      <c r="G69" s="1350">
        <v>0</v>
      </c>
    </row>
    <row r="70" spans="1:7" ht="12.75" customHeight="1">
      <c r="A70" s="1345" t="s">
        <v>61</v>
      </c>
      <c r="B70" s="1346"/>
      <c r="C70" s="1347" t="s">
        <v>125</v>
      </c>
      <c r="D70" s="1347"/>
      <c r="E70" s="1347"/>
      <c r="F70" s="1347"/>
      <c r="G70" s="1347"/>
    </row>
    <row r="71" spans="1:7" ht="12.75" customHeight="1">
      <c r="A71" s="1348" t="s">
        <v>63</v>
      </c>
      <c r="B71" s="1349" t="s">
        <v>184</v>
      </c>
      <c r="C71" s="1350" t="s">
        <v>255</v>
      </c>
      <c r="D71" s="1350">
        <v>1</v>
      </c>
      <c r="E71" s="1350">
        <f>SUM(E72:E76)</f>
        <v>1634204</v>
      </c>
      <c r="F71" s="1350">
        <f>SUM(F72:F76)</f>
        <v>1752495</v>
      </c>
      <c r="G71" s="1350">
        <f>SUM(G72:G76)</f>
        <v>1752495</v>
      </c>
    </row>
    <row r="72" spans="1:7" ht="12.75" customHeight="1">
      <c r="A72" s="1345" t="s">
        <v>65</v>
      </c>
      <c r="B72" s="1346"/>
      <c r="C72" s="1347" t="s">
        <v>250</v>
      </c>
      <c r="D72" s="1347"/>
      <c r="E72" s="695">
        <v>1353537</v>
      </c>
      <c r="F72" s="695">
        <v>1452525</v>
      </c>
      <c r="G72" s="695">
        <v>1452525</v>
      </c>
    </row>
    <row r="73" spans="1:7" ht="12.75" customHeight="1">
      <c r="A73" s="1345" t="s">
        <v>92</v>
      </c>
      <c r="B73" s="1346"/>
      <c r="C73" s="1347" t="s">
        <v>251</v>
      </c>
      <c r="D73" s="1347"/>
      <c r="E73" s="284">
        <v>280667</v>
      </c>
      <c r="F73" s="284">
        <v>299970</v>
      </c>
      <c r="G73" s="284">
        <v>299970</v>
      </c>
    </row>
    <row r="74" spans="1:7" ht="12.75" customHeight="1">
      <c r="A74" s="1345" t="s">
        <v>66</v>
      </c>
      <c r="B74" s="1351"/>
      <c r="C74" s="1352" t="s">
        <v>252</v>
      </c>
      <c r="D74" s="1352"/>
      <c r="E74" s="1347"/>
      <c r="F74" s="1347"/>
      <c r="G74" s="1347"/>
    </row>
    <row r="75" spans="1:7" ht="12.75" customHeight="1">
      <c r="A75" s="1345" t="s">
        <v>67</v>
      </c>
      <c r="B75" s="1351"/>
      <c r="C75" s="1352" t="s">
        <v>652</v>
      </c>
      <c r="D75" s="1352"/>
      <c r="E75" s="1347"/>
      <c r="F75" s="1347"/>
      <c r="G75" s="1347"/>
    </row>
    <row r="76" spans="1:7" ht="12.75" customHeight="1">
      <c r="A76" s="1345" t="s">
        <v>68</v>
      </c>
      <c r="B76" s="1351"/>
      <c r="C76" s="1352" t="s">
        <v>624</v>
      </c>
      <c r="D76" s="1352"/>
      <c r="E76" s="1347">
        <v>0</v>
      </c>
      <c r="F76" s="1347">
        <v>0</v>
      </c>
      <c r="G76" s="1347">
        <v>0</v>
      </c>
    </row>
    <row r="77" spans="1:7" ht="12.75" customHeight="1">
      <c r="A77" s="1348" t="s">
        <v>70</v>
      </c>
      <c r="B77" s="1353" t="s">
        <v>186</v>
      </c>
      <c r="C77" s="1350" t="s">
        <v>257</v>
      </c>
      <c r="D77" s="1350"/>
      <c r="E77" s="1350">
        <f>SUM(E79:E80)</f>
        <v>200000</v>
      </c>
      <c r="F77" s="1350">
        <f>SUM(F79:F80)</f>
        <v>200000</v>
      </c>
      <c r="G77" s="1350">
        <f>SUM(G79:G80)</f>
        <v>200000</v>
      </c>
    </row>
    <row r="78" spans="1:7" ht="12.75" customHeight="1">
      <c r="A78" s="1345" t="s">
        <v>97</v>
      </c>
      <c r="B78" s="1351"/>
      <c r="C78" s="1347" t="s">
        <v>258</v>
      </c>
      <c r="D78" s="1347"/>
      <c r="E78" s="1347"/>
      <c r="F78" s="1347"/>
      <c r="G78" s="1347"/>
    </row>
    <row r="79" spans="1:7" ht="12.75" customHeight="1">
      <c r="A79" s="1345" t="s">
        <v>99</v>
      </c>
      <c r="B79" s="1351"/>
      <c r="C79" s="1347" t="s">
        <v>249</v>
      </c>
      <c r="D79" s="1347"/>
      <c r="E79" s="1347">
        <v>0</v>
      </c>
      <c r="F79" s="1347">
        <v>0</v>
      </c>
      <c r="G79" s="1347">
        <v>0</v>
      </c>
    </row>
    <row r="80" spans="1:7" ht="12.75" customHeight="1">
      <c r="A80" s="1345" t="s">
        <v>101</v>
      </c>
      <c r="B80" s="1351"/>
      <c r="C80" s="1347" t="s">
        <v>252</v>
      </c>
      <c r="D80" s="1347"/>
      <c r="E80" s="1347">
        <v>200000</v>
      </c>
      <c r="F80" s="1347">
        <v>200000</v>
      </c>
      <c r="G80" s="1347">
        <v>200000</v>
      </c>
    </row>
    <row r="81" spans="1:7" ht="12.75" customHeight="1">
      <c r="A81" s="1348" t="s">
        <v>103</v>
      </c>
      <c r="B81" s="1353" t="s">
        <v>189</v>
      </c>
      <c r="C81" s="1350" t="s">
        <v>1068</v>
      </c>
      <c r="D81" s="1350"/>
      <c r="E81" s="1350">
        <v>0</v>
      </c>
      <c r="F81" s="1350">
        <v>0</v>
      </c>
      <c r="G81" s="1350">
        <v>0</v>
      </c>
    </row>
    <row r="82" spans="1:7" ht="12.75" customHeight="1">
      <c r="A82" s="1345" t="s">
        <v>105</v>
      </c>
      <c r="B82" s="1351"/>
      <c r="C82" s="1347" t="s">
        <v>250</v>
      </c>
      <c r="D82" s="1347"/>
      <c r="E82" s="1347"/>
      <c r="F82" s="1347"/>
      <c r="G82" s="1347"/>
    </row>
    <row r="83" spans="1:7" ht="12.75" customHeight="1">
      <c r="A83" s="1345" t="s">
        <v>107</v>
      </c>
      <c r="B83" s="1351"/>
      <c r="C83" s="1347" t="s">
        <v>251</v>
      </c>
      <c r="D83" s="1347"/>
      <c r="E83" s="1347"/>
      <c r="F83" s="1347"/>
      <c r="G83" s="1347"/>
    </row>
    <row r="84" spans="1:7" ht="12.75" customHeight="1">
      <c r="A84" s="1345" t="s">
        <v>109</v>
      </c>
      <c r="B84" s="1351"/>
      <c r="C84" s="1347" t="s">
        <v>256</v>
      </c>
      <c r="D84" s="1347"/>
      <c r="E84" s="1347"/>
      <c r="F84" s="1347"/>
      <c r="G84" s="1347"/>
    </row>
    <row r="85" spans="1:7" ht="12.75" customHeight="1">
      <c r="A85" s="1348" t="s">
        <v>111</v>
      </c>
      <c r="B85" s="1353" t="s">
        <v>191</v>
      </c>
      <c r="C85" s="1350" t="s">
        <v>1069</v>
      </c>
      <c r="D85" s="1350"/>
      <c r="E85" s="1350">
        <f>SUM(E86)</f>
        <v>40766879</v>
      </c>
      <c r="F85" s="1350">
        <f>SUM(F86)</f>
        <v>30387850</v>
      </c>
      <c r="G85" s="1350">
        <f>SUM(G86)</f>
        <v>30387850</v>
      </c>
    </row>
    <row r="86" spans="1:7" ht="30.75" customHeight="1">
      <c r="A86" s="1345" t="s">
        <v>113</v>
      </c>
      <c r="B86" s="1351"/>
      <c r="C86" s="1354" t="s">
        <v>656</v>
      </c>
      <c r="D86" s="1347"/>
      <c r="E86" s="1347">
        <f>SUM(E87:E91)</f>
        <v>40766879</v>
      </c>
      <c r="F86" s="1347">
        <f>SUM(F87:F91)</f>
        <v>30387850</v>
      </c>
      <c r="G86" s="1347">
        <f>SUM(G87:G91)</f>
        <v>30387850</v>
      </c>
    </row>
    <row r="87" spans="1:7" s="1265" customFormat="1" ht="30.75" customHeight="1">
      <c r="A87" s="1355" t="s">
        <v>115</v>
      </c>
      <c r="B87" s="1356"/>
      <c r="C87" s="1357" t="s">
        <v>655</v>
      </c>
      <c r="D87" s="1358"/>
      <c r="E87" s="693">
        <v>9489000</v>
      </c>
      <c r="F87" s="693">
        <v>9489000</v>
      </c>
      <c r="G87" s="693">
        <v>9489000</v>
      </c>
    </row>
    <row r="88" spans="1:7" s="1265" customFormat="1" ht="32.25" customHeight="1">
      <c r="A88" s="1355" t="s">
        <v>117</v>
      </c>
      <c r="B88" s="1356"/>
      <c r="C88" s="1357" t="s">
        <v>657</v>
      </c>
      <c r="D88" s="1358"/>
      <c r="E88" s="693">
        <v>24456021</v>
      </c>
      <c r="F88" s="693">
        <v>17000000</v>
      </c>
      <c r="G88" s="693">
        <v>17000000</v>
      </c>
    </row>
    <row r="89" spans="1:7" s="1265" customFormat="1" ht="12.75" customHeight="1">
      <c r="A89" s="1355" t="s">
        <v>118</v>
      </c>
      <c r="B89" s="1356"/>
      <c r="C89" s="1359" t="s">
        <v>658</v>
      </c>
      <c r="D89" s="1358"/>
      <c r="E89" s="1358">
        <v>4450000</v>
      </c>
      <c r="F89" s="693">
        <v>1500000</v>
      </c>
      <c r="G89" s="693">
        <v>1500000</v>
      </c>
    </row>
    <row r="90" spans="1:7" s="1265" customFormat="1" ht="12.75" customHeight="1">
      <c r="A90" s="1355" t="s">
        <v>120</v>
      </c>
      <c r="B90" s="1356"/>
      <c r="C90" s="1359" t="s">
        <v>261</v>
      </c>
      <c r="D90" s="1358"/>
      <c r="E90" s="1358">
        <v>23008</v>
      </c>
      <c r="F90" s="693">
        <v>50000</v>
      </c>
      <c r="G90" s="693">
        <v>50000</v>
      </c>
    </row>
    <row r="91" spans="1:7" s="1363" customFormat="1" ht="12.75" customHeight="1">
      <c r="A91" s="1360" t="s">
        <v>122</v>
      </c>
      <c r="B91" s="1361"/>
      <c r="C91" s="1359" t="s">
        <v>1070</v>
      </c>
      <c r="D91" s="1359"/>
      <c r="E91" s="1359">
        <v>2348850</v>
      </c>
      <c r="F91" s="1362">
        <v>2348850</v>
      </c>
      <c r="G91" s="1362">
        <v>2348850</v>
      </c>
    </row>
    <row r="92" spans="1:7" s="1296" customFormat="1" ht="24.75" customHeight="1">
      <c r="A92" s="1348" t="s">
        <v>124</v>
      </c>
      <c r="B92" s="1353" t="s">
        <v>519</v>
      </c>
      <c r="C92" s="181" t="s">
        <v>1071</v>
      </c>
      <c r="D92" s="1350"/>
      <c r="E92" s="1364">
        <f>SUM(E93:E94)</f>
        <v>5194000</v>
      </c>
      <c r="F92" s="1364">
        <f>SUM(F94+F100)</f>
        <v>4162000</v>
      </c>
      <c r="G92" s="1364">
        <f>SUM(G94+G100)</f>
        <v>4162000</v>
      </c>
    </row>
    <row r="93" spans="1:7" ht="12.75" customHeight="1">
      <c r="A93" s="1345" t="s">
        <v>126</v>
      </c>
      <c r="B93" s="1351"/>
      <c r="C93" s="637" t="s">
        <v>125</v>
      </c>
      <c r="D93" s="1347"/>
      <c r="E93" s="642">
        <v>1566950</v>
      </c>
      <c r="F93" s="642"/>
      <c r="G93" s="642"/>
    </row>
    <row r="94" spans="1:7" ht="12.75" customHeight="1">
      <c r="A94" s="1345" t="s">
        <v>128</v>
      </c>
      <c r="B94" s="1351"/>
      <c r="C94" s="637" t="s">
        <v>616</v>
      </c>
      <c r="D94" s="1347"/>
      <c r="E94" s="642">
        <v>3627050</v>
      </c>
      <c r="F94" s="642">
        <v>3812000</v>
      </c>
      <c r="G94" s="642">
        <v>3812000</v>
      </c>
    </row>
    <row r="95" spans="1:7" s="1369" customFormat="1" ht="27" customHeight="1">
      <c r="A95" s="1365" t="s">
        <v>130</v>
      </c>
      <c r="B95" s="1366"/>
      <c r="C95" s="638" t="s">
        <v>617</v>
      </c>
      <c r="D95" s="1367"/>
      <c r="E95" s="1368">
        <v>600000</v>
      </c>
      <c r="F95" s="1368">
        <v>1050000</v>
      </c>
      <c r="G95" s="1368">
        <v>1050000</v>
      </c>
    </row>
    <row r="96" spans="1:7" s="1369" customFormat="1" ht="12.75">
      <c r="A96" s="1365" t="s">
        <v>131</v>
      </c>
      <c r="B96" s="1366"/>
      <c r="C96" s="638" t="s">
        <v>674</v>
      </c>
      <c r="D96" s="1367"/>
      <c r="E96" s="1368">
        <v>75000</v>
      </c>
      <c r="F96" s="1368">
        <v>75000</v>
      </c>
      <c r="G96" s="1368">
        <v>75000</v>
      </c>
    </row>
    <row r="97" spans="1:7" s="1369" customFormat="1" ht="12.75" customHeight="1">
      <c r="A97" s="1365" t="s">
        <v>133</v>
      </c>
      <c r="B97" s="1366"/>
      <c r="C97" s="638" t="s">
        <v>618</v>
      </c>
      <c r="D97" s="1367"/>
      <c r="E97" s="1368">
        <v>0</v>
      </c>
      <c r="F97" s="1368">
        <v>0</v>
      </c>
      <c r="G97" s="1368">
        <v>0</v>
      </c>
    </row>
    <row r="98" spans="1:7" s="1369" customFormat="1" ht="12.75" customHeight="1">
      <c r="A98" s="1365" t="s">
        <v>135</v>
      </c>
      <c r="B98" s="1366"/>
      <c r="C98" s="638" t="s">
        <v>619</v>
      </c>
      <c r="D98" s="1367"/>
      <c r="E98" s="1368">
        <v>2952050</v>
      </c>
      <c r="F98" s="1368">
        <v>2687000</v>
      </c>
      <c r="G98" s="1368">
        <v>2687000</v>
      </c>
    </row>
    <row r="99" spans="1:7" s="1369" customFormat="1" ht="23.25" customHeight="1">
      <c r="A99" s="1365" t="s">
        <v>137</v>
      </c>
      <c r="B99" s="1366"/>
      <c r="C99" s="638" t="s">
        <v>620</v>
      </c>
      <c r="D99" s="1367"/>
      <c r="E99" s="1367">
        <v>100000</v>
      </c>
      <c r="F99" s="1367"/>
      <c r="G99" s="1367"/>
    </row>
    <row r="100" spans="1:7" ht="23.25" customHeight="1">
      <c r="A100" s="1345" t="s">
        <v>139</v>
      </c>
      <c r="B100" s="1351"/>
      <c r="C100" s="1370" t="s">
        <v>1072</v>
      </c>
      <c r="D100" s="1371"/>
      <c r="E100" s="1347"/>
      <c r="F100" s="1347">
        <v>350000</v>
      </c>
      <c r="G100" s="1347">
        <v>350000</v>
      </c>
    </row>
    <row r="101" spans="1:7" ht="12.75" customHeight="1">
      <c r="A101" s="1348" t="s">
        <v>141</v>
      </c>
      <c r="B101" s="1353" t="s">
        <v>522</v>
      </c>
      <c r="C101" s="1372" t="s">
        <v>263</v>
      </c>
      <c r="D101" s="1373">
        <v>4</v>
      </c>
      <c r="E101" s="1350">
        <f>SUM(E102+E103+E104+E107+E108+E109)+E111+E110</f>
        <v>843875529</v>
      </c>
      <c r="F101" s="1350">
        <f>SUM(F102+F103+F104+F107+F108+F109)+F111</f>
        <v>698125640</v>
      </c>
      <c r="G101" s="1350">
        <f>SUM(G102+G103+G104+G107+G108+G109)+G111</f>
        <v>698125640</v>
      </c>
    </row>
    <row r="102" spans="1:7" ht="12.75" customHeight="1">
      <c r="A102" s="1345" t="s">
        <v>143</v>
      </c>
      <c r="B102" s="1351"/>
      <c r="C102" s="1347" t="s">
        <v>250</v>
      </c>
      <c r="D102" s="1347"/>
      <c r="E102" s="1347">
        <v>22978374</v>
      </c>
      <c r="F102" s="1347">
        <v>15868499</v>
      </c>
      <c r="G102" s="1347">
        <v>15868499</v>
      </c>
    </row>
    <row r="103" spans="1:7" ht="12.75" customHeight="1">
      <c r="A103" s="1345" t="s">
        <v>145</v>
      </c>
      <c r="B103" s="1351"/>
      <c r="C103" s="1347" t="s">
        <v>251</v>
      </c>
      <c r="D103" s="1347"/>
      <c r="E103" s="1347">
        <v>3784536</v>
      </c>
      <c r="F103" s="1347">
        <v>3127075</v>
      </c>
      <c r="G103" s="1347">
        <v>3127075</v>
      </c>
    </row>
    <row r="104" spans="1:7" ht="12.75" customHeight="1">
      <c r="A104" s="1345" t="s">
        <v>147</v>
      </c>
      <c r="B104" s="1351"/>
      <c r="C104" s="1347" t="s">
        <v>252</v>
      </c>
      <c r="D104" s="1347"/>
      <c r="E104" s="1347">
        <v>86949029</v>
      </c>
      <c r="F104" s="1347">
        <v>26099565</v>
      </c>
      <c r="G104" s="1347">
        <v>26099565</v>
      </c>
    </row>
    <row r="105" spans="1:7" s="1265" customFormat="1" ht="12.75" customHeight="1">
      <c r="A105" s="1355" t="s">
        <v>149</v>
      </c>
      <c r="B105" s="1356"/>
      <c r="C105" s="1359" t="s">
        <v>663</v>
      </c>
      <c r="D105" s="1358"/>
      <c r="E105" s="1358">
        <v>2500000</v>
      </c>
      <c r="F105" s="1358">
        <v>2500000</v>
      </c>
      <c r="G105" s="1358">
        <v>2500000</v>
      </c>
    </row>
    <row r="106" spans="1:7" s="1265" customFormat="1" ht="12.75" customHeight="1">
      <c r="A106" s="1355" t="s">
        <v>151</v>
      </c>
      <c r="B106" s="1356"/>
      <c r="C106" s="1359"/>
      <c r="D106" s="1358"/>
      <c r="E106" s="1358"/>
      <c r="F106" s="1358"/>
      <c r="G106" s="1358"/>
    </row>
    <row r="107" spans="1:7" ht="12.75" customHeight="1">
      <c r="A107" s="1345" t="s">
        <v>205</v>
      </c>
      <c r="B107" s="1351"/>
      <c r="C107" s="1347" t="s">
        <v>15</v>
      </c>
      <c r="D107" s="1347"/>
      <c r="E107" s="1347">
        <v>54806758</v>
      </c>
      <c r="F107" s="1347">
        <f>SUM('6,7,8 Melléklet'!D14+'6,7,8 Melléklet'!D15+'6,7,8 Melléklet'!D22+'6,7,8 Melléklet'!D24+'6,7,8 Melléklet'!D25+'6,7,8 Melléklet'!D26)</f>
        <v>3300000</v>
      </c>
      <c r="G107" s="1347">
        <f>SUM('6,7,8 Melléklet'!E14+'6,7,8 Melléklet'!E15+'6,7,8 Melléklet'!E22+'6,7,8 Melléklet'!E24+'6,7,8 Melléklet'!E25+'6,7,8 Melléklet'!E26)</f>
        <v>3300000</v>
      </c>
    </row>
    <row r="108" spans="1:7" ht="12.75" customHeight="1">
      <c r="A108" s="1345" t="s">
        <v>207</v>
      </c>
      <c r="B108" s="1351"/>
      <c r="C108" s="1347" t="s">
        <v>520</v>
      </c>
      <c r="D108" s="1374"/>
      <c r="E108" s="1347">
        <v>664627351</v>
      </c>
      <c r="F108" s="1347">
        <f>SUM('21. céltartalék'!D48)</f>
        <v>649730501</v>
      </c>
      <c r="G108" s="1347">
        <f>SUM('21. céltartalék'!E48)</f>
        <v>649730501</v>
      </c>
    </row>
    <row r="109" spans="1:7" ht="12.75" customHeight="1">
      <c r="A109" s="1345" t="s">
        <v>262</v>
      </c>
      <c r="B109" s="1351"/>
      <c r="C109" s="1375" t="s">
        <v>653</v>
      </c>
      <c r="D109" s="1376"/>
      <c r="E109" s="1347">
        <v>0</v>
      </c>
      <c r="F109" s="1347">
        <v>0</v>
      </c>
      <c r="G109" s="1347">
        <v>0</v>
      </c>
    </row>
    <row r="110" spans="1:7" ht="12.75" customHeight="1">
      <c r="A110" s="1345" t="s">
        <v>208</v>
      </c>
      <c r="B110" s="1346"/>
      <c r="C110" s="1375" t="s">
        <v>1089</v>
      </c>
      <c r="D110" s="1376"/>
      <c r="E110" s="1347">
        <v>10729481</v>
      </c>
      <c r="F110" s="1347"/>
      <c r="G110" s="1347"/>
    </row>
    <row r="111" spans="1:7" ht="12.75" customHeight="1">
      <c r="A111" s="1377" t="s">
        <v>210</v>
      </c>
      <c r="B111" s="1378"/>
      <c r="C111" s="1379" t="s">
        <v>477</v>
      </c>
      <c r="D111" s="1380"/>
      <c r="E111" s="1347"/>
      <c r="F111" s="1347"/>
      <c r="G111" s="1347"/>
    </row>
    <row r="112" spans="1:7" ht="12.75" customHeight="1">
      <c r="A112" s="1382" t="s">
        <v>264</v>
      </c>
      <c r="B112" s="1343" t="s">
        <v>523</v>
      </c>
      <c r="C112" s="753" t="s">
        <v>642</v>
      </c>
      <c r="D112" s="1383"/>
      <c r="E112" s="1350">
        <f>SUM(E113:E115)</f>
        <v>812200</v>
      </c>
      <c r="F112" s="1350">
        <f>SUM(F113:F115)</f>
        <v>804974</v>
      </c>
      <c r="G112" s="1350">
        <f>SUM(G113:G115)</f>
        <v>804974</v>
      </c>
    </row>
    <row r="113" spans="1:7" ht="12.75" customHeight="1">
      <c r="A113" s="1345" t="s">
        <v>265</v>
      </c>
      <c r="B113" s="1346"/>
      <c r="C113" s="1384" t="s">
        <v>250</v>
      </c>
      <c r="D113" s="1376"/>
      <c r="E113" s="1347">
        <v>325200</v>
      </c>
      <c r="F113" s="1347">
        <v>325200</v>
      </c>
      <c r="G113" s="1347">
        <v>325200</v>
      </c>
    </row>
    <row r="114" spans="1:7" ht="12.75" customHeight="1">
      <c r="A114" s="1345" t="s">
        <v>266</v>
      </c>
      <c r="B114" s="1346"/>
      <c r="C114" s="1384" t="s">
        <v>251</v>
      </c>
      <c r="D114" s="1376"/>
      <c r="E114" s="1347">
        <v>57000</v>
      </c>
      <c r="F114" s="1347">
        <v>57000</v>
      </c>
      <c r="G114" s="1347">
        <v>57000</v>
      </c>
    </row>
    <row r="115" spans="1:7" ht="12.75" customHeight="1">
      <c r="A115" s="1345" t="s">
        <v>267</v>
      </c>
      <c r="B115" s="1346"/>
      <c r="C115" s="805" t="s">
        <v>252</v>
      </c>
      <c r="D115" s="1376"/>
      <c r="E115" s="1347">
        <v>430000</v>
      </c>
      <c r="F115" s="1347">
        <f>SUM(F12*0.1)</f>
        <v>422774</v>
      </c>
      <c r="G115" s="1347">
        <f>SUM(G12*0.1)</f>
        <v>422774</v>
      </c>
    </row>
    <row r="116" spans="1:7" s="1296" customFormat="1" ht="12.75" customHeight="1">
      <c r="A116" s="1345" t="s">
        <v>269</v>
      </c>
      <c r="B116" s="1349" t="s">
        <v>1073</v>
      </c>
      <c r="C116" s="1385" t="s">
        <v>654</v>
      </c>
      <c r="D116" s="1381"/>
      <c r="E116" s="1350">
        <f>SUM(E117:E118)</f>
        <v>9086397</v>
      </c>
      <c r="F116" s="1350">
        <f>SUM(F117:F118)</f>
        <v>7035063</v>
      </c>
      <c r="G116" s="1350">
        <f>SUM(G117:G118)</f>
        <v>7035063</v>
      </c>
    </row>
    <row r="117" spans="1:7" ht="12.75" customHeight="1">
      <c r="A117" s="1345" t="s">
        <v>271</v>
      </c>
      <c r="B117" s="1351"/>
      <c r="C117" s="1347" t="s">
        <v>521</v>
      </c>
      <c r="D117" s="1374"/>
      <c r="E117" s="1347">
        <v>9086397</v>
      </c>
      <c r="F117" s="1347">
        <v>7035063</v>
      </c>
      <c r="G117" s="1347">
        <v>7035063</v>
      </c>
    </row>
    <row r="118" spans="1:7" ht="12.75" customHeight="1">
      <c r="A118" s="1345" t="s">
        <v>273</v>
      </c>
      <c r="B118" s="1346"/>
      <c r="C118" s="1375" t="s">
        <v>477</v>
      </c>
      <c r="D118" s="1376"/>
      <c r="E118" s="1347"/>
      <c r="F118" s="1347"/>
      <c r="G118" s="1347"/>
    </row>
    <row r="119" spans="1:7" s="1296" customFormat="1" ht="12.75" customHeight="1">
      <c r="A119" s="1348" t="s">
        <v>274</v>
      </c>
      <c r="B119" s="1349" t="s">
        <v>1082</v>
      </c>
      <c r="C119" s="1385" t="s">
        <v>1088</v>
      </c>
      <c r="D119" s="1381"/>
      <c r="E119" s="1350"/>
      <c r="F119" s="1350">
        <f>SUM(F120:F121)</f>
        <v>9837568</v>
      </c>
      <c r="G119" s="1350">
        <f>SUM(G120:G121)</f>
        <v>9837568</v>
      </c>
    </row>
    <row r="120" spans="1:7" ht="12.75" customHeight="1">
      <c r="A120" s="1345" t="s">
        <v>275</v>
      </c>
      <c r="C120" s="1384" t="s">
        <v>250</v>
      </c>
      <c r="D120" s="1376"/>
      <c r="E120" s="1347"/>
      <c r="F120" s="1347">
        <v>8231088</v>
      </c>
      <c r="G120" s="1347">
        <v>8231088</v>
      </c>
    </row>
    <row r="121" spans="1:7" ht="12.75" customHeight="1">
      <c r="A121" s="1345" t="s">
        <v>277</v>
      </c>
      <c r="B121" s="1346"/>
      <c r="C121" s="1384" t="s">
        <v>251</v>
      </c>
      <c r="D121" s="1376"/>
      <c r="E121" s="1347"/>
      <c r="F121" s="1347">
        <v>1606480</v>
      </c>
      <c r="G121" s="1347">
        <v>1606480</v>
      </c>
    </row>
    <row r="122" spans="1:7" s="1296" customFormat="1" ht="12.75" customHeight="1">
      <c r="A122" s="1348" t="s">
        <v>278</v>
      </c>
      <c r="B122" s="1349" t="s">
        <v>1074</v>
      </c>
      <c r="C122" s="1385" t="s">
        <v>1075</v>
      </c>
      <c r="D122" s="1381"/>
      <c r="E122" s="1350"/>
      <c r="F122" s="1350"/>
      <c r="G122" s="1350"/>
    </row>
    <row r="123" spans="1:7" ht="12.75" customHeight="1">
      <c r="A123" s="1345" t="s">
        <v>279</v>
      </c>
      <c r="B123" s="1346"/>
      <c r="C123" s="1375" t="s">
        <v>1076</v>
      </c>
      <c r="D123" s="1376"/>
      <c r="E123" s="1347"/>
      <c r="F123" s="1347"/>
      <c r="G123" s="1347"/>
    </row>
    <row r="124" spans="1:7" s="1296" customFormat="1" ht="12.75" customHeight="1">
      <c r="A124" s="1348" t="s">
        <v>280</v>
      </c>
      <c r="B124" s="1349" t="s">
        <v>1077</v>
      </c>
      <c r="C124" s="1385" t="s">
        <v>1078</v>
      </c>
      <c r="D124" s="1381"/>
      <c r="E124" s="1350"/>
      <c r="F124" s="1350"/>
      <c r="G124" s="1350"/>
    </row>
    <row r="125" spans="1:7" ht="12.75" customHeight="1">
      <c r="A125" s="1345" t="s">
        <v>281</v>
      </c>
      <c r="B125" s="1346"/>
      <c r="C125" s="1375" t="s">
        <v>1076</v>
      </c>
      <c r="D125" s="1376"/>
      <c r="E125" s="1347"/>
      <c r="F125" s="1347"/>
      <c r="G125" s="1347"/>
    </row>
    <row r="126" spans="1:7" ht="12.75" customHeight="1">
      <c r="A126" s="1345" t="s">
        <v>282</v>
      </c>
      <c r="B126" s="1346"/>
      <c r="C126" s="1375" t="s">
        <v>1079</v>
      </c>
      <c r="D126" s="1376"/>
      <c r="E126" s="1347"/>
      <c r="F126" s="1347"/>
      <c r="G126" s="1347"/>
    </row>
    <row r="127" spans="1:7" s="1296" customFormat="1" ht="12.75" customHeight="1">
      <c r="A127" s="1348" t="s">
        <v>283</v>
      </c>
      <c r="B127" s="1349" t="s">
        <v>1080</v>
      </c>
      <c r="C127" s="1385" t="s">
        <v>1033</v>
      </c>
      <c r="D127" s="1381"/>
      <c r="E127" s="1350"/>
      <c r="F127" s="1350">
        <f>SUM(F129)</f>
        <v>2500000</v>
      </c>
      <c r="G127" s="1350">
        <f>SUM(G129)</f>
        <v>2500000</v>
      </c>
    </row>
    <row r="128" spans="1:7" ht="12.75" customHeight="1">
      <c r="A128" s="1345" t="s">
        <v>284</v>
      </c>
      <c r="B128" s="1346"/>
      <c r="C128" s="1375" t="s">
        <v>1081</v>
      </c>
      <c r="D128" s="1376"/>
      <c r="E128" s="1347"/>
      <c r="F128" s="1347"/>
      <c r="G128" s="1347"/>
    </row>
    <row r="129" spans="1:7" ht="12.75" customHeight="1">
      <c r="A129" s="1345" t="s">
        <v>285</v>
      </c>
      <c r="B129" s="1346"/>
      <c r="C129" s="1375" t="s">
        <v>1079</v>
      </c>
      <c r="D129" s="1376"/>
      <c r="E129" s="1347"/>
      <c r="F129" s="1347">
        <v>2500000</v>
      </c>
      <c r="G129" s="1347">
        <v>2500000</v>
      </c>
    </row>
    <row r="130" spans="1:7" ht="26.25" customHeight="1">
      <c r="A130" s="1345" t="s">
        <v>286</v>
      </c>
      <c r="B130" s="1386" t="s">
        <v>1082</v>
      </c>
      <c r="C130" s="1387" t="s">
        <v>621</v>
      </c>
      <c r="D130" s="1381"/>
      <c r="E130" s="1350">
        <f>SUM(E131)</f>
        <v>274808735</v>
      </c>
      <c r="F130" s="1350">
        <f>SUM(F131)</f>
        <v>312611623</v>
      </c>
      <c r="G130" s="1350">
        <f>SUM(G131)</f>
        <v>312611623</v>
      </c>
    </row>
    <row r="131" spans="1:7" ht="12.75" customHeight="1" thickBot="1">
      <c r="A131" s="1345" t="s">
        <v>287</v>
      </c>
      <c r="B131" s="1388"/>
      <c r="C131" s="1389" t="s">
        <v>289</v>
      </c>
      <c r="D131" s="1376"/>
      <c r="E131" s="1374">
        <f>SUM('ÖNK ÖSSZESITŐ'!E45)*-1</f>
        <v>274808735</v>
      </c>
      <c r="F131" s="1374">
        <f>SUM('ÖNK ÖSSZESITŐ'!F45)*-1</f>
        <v>312611623</v>
      </c>
      <c r="G131" s="1374">
        <f>SUM('ÖNK ÖSSZESITŐ'!G45)*-1</f>
        <v>312611623</v>
      </c>
    </row>
    <row r="132" spans="1:7" ht="12.75" customHeight="1" thickBot="1">
      <c r="A132" s="1345" t="s">
        <v>288</v>
      </c>
      <c r="B132" s="286"/>
      <c r="C132" s="287" t="s">
        <v>236</v>
      </c>
      <c r="D132" s="1390">
        <v>5</v>
      </c>
      <c r="E132" s="288">
        <f>SUM(E60+E62+E65+E67+E71+E77+E81+E85+E101+E116+E130)+E112+E92</f>
        <v>1184701944</v>
      </c>
      <c r="F132" s="288">
        <f>SUM(F60+F62+F65+F67+F71+F77+F81+F85+F101+F116+F130)+F112+F92+F127+F119</f>
        <v>1074717213</v>
      </c>
      <c r="G132" s="288">
        <f>SUM(G60+G62+G65+G67+G71+G77+G81+G85+G101+G116+G130)+G112+G92+G127+G119</f>
        <v>1074717213</v>
      </c>
    </row>
    <row r="133" spans="1:7" ht="12.75" customHeight="1">
      <c r="A133" s="1345" t="s">
        <v>290</v>
      </c>
      <c r="B133" s="289"/>
      <c r="C133" s="290" t="s">
        <v>250</v>
      </c>
      <c r="D133" s="290"/>
      <c r="E133" s="290">
        <f>SUM(E72+E78+E82+E102)+E113</f>
        <v>24657111</v>
      </c>
      <c r="F133" s="290">
        <f>SUM(F72+F78+F82+F102)+F113+F120</f>
        <v>25877312</v>
      </c>
      <c r="G133" s="290">
        <f>SUM(G72+G78+G82+G102)+G113+G120</f>
        <v>25877312</v>
      </c>
    </row>
    <row r="134" spans="1:7" ht="12.75" customHeight="1">
      <c r="A134" s="1345" t="s">
        <v>291</v>
      </c>
      <c r="B134" s="291"/>
      <c r="C134" s="292" t="s">
        <v>251</v>
      </c>
      <c r="D134" s="292"/>
      <c r="E134" s="292">
        <f>SUM(E73+E83+E103)+E114</f>
        <v>4122203</v>
      </c>
      <c r="F134" s="292">
        <f>SUM(F73+F83+F103)+F114+F121</f>
        <v>5090525</v>
      </c>
      <c r="G134" s="292">
        <f>SUM(G73+G83+G103)+G114+G121</f>
        <v>5090525</v>
      </c>
    </row>
    <row r="135" spans="1:7" ht="12.75" customHeight="1">
      <c r="A135" s="1345" t="s">
        <v>292</v>
      </c>
      <c r="B135" s="291"/>
      <c r="C135" s="292" t="s">
        <v>252</v>
      </c>
      <c r="D135" s="292"/>
      <c r="E135" s="292">
        <f>SUM(E61+E63+E66+E68+E74+E80+E104)+E115+E93</f>
        <v>97469979</v>
      </c>
      <c r="F135" s="292">
        <f>SUM(F61+F63+F66+F68+F74+F80+F104)+F115+F93</f>
        <v>34022339</v>
      </c>
      <c r="G135" s="292">
        <f>SUM(G61+G63+G66+G68+G74+G80+G104)+G115+G93</f>
        <v>34022339</v>
      </c>
    </row>
    <row r="136" spans="1:7" ht="12.75" customHeight="1">
      <c r="A136" s="1345" t="s">
        <v>293</v>
      </c>
      <c r="B136" s="291"/>
      <c r="C136" s="292" t="s">
        <v>659</v>
      </c>
      <c r="D136" s="292"/>
      <c r="E136" s="292">
        <f>SUM(E94)</f>
        <v>3627050</v>
      </c>
      <c r="F136" s="292">
        <f>SUM(F94)+F100</f>
        <v>4162000</v>
      </c>
      <c r="G136" s="292">
        <f>SUM(G94)+G100</f>
        <v>4162000</v>
      </c>
    </row>
    <row r="137" spans="1:7" ht="12.75" customHeight="1">
      <c r="A137" s="1345" t="s">
        <v>294</v>
      </c>
      <c r="B137" s="291"/>
      <c r="C137" s="292" t="s">
        <v>660</v>
      </c>
      <c r="D137" s="292"/>
      <c r="E137" s="292">
        <f>SUM(E108)</f>
        <v>664627351</v>
      </c>
      <c r="F137" s="292">
        <f>SUM(F108)</f>
        <v>649730501</v>
      </c>
      <c r="G137" s="292">
        <f>SUM(G108)</f>
        <v>649730501</v>
      </c>
    </row>
    <row r="138" spans="1:7" ht="12.75" customHeight="1">
      <c r="A138" s="1345" t="s">
        <v>295</v>
      </c>
      <c r="B138" s="291"/>
      <c r="C138" s="292" t="s">
        <v>661</v>
      </c>
      <c r="D138" s="292"/>
      <c r="E138" s="292">
        <f>SUM(E86)</f>
        <v>40766879</v>
      </c>
      <c r="F138" s="292">
        <f>SUM(F86)+F129</f>
        <v>32887850</v>
      </c>
      <c r="G138" s="292">
        <f>SUM(G86)+G129</f>
        <v>32887850</v>
      </c>
    </row>
    <row r="139" spans="1:7" ht="12.75" customHeight="1">
      <c r="A139" s="1345" t="s">
        <v>297</v>
      </c>
      <c r="B139" s="291"/>
      <c r="C139" s="292" t="s">
        <v>624</v>
      </c>
      <c r="D139" s="292"/>
      <c r="E139" s="292">
        <f>SUM(E64+E76+E79+E107)</f>
        <v>54806758</v>
      </c>
      <c r="F139" s="292">
        <f>SUM(F64+F76+F79+F107)</f>
        <v>3300000</v>
      </c>
      <c r="G139" s="292">
        <f>SUM(G64+G76+G79+G107)</f>
        <v>3300000</v>
      </c>
    </row>
    <row r="140" spans="1:7" s="1392" customFormat="1" ht="12.75" customHeight="1">
      <c r="A140" s="1391" t="s">
        <v>299</v>
      </c>
      <c r="B140" s="1031"/>
      <c r="C140" s="1032" t="s">
        <v>791</v>
      </c>
      <c r="D140" s="1032"/>
      <c r="E140" s="1032">
        <v>46062104</v>
      </c>
      <c r="F140" s="1032">
        <v>2000000</v>
      </c>
      <c r="G140" s="1032">
        <v>2000000</v>
      </c>
    </row>
    <row r="141" spans="1:7" s="1392" customFormat="1" ht="12.75" customHeight="1">
      <c r="A141" s="1391" t="s">
        <v>301</v>
      </c>
      <c r="B141" s="1031"/>
      <c r="C141" s="1032" t="s">
        <v>792</v>
      </c>
      <c r="D141" s="1032"/>
      <c r="E141" s="1393">
        <v>8744654</v>
      </c>
      <c r="F141" s="1393">
        <v>1300000</v>
      </c>
      <c r="G141" s="1393">
        <v>1300000</v>
      </c>
    </row>
    <row r="142" spans="1:7" ht="12.75">
      <c r="A142" s="1345" t="s">
        <v>302</v>
      </c>
      <c r="B142" s="291"/>
      <c r="C142" s="293" t="s">
        <v>662</v>
      </c>
      <c r="D142" s="292"/>
      <c r="E142" s="292">
        <v>10729481</v>
      </c>
      <c r="F142" s="292"/>
      <c r="G142" s="292"/>
    </row>
    <row r="143" spans="1:7" ht="25.5">
      <c r="A143" s="1345" t="s">
        <v>303</v>
      </c>
      <c r="B143" s="294"/>
      <c r="C143" s="667" t="s">
        <v>706</v>
      </c>
      <c r="D143" s="295"/>
      <c r="E143" s="295">
        <f>SUM(E109)</f>
        <v>0</v>
      </c>
      <c r="F143" s="295">
        <f>SUM(F109)</f>
        <v>0</v>
      </c>
      <c r="G143" s="295">
        <f>SUM(G109)</f>
        <v>0</v>
      </c>
    </row>
    <row r="144" spans="1:7" ht="25.5">
      <c r="A144" s="1345" t="s">
        <v>304</v>
      </c>
      <c r="B144" s="668"/>
      <c r="C144" s="669" t="s">
        <v>707</v>
      </c>
      <c r="D144" s="670"/>
      <c r="E144" s="670">
        <f>SUM(E117)</f>
        <v>9086397</v>
      </c>
      <c r="F144" s="670">
        <f>SUM(F117)</f>
        <v>7035063</v>
      </c>
      <c r="G144" s="670">
        <f>SUM(G117)</f>
        <v>7035063</v>
      </c>
    </row>
    <row r="145" spans="1:7" ht="12.75" customHeight="1">
      <c r="A145" s="1345" t="s">
        <v>305</v>
      </c>
      <c r="B145" s="668"/>
      <c r="C145" s="669" t="s">
        <v>687</v>
      </c>
      <c r="D145" s="670"/>
      <c r="E145" s="670"/>
      <c r="F145" s="670"/>
      <c r="G145" s="670"/>
    </row>
    <row r="146" spans="1:7" ht="12.75" customHeight="1">
      <c r="A146" s="1345" t="s">
        <v>622</v>
      </c>
      <c r="B146" s="668"/>
      <c r="C146" s="669" t="s">
        <v>688</v>
      </c>
      <c r="D146" s="670"/>
      <c r="E146" s="670"/>
      <c r="F146" s="670"/>
      <c r="G146" s="670"/>
    </row>
    <row r="147" spans="1:7" ht="12.75" customHeight="1">
      <c r="A147" s="1345" t="s">
        <v>623</v>
      </c>
      <c r="B147" s="668"/>
      <c r="C147" s="669" t="s">
        <v>689</v>
      </c>
      <c r="D147" s="670"/>
      <c r="E147" s="670"/>
      <c r="F147" s="670"/>
      <c r="G147" s="670"/>
    </row>
    <row r="148" spans="1:7" ht="12.75" customHeight="1">
      <c r="A148" s="1345" t="s">
        <v>307</v>
      </c>
      <c r="B148" s="668"/>
      <c r="C148" s="669" t="s">
        <v>685</v>
      </c>
      <c r="D148" s="670"/>
      <c r="E148" s="670">
        <f>SUM(E131)</f>
        <v>274808735</v>
      </c>
      <c r="F148" s="670">
        <f>SUM(F131)</f>
        <v>312611623</v>
      </c>
      <c r="G148" s="670">
        <f>SUM(G131)</f>
        <v>312611623</v>
      </c>
    </row>
    <row r="149" spans="1:7" s="296" customFormat="1" ht="12.75" customHeight="1">
      <c r="A149" s="1345"/>
      <c r="E149" s="297"/>
      <c r="F149" s="297"/>
      <c r="G149" s="297"/>
    </row>
  </sheetData>
  <sheetProtection selectLockedCells="1" selectUnlockedCells="1"/>
  <mergeCells count="50">
    <mergeCell ref="A6:C6"/>
    <mergeCell ref="A7:B7"/>
    <mergeCell ref="C7:D7"/>
    <mergeCell ref="A4:G4"/>
    <mergeCell ref="A2:G2"/>
    <mergeCell ref="A1:G1"/>
    <mergeCell ref="C3:F3"/>
    <mergeCell ref="A8:B8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7:D37"/>
    <mergeCell ref="C39:D39"/>
    <mergeCell ref="C40:D40"/>
    <mergeCell ref="C41:D41"/>
    <mergeCell ref="C45:D45"/>
    <mergeCell ref="C48:D48"/>
    <mergeCell ref="C49:D49"/>
    <mergeCell ref="C50:D50"/>
    <mergeCell ref="A59:B59"/>
    <mergeCell ref="C51:D51"/>
    <mergeCell ref="C52:D52"/>
    <mergeCell ref="C53:D53"/>
    <mergeCell ref="C54:D54"/>
    <mergeCell ref="C55:D55"/>
    <mergeCell ref="A58:B58"/>
  </mergeCells>
  <printOptions horizontalCentered="1"/>
  <pageMargins left="0.5905511811023623" right="0.5905511811023623" top="0.2755905511811024" bottom="0.2755905511811024" header="0.7874015748031497" footer="0.7874015748031497"/>
  <pageSetup horizontalDpi="600" verticalDpi="600" orientation="portrait" paperSize="9" scale="65" r:id="rId1"/>
  <rowBreaks count="1" manualBreakCount="1">
    <brk id="76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C18" sqref="C18"/>
    </sheetView>
  </sheetViews>
  <sheetFormatPr defaultColWidth="11.57421875" defaultRowHeight="12.75" customHeight="1"/>
  <cols>
    <col min="1" max="1" width="38.421875" style="0" customWidth="1"/>
    <col min="2" max="2" width="16.00390625" style="0" customWidth="1"/>
    <col min="3" max="3" width="20.28125" style="0" customWidth="1"/>
    <col min="4" max="4" width="13.7109375" style="0" customWidth="1"/>
    <col min="5" max="5" width="17.421875" style="0" customWidth="1"/>
    <col min="6" max="6" width="16.00390625" style="0" customWidth="1"/>
    <col min="7" max="7" width="20.28125" style="0" customWidth="1"/>
    <col min="8" max="8" width="13.7109375" style="0" customWidth="1"/>
    <col min="9" max="9" width="17.421875" style="0" customWidth="1"/>
  </cols>
  <sheetData>
    <row r="1" spans="1:9" s="244" customFormat="1" ht="18" customHeight="1">
      <c r="A1" s="1960" t="s">
        <v>524</v>
      </c>
      <c r="B1" s="1960"/>
      <c r="C1" s="1960"/>
      <c r="D1" s="1960"/>
      <c r="E1" s="1960"/>
      <c r="F1" s="1960"/>
      <c r="G1" s="1960"/>
      <c r="H1" s="1960"/>
      <c r="I1" s="1960"/>
    </row>
    <row r="2" spans="1:9" ht="12.75" customHeight="1">
      <c r="A2" s="1729" t="s">
        <v>1149</v>
      </c>
      <c r="B2" s="1729"/>
      <c r="C2" s="1729"/>
      <c r="D2" s="1729"/>
      <c r="E2" s="1729"/>
      <c r="F2" s="1729"/>
      <c r="G2" s="1729"/>
      <c r="H2" s="1729"/>
      <c r="I2" s="1729"/>
    </row>
    <row r="3" spans="1:9" ht="12.75" customHeight="1">
      <c r="A3" s="628"/>
      <c r="B3" s="628"/>
      <c r="C3" s="628"/>
      <c r="D3" s="628"/>
      <c r="E3" s="628"/>
      <c r="F3" s="628"/>
      <c r="G3" s="628"/>
      <c r="H3" s="628"/>
      <c r="I3" s="628"/>
    </row>
    <row r="4" spans="1:9" ht="12.75" customHeight="1">
      <c r="A4" s="1655" t="s">
        <v>2</v>
      </c>
      <c r="B4" s="1655"/>
      <c r="C4" s="1655"/>
      <c r="D4" s="1655"/>
      <c r="E4" s="1655"/>
      <c r="F4" s="1655"/>
      <c r="G4" s="1655"/>
      <c r="H4" s="1655"/>
      <c r="I4" s="1655"/>
    </row>
    <row r="5" spans="1:9" ht="15.75" customHeight="1">
      <c r="A5" s="1730" t="s">
        <v>1029</v>
      </c>
      <c r="B5" s="1730"/>
      <c r="C5" s="1730"/>
      <c r="D5" s="1730"/>
      <c r="E5" s="1730"/>
      <c r="F5" s="1730"/>
      <c r="G5" s="1730"/>
      <c r="H5" s="1730"/>
      <c r="I5" s="1730"/>
    </row>
    <row r="6" spans="1:7" ht="9" customHeight="1">
      <c r="A6" s="4"/>
      <c r="B6" s="4"/>
      <c r="C6" s="4"/>
      <c r="F6" s="4"/>
      <c r="G6" s="4"/>
    </row>
    <row r="7" spans="1:7" ht="9" customHeight="1">
      <c r="A7" s="4"/>
      <c r="B7" s="4"/>
      <c r="C7" s="4"/>
      <c r="F7" s="4"/>
      <c r="G7" s="4"/>
    </row>
    <row r="8" spans="1:9" ht="13.5" customHeight="1" thickBot="1">
      <c r="A8" s="4"/>
      <c r="B8" s="4"/>
      <c r="C8" s="4"/>
      <c r="D8" s="1736"/>
      <c r="E8" s="1736"/>
      <c r="F8" s="4"/>
      <c r="G8" s="4"/>
      <c r="H8" s="1736" t="s">
        <v>214</v>
      </c>
      <c r="I8" s="1736"/>
    </row>
    <row r="9" spans="1:9" ht="12.75" customHeight="1" thickBot="1">
      <c r="A9" s="1965" t="s">
        <v>525</v>
      </c>
      <c r="B9" s="1961" t="s">
        <v>526</v>
      </c>
      <c r="C9" s="1963" t="s">
        <v>527</v>
      </c>
      <c r="D9" s="1963"/>
      <c r="E9" s="1964"/>
      <c r="F9" s="1961" t="s">
        <v>526</v>
      </c>
      <c r="G9" s="1963" t="s">
        <v>1147</v>
      </c>
      <c r="H9" s="1963"/>
      <c r="I9" s="1964"/>
    </row>
    <row r="10" spans="1:9" ht="33.75" customHeight="1">
      <c r="A10" s="1966"/>
      <c r="B10" s="1962"/>
      <c r="C10" s="298" t="s">
        <v>528</v>
      </c>
      <c r="D10" s="298" t="s">
        <v>529</v>
      </c>
      <c r="E10" s="868" t="s">
        <v>530</v>
      </c>
      <c r="F10" s="1962"/>
      <c r="G10" s="298" t="s">
        <v>528</v>
      </c>
      <c r="H10" s="298" t="s">
        <v>529</v>
      </c>
      <c r="I10" s="868" t="s">
        <v>530</v>
      </c>
    </row>
    <row r="11" spans="1:9" ht="15" customHeight="1">
      <c r="A11" s="884" t="s">
        <v>2</v>
      </c>
      <c r="B11" s="869">
        <f aca="true" t="shared" si="0" ref="B11:I11">SUM(B12:B26)</f>
        <v>1074717213</v>
      </c>
      <c r="C11" s="73">
        <f t="shared" si="0"/>
        <v>1074044213</v>
      </c>
      <c r="D11" s="73">
        <f t="shared" si="0"/>
        <v>673000</v>
      </c>
      <c r="E11" s="540">
        <f t="shared" si="0"/>
        <v>0</v>
      </c>
      <c r="F11" s="869">
        <f t="shared" si="0"/>
        <v>1074717213</v>
      </c>
      <c r="G11" s="73">
        <f t="shared" si="0"/>
        <v>1074044213</v>
      </c>
      <c r="H11" s="73">
        <f t="shared" si="0"/>
        <v>673000</v>
      </c>
      <c r="I11" s="540">
        <f t="shared" si="0"/>
        <v>0</v>
      </c>
    </row>
    <row r="12" spans="1:9" s="1" customFormat="1" ht="15" customHeight="1">
      <c r="A12" s="885" t="s">
        <v>664</v>
      </c>
      <c r="B12" s="870">
        <f>SUM(C12:E12)</f>
        <v>673000</v>
      </c>
      <c r="C12" s="145"/>
      <c r="D12" s="145">
        <v>673000</v>
      </c>
      <c r="E12" s="871"/>
      <c r="F12" s="870">
        <f>SUM(G12:I12)</f>
        <v>673000</v>
      </c>
      <c r="G12" s="145"/>
      <c r="H12" s="145">
        <v>673000</v>
      </c>
      <c r="I12" s="871"/>
    </row>
    <row r="13" spans="1:9" s="1" customFormat="1" ht="15" customHeight="1">
      <c r="A13" s="885" t="s">
        <v>248</v>
      </c>
      <c r="B13" s="870">
        <f aca="true" t="shared" si="1" ref="B13:B23">SUM(C13:E13)</f>
        <v>200000</v>
      </c>
      <c r="C13" s="145">
        <f>SUM('19 önkormányzat'!F62)</f>
        <v>200000</v>
      </c>
      <c r="D13" s="145"/>
      <c r="E13" s="871"/>
      <c r="F13" s="870">
        <f aca="true" t="shared" si="2" ref="F13:F23">SUM(G13:I13)</f>
        <v>200000</v>
      </c>
      <c r="G13" s="145">
        <v>200000</v>
      </c>
      <c r="H13" s="145"/>
      <c r="I13" s="871"/>
    </row>
    <row r="14" spans="1:9" s="1" customFormat="1" ht="15" customHeight="1">
      <c r="A14" s="885" t="s">
        <v>253</v>
      </c>
      <c r="B14" s="870">
        <f t="shared" si="1"/>
        <v>7000000</v>
      </c>
      <c r="C14" s="299">
        <f>SUM('19 önkormányzat'!F65)</f>
        <v>7000000</v>
      </c>
      <c r="D14" s="145"/>
      <c r="E14" s="871"/>
      <c r="F14" s="870">
        <f t="shared" si="2"/>
        <v>7000000</v>
      </c>
      <c r="G14" s="299">
        <v>7000000</v>
      </c>
      <c r="H14" s="145"/>
      <c r="I14" s="871"/>
    </row>
    <row r="15" spans="1:9" s="1" customFormat="1" ht="15" customHeight="1">
      <c r="A15" s="885" t="s">
        <v>665</v>
      </c>
      <c r="B15" s="870">
        <f t="shared" si="1"/>
        <v>100000</v>
      </c>
      <c r="C15" s="145">
        <f>SUM('19 önkormányzat'!E67)</f>
        <v>100000</v>
      </c>
      <c r="D15" s="145"/>
      <c r="E15" s="871"/>
      <c r="F15" s="870">
        <f t="shared" si="2"/>
        <v>100000</v>
      </c>
      <c r="G15" s="145">
        <v>100000</v>
      </c>
      <c r="H15" s="145"/>
      <c r="I15" s="871"/>
    </row>
    <row r="16" spans="1:9" s="1" customFormat="1" ht="15" customHeight="1">
      <c r="A16" s="885" t="s">
        <v>255</v>
      </c>
      <c r="B16" s="870">
        <f t="shared" si="1"/>
        <v>1634204</v>
      </c>
      <c r="C16" s="145">
        <f>SUM('19 önkormányzat'!E71)</f>
        <v>1634204</v>
      </c>
      <c r="D16" s="145"/>
      <c r="E16" s="871"/>
      <c r="F16" s="870">
        <f t="shared" si="2"/>
        <v>1634204</v>
      </c>
      <c r="G16" s="145">
        <v>1634204</v>
      </c>
      <c r="H16" s="145"/>
      <c r="I16" s="871"/>
    </row>
    <row r="17" spans="1:9" s="1" customFormat="1" ht="15" customHeight="1">
      <c r="A17" s="885" t="s">
        <v>666</v>
      </c>
      <c r="B17" s="870">
        <f t="shared" si="1"/>
        <v>200000</v>
      </c>
      <c r="C17" s="145">
        <v>200000</v>
      </c>
      <c r="D17" s="145"/>
      <c r="E17" s="871"/>
      <c r="F17" s="870">
        <f t="shared" si="2"/>
        <v>200000</v>
      </c>
      <c r="G17" s="145">
        <v>200000</v>
      </c>
      <c r="H17" s="145"/>
      <c r="I17" s="871"/>
    </row>
    <row r="18" spans="1:9" s="1" customFormat="1" ht="15" customHeight="1">
      <c r="A18" s="885" t="s">
        <v>667</v>
      </c>
      <c r="B18" s="870">
        <f t="shared" si="1"/>
        <v>0</v>
      </c>
      <c r="C18" s="145">
        <v>0</v>
      </c>
      <c r="D18" s="145"/>
      <c r="E18" s="871"/>
      <c r="F18" s="870">
        <f t="shared" si="2"/>
        <v>0</v>
      </c>
      <c r="G18" s="145">
        <v>0</v>
      </c>
      <c r="H18" s="145"/>
      <c r="I18" s="871"/>
    </row>
    <row r="19" spans="1:9" s="1" customFormat="1" ht="15" customHeight="1">
      <c r="A19" s="1347" t="s">
        <v>1069</v>
      </c>
      <c r="B19" s="870">
        <f t="shared" si="1"/>
        <v>30387850</v>
      </c>
      <c r="C19" s="145">
        <f>SUM('19 önkormányzat'!F85)</f>
        <v>30387850</v>
      </c>
      <c r="D19" s="145"/>
      <c r="E19" s="871"/>
      <c r="F19" s="870">
        <f t="shared" si="2"/>
        <v>30387850</v>
      </c>
      <c r="G19" s="145">
        <v>30387850</v>
      </c>
      <c r="H19" s="145"/>
      <c r="I19" s="871"/>
    </row>
    <row r="20" spans="1:9" s="1" customFormat="1" ht="31.5" customHeight="1">
      <c r="A20" s="1461" t="s">
        <v>1071</v>
      </c>
      <c r="B20" s="870">
        <f t="shared" si="1"/>
        <v>4162000</v>
      </c>
      <c r="C20" s="145">
        <f>SUM('19 önkormányzat'!F92)</f>
        <v>4162000</v>
      </c>
      <c r="D20" s="145"/>
      <c r="E20" s="871"/>
      <c r="F20" s="870">
        <f t="shared" si="2"/>
        <v>4162000</v>
      </c>
      <c r="G20" s="145">
        <v>4162000</v>
      </c>
      <c r="H20" s="145"/>
      <c r="I20" s="871"/>
    </row>
    <row r="21" spans="1:9" s="1" customFormat="1" ht="15" customHeight="1">
      <c r="A21" s="885" t="s">
        <v>668</v>
      </c>
      <c r="B21" s="870">
        <f t="shared" si="1"/>
        <v>697570931</v>
      </c>
      <c r="C21" s="145">
        <v>697570931</v>
      </c>
      <c r="D21" s="145"/>
      <c r="E21" s="871"/>
      <c r="F21" s="870">
        <f t="shared" si="2"/>
        <v>697570931</v>
      </c>
      <c r="G21" s="145">
        <v>697570931</v>
      </c>
      <c r="H21" s="145"/>
      <c r="I21" s="871"/>
    </row>
    <row r="22" spans="1:9" s="1" customFormat="1" ht="15" customHeight="1">
      <c r="A22" s="885" t="s">
        <v>642</v>
      </c>
      <c r="B22" s="870">
        <f t="shared" si="1"/>
        <v>804974</v>
      </c>
      <c r="C22" s="145">
        <f>SUM('19 önkormányzat'!F112)</f>
        <v>804974</v>
      </c>
      <c r="D22" s="145"/>
      <c r="E22" s="871"/>
      <c r="F22" s="870">
        <f t="shared" si="2"/>
        <v>804974</v>
      </c>
      <c r="G22" s="145">
        <v>804974</v>
      </c>
      <c r="H22" s="145"/>
      <c r="I22" s="871"/>
    </row>
    <row r="23" spans="1:9" s="1" customFormat="1" ht="15" customHeight="1">
      <c r="A23" s="885" t="s">
        <v>654</v>
      </c>
      <c r="B23" s="870">
        <f t="shared" si="1"/>
        <v>7035063</v>
      </c>
      <c r="C23" s="145">
        <f>SUM('19 önkormányzat'!F116)</f>
        <v>7035063</v>
      </c>
      <c r="D23" s="145"/>
      <c r="E23" s="871"/>
      <c r="F23" s="870">
        <f t="shared" si="2"/>
        <v>7035063</v>
      </c>
      <c r="G23" s="145">
        <v>7035063</v>
      </c>
      <c r="H23" s="145"/>
      <c r="I23" s="871"/>
    </row>
    <row r="24" spans="1:9" s="1" customFormat="1" ht="15" customHeight="1">
      <c r="A24" s="886" t="s">
        <v>1146</v>
      </c>
      <c r="B24" s="870">
        <f>SUM(C24)</f>
        <v>9837568</v>
      </c>
      <c r="C24" s="301">
        <f>SUM('19 önkormányzat'!F119)</f>
        <v>9837568</v>
      </c>
      <c r="D24" s="301"/>
      <c r="E24" s="872"/>
      <c r="F24" s="870">
        <f>SUM(G24)</f>
        <v>9837568</v>
      </c>
      <c r="G24" s="301">
        <v>9837568</v>
      </c>
      <c r="H24" s="301"/>
      <c r="I24" s="872"/>
    </row>
    <row r="25" spans="1:9" s="1" customFormat="1" ht="15" customHeight="1">
      <c r="A25" s="1375" t="s">
        <v>1033</v>
      </c>
      <c r="B25" s="870">
        <f>SUM(C25)</f>
        <v>2500000</v>
      </c>
      <c r="C25" s="301">
        <v>2500000</v>
      </c>
      <c r="D25" s="301"/>
      <c r="E25" s="872"/>
      <c r="F25" s="870">
        <f>SUM(G25)</f>
        <v>2500000</v>
      </c>
      <c r="G25" s="301">
        <v>2500000</v>
      </c>
      <c r="H25" s="301"/>
      <c r="I25" s="872"/>
    </row>
    <row r="26" spans="1:9" s="1" customFormat="1" ht="15" customHeight="1" thickBot="1">
      <c r="A26" s="886" t="s">
        <v>621</v>
      </c>
      <c r="B26" s="870">
        <f>SUM(C26)</f>
        <v>312611623</v>
      </c>
      <c r="C26" s="301">
        <f>SUM('19 önkormányzat'!F130)</f>
        <v>312611623</v>
      </c>
      <c r="D26" s="767"/>
      <c r="E26" s="872"/>
      <c r="F26" s="870">
        <f>SUM(G26)</f>
        <v>312611623</v>
      </c>
      <c r="G26" s="301">
        <v>312611623</v>
      </c>
      <c r="H26" s="767"/>
      <c r="I26" s="872"/>
    </row>
    <row r="27" spans="1:9" s="12" customFormat="1" ht="39" customHeight="1" thickBot="1">
      <c r="A27" s="1049" t="s">
        <v>242</v>
      </c>
      <c r="B27" s="873">
        <f>SUM(B28:B37)</f>
        <v>97394750</v>
      </c>
      <c r="C27" s="768">
        <f>SUM(C28:C37)</f>
        <v>80816491</v>
      </c>
      <c r="D27" s="768">
        <f>SUM(D28:D37)</f>
        <v>16578259</v>
      </c>
      <c r="E27" s="769">
        <f>SUM(E31:E37)</f>
        <v>0</v>
      </c>
      <c r="F27" s="873">
        <v>97394750</v>
      </c>
      <c r="G27" s="768">
        <v>80816491</v>
      </c>
      <c r="H27" s="768">
        <v>16578259</v>
      </c>
      <c r="I27" s="769">
        <f>SUM(I31:I37)</f>
        <v>0</v>
      </c>
    </row>
    <row r="28" spans="1:9" s="1" customFormat="1" ht="15" customHeight="1">
      <c r="A28" s="887" t="s">
        <v>374</v>
      </c>
      <c r="B28" s="874">
        <f>SUM(C28:E28)</f>
        <v>36066279</v>
      </c>
      <c r="C28" s="305">
        <f>SUM('18. VÜKI'!F29)</f>
        <v>36066279</v>
      </c>
      <c r="D28" s="305"/>
      <c r="E28" s="875"/>
      <c r="F28" s="874">
        <f>SUM(G28:I28)</f>
        <v>36066279</v>
      </c>
      <c r="G28" s="305">
        <v>36066279</v>
      </c>
      <c r="H28" s="305"/>
      <c r="I28" s="875"/>
    </row>
    <row r="29" spans="1:9" s="1" customFormat="1" ht="15" customHeight="1">
      <c r="A29" s="885" t="s">
        <v>379</v>
      </c>
      <c r="B29" s="874">
        <f aca="true" t="shared" si="3" ref="B29:B37">SUM(C29:E29)</f>
        <v>9729409</v>
      </c>
      <c r="C29" s="145"/>
      <c r="D29" s="145">
        <f>SUM('18. VÜKI'!F34)</f>
        <v>9729409</v>
      </c>
      <c r="E29" s="871"/>
      <c r="F29" s="874">
        <f aca="true" t="shared" si="4" ref="F29:F37">SUM(G29:I29)</f>
        <v>9729409</v>
      </c>
      <c r="G29" s="145"/>
      <c r="H29" s="145">
        <v>9729409</v>
      </c>
      <c r="I29" s="871"/>
    </row>
    <row r="30" spans="1:9" s="1" customFormat="1" ht="15" customHeight="1">
      <c r="A30" s="885" t="s">
        <v>384</v>
      </c>
      <c r="B30" s="874">
        <f t="shared" si="3"/>
        <v>0</v>
      </c>
      <c r="C30" s="145">
        <v>0</v>
      </c>
      <c r="D30" s="145"/>
      <c r="E30" s="871"/>
      <c r="F30" s="874">
        <f t="shared" si="4"/>
        <v>0</v>
      </c>
      <c r="G30" s="145">
        <v>0</v>
      </c>
      <c r="H30" s="145"/>
      <c r="I30" s="871"/>
    </row>
    <row r="31" spans="1:9" s="1" customFormat="1" ht="15" customHeight="1">
      <c r="A31" s="885" t="s">
        <v>531</v>
      </c>
      <c r="B31" s="874">
        <f t="shared" si="3"/>
        <v>500000</v>
      </c>
      <c r="C31" s="145">
        <f>SUM('18. VÜKI'!F44)</f>
        <v>500000</v>
      </c>
      <c r="D31" s="145"/>
      <c r="E31" s="871"/>
      <c r="F31" s="874">
        <f t="shared" si="4"/>
        <v>500000</v>
      </c>
      <c r="G31" s="145">
        <v>500000</v>
      </c>
      <c r="H31" s="145"/>
      <c r="I31" s="871"/>
    </row>
    <row r="32" spans="1:9" s="1" customFormat="1" ht="15" customHeight="1">
      <c r="A32" s="885" t="s">
        <v>532</v>
      </c>
      <c r="B32" s="874">
        <f t="shared" si="3"/>
        <v>430000</v>
      </c>
      <c r="C32" s="299">
        <f>SUM('18. VÜKI'!F49)</f>
        <v>430000</v>
      </c>
      <c r="D32" s="145"/>
      <c r="E32" s="871"/>
      <c r="F32" s="874">
        <f t="shared" si="4"/>
        <v>430000</v>
      </c>
      <c r="G32" s="299">
        <v>430000</v>
      </c>
      <c r="H32" s="145"/>
      <c r="I32" s="871"/>
    </row>
    <row r="33" spans="1:9" s="1" customFormat="1" ht="15" customHeight="1">
      <c r="A33" s="885" t="s">
        <v>533</v>
      </c>
      <c r="B33" s="874">
        <f t="shared" si="3"/>
        <v>42460212</v>
      </c>
      <c r="C33" s="145">
        <f>SUM('18. VÜKI'!F54)</f>
        <v>42460212</v>
      </c>
      <c r="D33" s="145"/>
      <c r="E33" s="871"/>
      <c r="F33" s="874">
        <f t="shared" si="4"/>
        <v>42460212</v>
      </c>
      <c r="G33" s="145">
        <v>42460212</v>
      </c>
      <c r="H33" s="145"/>
      <c r="I33" s="871"/>
    </row>
    <row r="34" spans="1:9" s="1" customFormat="1" ht="15" customHeight="1">
      <c r="A34" s="885" t="s">
        <v>534</v>
      </c>
      <c r="B34" s="874">
        <f t="shared" si="3"/>
        <v>640000</v>
      </c>
      <c r="C34" s="145">
        <f>SUM('18. VÜKI'!F59)</f>
        <v>640000</v>
      </c>
      <c r="D34" s="145"/>
      <c r="E34" s="871"/>
      <c r="F34" s="874">
        <f t="shared" si="4"/>
        <v>640000</v>
      </c>
      <c r="G34" s="145">
        <v>640000</v>
      </c>
      <c r="H34" s="145"/>
      <c r="I34" s="871"/>
    </row>
    <row r="35" spans="1:9" s="1" customFormat="1" ht="15" customHeight="1">
      <c r="A35" s="885" t="s">
        <v>669</v>
      </c>
      <c r="B35" s="874">
        <f t="shared" si="3"/>
        <v>0</v>
      </c>
      <c r="C35" s="145">
        <f>SUM('18. VÜKI'!F63)</f>
        <v>0</v>
      </c>
      <c r="D35" s="145"/>
      <c r="E35" s="871"/>
      <c r="F35" s="874">
        <f t="shared" si="4"/>
        <v>0</v>
      </c>
      <c r="G35" s="145">
        <f>SUM('18. VÜKI'!J63)</f>
        <v>0</v>
      </c>
      <c r="H35" s="145"/>
      <c r="I35" s="871"/>
    </row>
    <row r="36" spans="1:9" s="1" customFormat="1" ht="15" customHeight="1">
      <c r="A36" s="885" t="s">
        <v>535</v>
      </c>
      <c r="B36" s="874">
        <f t="shared" si="3"/>
        <v>720000</v>
      </c>
      <c r="C36" s="145">
        <f>SUM('18. VÜKI'!F68)</f>
        <v>720000</v>
      </c>
      <c r="D36" s="145"/>
      <c r="E36" s="871"/>
      <c r="F36" s="874">
        <f t="shared" si="4"/>
        <v>720000</v>
      </c>
      <c r="G36" s="145">
        <v>720000</v>
      </c>
      <c r="H36" s="145"/>
      <c r="I36" s="871"/>
    </row>
    <row r="37" spans="1:9" s="1" customFormat="1" ht="15" customHeight="1" thickBot="1">
      <c r="A37" s="886" t="s">
        <v>536</v>
      </c>
      <c r="B37" s="874">
        <f t="shared" si="3"/>
        <v>6848850</v>
      </c>
      <c r="C37" s="301"/>
      <c r="D37" s="301">
        <f>SUM('18. VÜKI'!F70)</f>
        <v>6848850</v>
      </c>
      <c r="E37" s="872"/>
      <c r="F37" s="874">
        <f t="shared" si="4"/>
        <v>6848850</v>
      </c>
      <c r="G37" s="301"/>
      <c r="H37" s="301">
        <v>6848850</v>
      </c>
      <c r="I37" s="872"/>
    </row>
    <row r="38" spans="1:9" ht="15" customHeight="1" thickBot="1">
      <c r="A38" s="888" t="s">
        <v>306</v>
      </c>
      <c r="B38" s="876">
        <f aca="true" t="shared" si="5" ref="B38:I38">SUM(B39:B40)</f>
        <v>85258833</v>
      </c>
      <c r="C38" s="302">
        <f t="shared" si="5"/>
        <v>85258833</v>
      </c>
      <c r="D38" s="302">
        <f t="shared" si="5"/>
        <v>0</v>
      </c>
      <c r="E38" s="877">
        <f t="shared" si="5"/>
        <v>0</v>
      </c>
      <c r="F38" s="876">
        <f t="shared" si="5"/>
        <v>85258833</v>
      </c>
      <c r="G38" s="302">
        <f t="shared" si="5"/>
        <v>85258833</v>
      </c>
      <c r="H38" s="302">
        <f t="shared" si="5"/>
        <v>0</v>
      </c>
      <c r="I38" s="877">
        <f t="shared" si="5"/>
        <v>0</v>
      </c>
    </row>
    <row r="39" spans="1:9" s="142" customFormat="1" ht="15" customHeight="1">
      <c r="A39" s="889" t="s">
        <v>537</v>
      </c>
      <c r="B39" s="878">
        <f>SUM(C39:E39)</f>
        <v>80197573</v>
      </c>
      <c r="C39" s="303">
        <v>80197573</v>
      </c>
      <c r="D39" s="303"/>
      <c r="E39" s="879"/>
      <c r="F39" s="878">
        <f>SUM(G39:I39)</f>
        <v>80197573</v>
      </c>
      <c r="G39" s="303">
        <v>80197573</v>
      </c>
      <c r="H39" s="303"/>
      <c r="I39" s="879"/>
    </row>
    <row r="40" spans="1:9" s="142" customFormat="1" ht="15" customHeight="1" thickBot="1">
      <c r="A40" s="890" t="s">
        <v>538</v>
      </c>
      <c r="B40" s="878">
        <f>SUM(C40:E40)</f>
        <v>5061260</v>
      </c>
      <c r="C40" s="80">
        <v>5061260</v>
      </c>
      <c r="D40" s="80"/>
      <c r="E40" s="880"/>
      <c r="F40" s="878">
        <f>SUM(G40:I40)</f>
        <v>5061260</v>
      </c>
      <c r="G40" s="80">
        <v>5061260</v>
      </c>
      <c r="H40" s="80"/>
      <c r="I40" s="880"/>
    </row>
    <row r="41" spans="1:9" ht="15" customHeight="1" thickBot="1">
      <c r="A41" s="888" t="s">
        <v>239</v>
      </c>
      <c r="B41" s="876">
        <f aca="true" t="shared" si="6" ref="B41:I41">SUM(B42:B49)</f>
        <v>129394821</v>
      </c>
      <c r="C41" s="302">
        <f t="shared" si="6"/>
        <v>91448405</v>
      </c>
      <c r="D41" s="302">
        <f t="shared" si="6"/>
        <v>37946416</v>
      </c>
      <c r="E41" s="877">
        <f t="shared" si="6"/>
        <v>0</v>
      </c>
      <c r="F41" s="876">
        <f t="shared" si="6"/>
        <v>129394821</v>
      </c>
      <c r="G41" s="302">
        <f t="shared" si="6"/>
        <v>91448405</v>
      </c>
      <c r="H41" s="302">
        <f t="shared" si="6"/>
        <v>37946416</v>
      </c>
      <c r="I41" s="877">
        <f t="shared" si="6"/>
        <v>0</v>
      </c>
    </row>
    <row r="42" spans="1:9" s="142" customFormat="1" ht="15" customHeight="1">
      <c r="A42" s="886" t="s">
        <v>539</v>
      </c>
      <c r="B42" s="878">
        <f>SUM(C42:E42)</f>
        <v>18885094</v>
      </c>
      <c r="C42" s="303">
        <f>SUM('15. Óvoda'!F30)</f>
        <v>18885094</v>
      </c>
      <c r="D42" s="303"/>
      <c r="E42" s="879"/>
      <c r="F42" s="878">
        <f>SUM(G42:I42)</f>
        <v>18885094</v>
      </c>
      <c r="G42" s="303">
        <v>18885094</v>
      </c>
      <c r="H42" s="303"/>
      <c r="I42" s="879"/>
    </row>
    <row r="43" spans="1:9" s="142" customFormat="1" ht="15" customHeight="1">
      <c r="A43" s="891" t="s">
        <v>540</v>
      </c>
      <c r="B43" s="878">
        <f aca="true" t="shared" si="7" ref="B43:B49">SUM(C43:E43)</f>
        <v>4842080</v>
      </c>
      <c r="C43" s="68"/>
      <c r="D43" s="68">
        <f>SUM('15. Óvoda'!F34)</f>
        <v>4842080</v>
      </c>
      <c r="E43" s="881"/>
      <c r="F43" s="878">
        <f aca="true" t="shared" si="8" ref="F43:F49">SUM(G43:I43)</f>
        <v>4842080</v>
      </c>
      <c r="G43" s="68"/>
      <c r="H43" s="68">
        <v>4842080</v>
      </c>
      <c r="I43" s="881"/>
    </row>
    <row r="44" spans="1:9" s="1" customFormat="1" ht="15" customHeight="1">
      <c r="A44" s="891" t="s">
        <v>670</v>
      </c>
      <c r="B44" s="878">
        <f t="shared" si="7"/>
        <v>0</v>
      </c>
      <c r="C44" s="641"/>
      <c r="D44" s="641"/>
      <c r="E44" s="692"/>
      <c r="F44" s="878">
        <f t="shared" si="8"/>
        <v>0</v>
      </c>
      <c r="G44" s="641"/>
      <c r="H44" s="641"/>
      <c r="I44" s="692"/>
    </row>
    <row r="45" spans="1:9" s="1" customFormat="1" ht="15" customHeight="1">
      <c r="A45" s="891" t="s">
        <v>671</v>
      </c>
      <c r="B45" s="878">
        <f t="shared" si="7"/>
        <v>67471811</v>
      </c>
      <c r="C45" s="641">
        <f>SUM('15. Óvoda'!F42)</f>
        <v>67471811</v>
      </c>
      <c r="D45" s="641"/>
      <c r="E45" s="692"/>
      <c r="F45" s="878">
        <f t="shared" si="8"/>
        <v>67471811</v>
      </c>
      <c r="G45" s="641">
        <v>67471811</v>
      </c>
      <c r="H45" s="641"/>
      <c r="I45" s="692"/>
    </row>
    <row r="46" spans="1:9" s="142" customFormat="1" ht="15" customHeight="1">
      <c r="A46" s="892" t="s">
        <v>492</v>
      </c>
      <c r="B46" s="878">
        <f t="shared" si="7"/>
        <v>394000</v>
      </c>
      <c r="C46" s="68">
        <f>SUM('15. Óvoda'!F48)</f>
        <v>394000</v>
      </c>
      <c r="D46" s="68"/>
      <c r="E46" s="881"/>
      <c r="F46" s="878">
        <f t="shared" si="8"/>
        <v>394000</v>
      </c>
      <c r="G46" s="68">
        <v>394000</v>
      </c>
      <c r="H46" s="68"/>
      <c r="I46" s="881"/>
    </row>
    <row r="47" spans="1:9" s="142" customFormat="1" ht="15" customHeight="1">
      <c r="A47" s="892" t="s">
        <v>672</v>
      </c>
      <c r="B47" s="878">
        <f t="shared" si="7"/>
        <v>13116458</v>
      </c>
      <c r="C47" s="68"/>
      <c r="D47" s="68">
        <f>SUM('15. Óvoda'!F52)</f>
        <v>13116458</v>
      </c>
      <c r="E47" s="881"/>
      <c r="F47" s="878">
        <f t="shared" si="8"/>
        <v>13116458</v>
      </c>
      <c r="G47" s="68"/>
      <c r="H47" s="68">
        <v>13116458</v>
      </c>
      <c r="I47" s="881"/>
    </row>
    <row r="48" spans="1:9" s="142" customFormat="1" ht="15" customHeight="1">
      <c r="A48" s="892" t="s">
        <v>541</v>
      </c>
      <c r="B48" s="878">
        <f t="shared" si="7"/>
        <v>19987878</v>
      </c>
      <c r="C48" s="80"/>
      <c r="D48" s="80">
        <f>SUM('15. Óvoda'!F56)</f>
        <v>19987878</v>
      </c>
      <c r="E48" s="880"/>
      <c r="F48" s="878">
        <f t="shared" si="8"/>
        <v>19987878</v>
      </c>
      <c r="G48" s="80"/>
      <c r="H48" s="80">
        <v>19987878</v>
      </c>
      <c r="I48" s="880"/>
    </row>
    <row r="49" spans="1:9" s="142" customFormat="1" ht="15" customHeight="1" thickBot="1">
      <c r="A49" s="893" t="s">
        <v>673</v>
      </c>
      <c r="B49" s="878">
        <f t="shared" si="7"/>
        <v>4697500</v>
      </c>
      <c r="C49" s="80">
        <f>SUM('15. Óvoda'!F62)</f>
        <v>4697500</v>
      </c>
      <c r="D49" s="80"/>
      <c r="E49" s="880"/>
      <c r="F49" s="878">
        <f t="shared" si="8"/>
        <v>4697500</v>
      </c>
      <c r="G49" s="80">
        <v>4697500</v>
      </c>
      <c r="H49" s="80"/>
      <c r="I49" s="880"/>
    </row>
    <row r="50" spans="1:9" ht="15" customHeight="1" thickBot="1">
      <c r="A50" s="888" t="s">
        <v>821</v>
      </c>
      <c r="B50" s="876">
        <f aca="true" t="shared" si="9" ref="B50:I50">SUM(B51:B54)</f>
        <v>22031285</v>
      </c>
      <c r="C50" s="302">
        <f t="shared" si="9"/>
        <v>21231285</v>
      </c>
      <c r="D50" s="302">
        <f t="shared" si="9"/>
        <v>800000</v>
      </c>
      <c r="E50" s="877">
        <f t="shared" si="9"/>
        <v>0</v>
      </c>
      <c r="F50" s="876">
        <f t="shared" si="9"/>
        <v>22031285</v>
      </c>
      <c r="G50" s="302">
        <f t="shared" si="9"/>
        <v>21231285</v>
      </c>
      <c r="H50" s="302">
        <f t="shared" si="9"/>
        <v>800000</v>
      </c>
      <c r="I50" s="877">
        <f t="shared" si="9"/>
        <v>0</v>
      </c>
    </row>
    <row r="51" spans="1:9" ht="15" customHeight="1">
      <c r="A51" s="887" t="s">
        <v>542</v>
      </c>
      <c r="B51" s="882">
        <f>SUM(C51:E51)</f>
        <v>21231285</v>
      </c>
      <c r="C51" s="305">
        <f>SUM('16. Műv. ház'!F23)</f>
        <v>21231285</v>
      </c>
      <c r="D51" s="303"/>
      <c r="E51" s="883"/>
      <c r="F51" s="882">
        <f>SUM(G51:I51)</f>
        <v>21231285</v>
      </c>
      <c r="G51" s="305">
        <v>21231285</v>
      </c>
      <c r="H51" s="303"/>
      <c r="I51" s="883"/>
    </row>
    <row r="52" spans="1:9" ht="7.5" customHeight="1" hidden="1">
      <c r="A52" s="885" t="s">
        <v>543</v>
      </c>
      <c r="B52" s="882">
        <f>SUM(C52:E52)</f>
        <v>0</v>
      </c>
      <c r="C52" s="73"/>
      <c r="D52" s="68"/>
      <c r="E52" s="540"/>
      <c r="F52" s="882">
        <f>SUM(G52:I52)</f>
        <v>0</v>
      </c>
      <c r="G52" s="73"/>
      <c r="H52" s="68"/>
      <c r="I52" s="540"/>
    </row>
    <row r="53" spans="1:9" s="142" customFormat="1" ht="15" customHeight="1">
      <c r="A53" s="1213" t="s">
        <v>500</v>
      </c>
      <c r="B53" s="1214">
        <f>SUM(C53:E53)</f>
        <v>500000</v>
      </c>
      <c r="C53" s="307"/>
      <c r="D53" s="80">
        <f>SUM('16. Műv. ház'!F30)</f>
        <v>500000</v>
      </c>
      <c r="E53" s="880"/>
      <c r="F53" s="1214">
        <f>SUM(G53:I53)</f>
        <v>500000</v>
      </c>
      <c r="G53" s="307"/>
      <c r="H53" s="80">
        <v>500000</v>
      </c>
      <c r="I53" s="880"/>
    </row>
    <row r="54" spans="1:9" s="142" customFormat="1" ht="34.5" customHeight="1">
      <c r="A54" s="1217" t="s">
        <v>501</v>
      </c>
      <c r="B54" s="1215">
        <f>SUM(C54:E54)</f>
        <v>300000</v>
      </c>
      <c r="C54" s="1216"/>
      <c r="D54" s="549">
        <f>SUM('16. Műv. ház'!F34)</f>
        <v>300000</v>
      </c>
      <c r="E54" s="549"/>
      <c r="F54" s="1215">
        <f>SUM(G54:I54)</f>
        <v>300000</v>
      </c>
      <c r="G54" s="1216"/>
      <c r="H54" s="549">
        <v>300000</v>
      </c>
      <c r="I54" s="549"/>
    </row>
    <row r="55" spans="1:9" s="12" customFormat="1" ht="15" customHeight="1">
      <c r="A55" s="763" t="s">
        <v>25</v>
      </c>
      <c r="B55" s="521">
        <f aca="true" t="shared" si="10" ref="B55:I55">SUM(B11+B27+B38+B41+B50)</f>
        <v>1408796902</v>
      </c>
      <c r="C55" s="521">
        <f t="shared" si="10"/>
        <v>1352799227</v>
      </c>
      <c r="D55" s="521">
        <f t="shared" si="10"/>
        <v>55997675</v>
      </c>
      <c r="E55" s="521">
        <f t="shared" si="10"/>
        <v>0</v>
      </c>
      <c r="F55" s="521">
        <f t="shared" si="10"/>
        <v>1408796902</v>
      </c>
      <c r="G55" s="521">
        <f t="shared" si="10"/>
        <v>1352799227</v>
      </c>
      <c r="H55" s="521">
        <f t="shared" si="10"/>
        <v>55997675</v>
      </c>
      <c r="I55" s="521">
        <f t="shared" si="10"/>
        <v>0</v>
      </c>
    </row>
  </sheetData>
  <sheetProtection selectLockedCells="1" selectUnlockedCells="1"/>
  <mergeCells count="11">
    <mergeCell ref="C9:E9"/>
    <mergeCell ref="A1:I1"/>
    <mergeCell ref="H8:I8"/>
    <mergeCell ref="F9:F10"/>
    <mergeCell ref="G9:I9"/>
    <mergeCell ref="A5:I5"/>
    <mergeCell ref="A4:I4"/>
    <mergeCell ref="A2:I2"/>
    <mergeCell ref="D8:E8"/>
    <mergeCell ref="A9:A10"/>
    <mergeCell ref="B9:B10"/>
  </mergeCells>
  <printOptions horizontalCentered="1"/>
  <pageMargins left="0.4724409448818898" right="0.11811023622047245" top="0.984251968503937" bottom="0.984251968503937" header="0.5118110236220472" footer="0.5118110236220472"/>
  <pageSetup horizontalDpi="600" verticalDpi="600" orientation="landscape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SheetLayoutView="100" zoomScalePageLayoutView="0" workbookViewId="0" topLeftCell="A5">
      <selection activeCell="G22" sqref="G22"/>
    </sheetView>
  </sheetViews>
  <sheetFormatPr defaultColWidth="9.140625" defaultRowHeight="12.75"/>
  <cols>
    <col min="1" max="1" width="5.7109375" style="0" customWidth="1"/>
    <col min="2" max="2" width="31.7109375" style="0" customWidth="1"/>
    <col min="3" max="3" width="17.140625" style="0" customWidth="1"/>
    <col min="4" max="4" width="16.7109375" style="0" customWidth="1"/>
    <col min="5" max="5" width="11.421875" style="0" customWidth="1"/>
    <col min="6" max="6" width="17.28125" style="0" customWidth="1"/>
    <col min="7" max="7" width="17.140625" style="0" customWidth="1"/>
    <col min="8" max="8" width="16.7109375" style="0" customWidth="1"/>
    <col min="9" max="9" width="11.421875" style="0" customWidth="1"/>
    <col min="10" max="10" width="17.28125" style="0" customWidth="1"/>
  </cols>
  <sheetData>
    <row r="1" spans="1:10" ht="15">
      <c r="A1" s="1960" t="s">
        <v>732</v>
      </c>
      <c r="B1" s="1960"/>
      <c r="C1" s="1960"/>
      <c r="D1" s="1960"/>
      <c r="E1" s="1960"/>
      <c r="F1" s="1960"/>
      <c r="G1" s="1960"/>
      <c r="H1" s="1960"/>
      <c r="I1" s="1960"/>
      <c r="J1" s="1960"/>
    </row>
    <row r="2" spans="1:10" ht="12.75">
      <c r="A2" s="1729" t="s">
        <v>1149</v>
      </c>
      <c r="B2" s="1729"/>
      <c r="C2" s="1729"/>
      <c r="D2" s="1729"/>
      <c r="E2" s="1729"/>
      <c r="F2" s="1729"/>
      <c r="G2" s="1729"/>
      <c r="H2" s="1729"/>
      <c r="I2" s="1729"/>
      <c r="J2" s="1729"/>
    </row>
    <row r="3" spans="1:10" ht="12.75">
      <c r="A3" s="896"/>
      <c r="B3" s="896"/>
      <c r="C3" s="896"/>
      <c r="D3" s="896"/>
      <c r="E3" s="896"/>
      <c r="F3" s="896"/>
      <c r="G3" s="896"/>
      <c r="H3" s="896"/>
      <c r="I3" s="896"/>
      <c r="J3" s="896"/>
    </row>
    <row r="4" spans="1:10" ht="12.75">
      <c r="A4" s="896"/>
      <c r="B4" s="896"/>
      <c r="C4" s="896"/>
      <c r="D4" s="896"/>
      <c r="E4" s="896"/>
      <c r="F4" s="896"/>
      <c r="G4" s="896"/>
      <c r="H4" s="896"/>
      <c r="I4" s="896"/>
      <c r="J4" s="896"/>
    </row>
    <row r="5" spans="1:10" ht="12.75">
      <c r="A5" s="896"/>
      <c r="B5" s="896"/>
      <c r="C5" s="896"/>
      <c r="D5" s="896"/>
      <c r="E5" s="896"/>
      <c r="F5" s="896"/>
      <c r="G5" s="896"/>
      <c r="H5" s="896"/>
      <c r="I5" s="896"/>
      <c r="J5" s="896"/>
    </row>
    <row r="6" spans="1:10" ht="29.25" customHeight="1">
      <c r="A6" s="1970" t="s">
        <v>733</v>
      </c>
      <c r="B6" s="1970"/>
      <c r="C6" s="1970"/>
      <c r="D6" s="1970"/>
      <c r="E6" s="1970"/>
      <c r="F6" s="1970"/>
      <c r="G6" s="1970"/>
      <c r="H6" s="1970"/>
      <c r="I6" s="1970"/>
      <c r="J6" s="1970"/>
    </row>
    <row r="9" spans="6:10" ht="13.5" thickBot="1">
      <c r="F9" s="1083"/>
      <c r="J9" s="1083" t="s">
        <v>214</v>
      </c>
    </row>
    <row r="10" spans="1:10" ht="12.75">
      <c r="A10" s="1975" t="s">
        <v>716</v>
      </c>
      <c r="B10" s="1976"/>
      <c r="C10" s="1968" t="s">
        <v>527</v>
      </c>
      <c r="D10" s="1968"/>
      <c r="E10" s="1968"/>
      <c r="F10" s="1979"/>
      <c r="G10" s="1967" t="s">
        <v>1147</v>
      </c>
      <c r="H10" s="1968"/>
      <c r="I10" s="1968"/>
      <c r="J10" s="1969"/>
    </row>
    <row r="11" spans="1:10" s="5" customFormat="1" ht="48.75" customHeight="1" thickBot="1">
      <c r="A11" s="1977"/>
      <c r="B11" s="1978"/>
      <c r="C11" s="947" t="s">
        <v>717</v>
      </c>
      <c r="D11" s="947" t="s">
        <v>718</v>
      </c>
      <c r="E11" s="947" t="s">
        <v>719</v>
      </c>
      <c r="F11" s="1527" t="s">
        <v>25</v>
      </c>
      <c r="G11" s="1462" t="s">
        <v>717</v>
      </c>
      <c r="H11" s="947" t="s">
        <v>718</v>
      </c>
      <c r="I11" s="947" t="s">
        <v>719</v>
      </c>
      <c r="J11" s="948" t="s">
        <v>25</v>
      </c>
    </row>
    <row r="12" spans="1:10" s="12" customFormat="1" ht="26.25" thickBot="1">
      <c r="A12" s="943" t="s">
        <v>164</v>
      </c>
      <c r="B12" s="944" t="s">
        <v>722</v>
      </c>
      <c r="C12" s="945">
        <f>SUM(C13)</f>
        <v>103326446</v>
      </c>
      <c r="D12" s="945">
        <f>SUM(D13)</f>
        <v>24240403</v>
      </c>
      <c r="E12" s="945">
        <v>0</v>
      </c>
      <c r="F12" s="1511">
        <f>SUM(F13)</f>
        <v>127566849</v>
      </c>
      <c r="G12" s="1541">
        <f>SUM(G13)</f>
        <v>103326446</v>
      </c>
      <c r="H12" s="945">
        <f>SUM(H13)</f>
        <v>24240403</v>
      </c>
      <c r="I12" s="945">
        <v>0</v>
      </c>
      <c r="J12" s="946">
        <f>SUM(J13)</f>
        <v>127566849</v>
      </c>
    </row>
    <row r="13" spans="1:10" s="142" customFormat="1" ht="26.25" thickBot="1">
      <c r="A13" s="939"/>
      <c r="B13" s="909" t="s">
        <v>720</v>
      </c>
      <c r="C13" s="925">
        <v>103326446</v>
      </c>
      <c r="D13" s="925">
        <v>24240403</v>
      </c>
      <c r="E13" s="925"/>
      <c r="F13" s="1538">
        <f aca="true" t="shared" si="0" ref="F13:F18">SUM(C13:E13)</f>
        <v>127566849</v>
      </c>
      <c r="G13" s="1542">
        <v>103326446</v>
      </c>
      <c r="H13" s="925">
        <v>24240403</v>
      </c>
      <c r="I13" s="925"/>
      <c r="J13" s="1543">
        <f aca="true" t="shared" si="1" ref="J13:J18">SUM(G13:I13)</f>
        <v>127566849</v>
      </c>
    </row>
    <row r="14" spans="1:10" s="12" customFormat="1" ht="13.5" thickBot="1">
      <c r="A14" s="938" t="s">
        <v>166</v>
      </c>
      <c r="B14" s="911" t="s">
        <v>721</v>
      </c>
      <c r="C14" s="923">
        <f>SUM(C15:C18)</f>
        <v>0</v>
      </c>
      <c r="D14" s="923">
        <f>SUM(D15:D18)</f>
        <v>1589555</v>
      </c>
      <c r="E14" s="923">
        <v>0</v>
      </c>
      <c r="F14" s="1528">
        <f t="shared" si="0"/>
        <v>1589555</v>
      </c>
      <c r="G14" s="1516">
        <f>SUM(G15:G18)</f>
        <v>0</v>
      </c>
      <c r="H14" s="923">
        <v>1589555</v>
      </c>
      <c r="I14" s="923">
        <v>0</v>
      </c>
      <c r="J14" s="924">
        <f t="shared" si="1"/>
        <v>1589555</v>
      </c>
    </row>
    <row r="15" spans="1:10" s="142" customFormat="1" ht="12.75">
      <c r="A15" s="940"/>
      <c r="B15" s="905" t="s">
        <v>723</v>
      </c>
      <c r="C15" s="926"/>
      <c r="D15" s="927">
        <f>SUM('15. Óvoda'!F11+'15. Óvoda'!F12)</f>
        <v>1249555</v>
      </c>
      <c r="E15" s="927"/>
      <c r="F15" s="1512">
        <f t="shared" si="0"/>
        <v>1249555</v>
      </c>
      <c r="G15" s="1517"/>
      <c r="H15" s="927">
        <v>1249555</v>
      </c>
      <c r="I15" s="927"/>
      <c r="J15" s="1518">
        <f t="shared" si="1"/>
        <v>1249555</v>
      </c>
    </row>
    <row r="16" spans="1:10" s="142" customFormat="1" ht="25.5">
      <c r="A16" s="941"/>
      <c r="B16" s="901" t="s">
        <v>724</v>
      </c>
      <c r="C16" s="928"/>
      <c r="D16" s="921">
        <f>SUM('15. Óvoda'!F13)</f>
        <v>340000</v>
      </c>
      <c r="E16" s="921"/>
      <c r="F16" s="1513">
        <f t="shared" si="0"/>
        <v>340000</v>
      </c>
      <c r="G16" s="1519"/>
      <c r="H16" s="921">
        <v>340000</v>
      </c>
      <c r="I16" s="921"/>
      <c r="J16" s="1520">
        <f t="shared" si="1"/>
        <v>340000</v>
      </c>
    </row>
    <row r="17" spans="1:10" s="142" customFormat="1" ht="25.5">
      <c r="A17" s="941"/>
      <c r="B17" s="901" t="s">
        <v>725</v>
      </c>
      <c r="C17" s="928"/>
      <c r="D17" s="921"/>
      <c r="E17" s="921"/>
      <c r="F17" s="1513">
        <f t="shared" si="0"/>
        <v>0</v>
      </c>
      <c r="G17" s="1519"/>
      <c r="H17" s="921"/>
      <c r="I17" s="921"/>
      <c r="J17" s="1520">
        <f t="shared" si="1"/>
        <v>0</v>
      </c>
    </row>
    <row r="18" spans="1:10" s="142" customFormat="1" ht="26.25" thickBot="1">
      <c r="A18" s="942"/>
      <c r="B18" s="920" t="s">
        <v>726</v>
      </c>
      <c r="C18" s="929"/>
      <c r="D18" s="922"/>
      <c r="E18" s="922"/>
      <c r="F18" s="1529">
        <f t="shared" si="0"/>
        <v>0</v>
      </c>
      <c r="G18" s="1544"/>
      <c r="H18" s="922"/>
      <c r="I18" s="922"/>
      <c r="J18" s="1534">
        <f t="shared" si="1"/>
        <v>0</v>
      </c>
    </row>
    <row r="19" spans="1:10" s="12" customFormat="1" ht="26.25" thickBot="1">
      <c r="A19" s="938" t="s">
        <v>173</v>
      </c>
      <c r="B19" s="908" t="s">
        <v>727</v>
      </c>
      <c r="C19" s="923"/>
      <c r="D19" s="923"/>
      <c r="E19" s="923"/>
      <c r="F19" s="1528"/>
      <c r="G19" s="1516"/>
      <c r="H19" s="923"/>
      <c r="I19" s="923"/>
      <c r="J19" s="924"/>
    </row>
    <row r="20" spans="1:10" s="654" customFormat="1" ht="16.5" thickBot="1">
      <c r="A20" s="1971" t="s">
        <v>484</v>
      </c>
      <c r="B20" s="1972"/>
      <c r="C20" s="930">
        <f>SUM(C12+C14+C19)</f>
        <v>103326446</v>
      </c>
      <c r="D20" s="930">
        <f>SUM(D12+D14+D19)</f>
        <v>25829958</v>
      </c>
      <c r="E20" s="930">
        <v>0</v>
      </c>
      <c r="F20" s="1470">
        <f>SUM(F12+F14+F19)</f>
        <v>129156404</v>
      </c>
      <c r="G20" s="1490">
        <f>SUM(G12+G14+G19)</f>
        <v>103326446</v>
      </c>
      <c r="H20" s="930">
        <f>SUM(H12+H14+H19)</f>
        <v>25829958</v>
      </c>
      <c r="I20" s="930">
        <v>0</v>
      </c>
      <c r="J20" s="931">
        <f>SUM(J12+J14+J19)</f>
        <v>129156404</v>
      </c>
    </row>
    <row r="21" spans="1:10" ht="38.25">
      <c r="A21" s="910"/>
      <c r="B21" s="898" t="s">
        <v>728</v>
      </c>
      <c r="C21" s="932">
        <f>SUM('15. Óvoda'!F24)</f>
        <v>238417</v>
      </c>
      <c r="D21" s="932"/>
      <c r="E21" s="932"/>
      <c r="F21" s="1471">
        <f>SUM(C21)</f>
        <v>238417</v>
      </c>
      <c r="G21" s="1491">
        <v>238417</v>
      </c>
      <c r="H21" s="932"/>
      <c r="I21" s="932"/>
      <c r="J21" s="1492">
        <f>SUM(G21)</f>
        <v>238417</v>
      </c>
    </row>
    <row r="22" spans="1:10" ht="12.75">
      <c r="A22" s="503"/>
      <c r="B22" s="899" t="s">
        <v>729</v>
      </c>
      <c r="C22" s="1458">
        <f aca="true" t="shared" si="2" ref="C22:J22">SUM(C21)</f>
        <v>238417</v>
      </c>
      <c r="D22" s="1458">
        <f t="shared" si="2"/>
        <v>0</v>
      </c>
      <c r="E22" s="1458">
        <f t="shared" si="2"/>
        <v>0</v>
      </c>
      <c r="F22" s="1539">
        <f t="shared" si="2"/>
        <v>238417</v>
      </c>
      <c r="G22" s="1545">
        <f t="shared" si="2"/>
        <v>238417</v>
      </c>
      <c r="H22" s="1458">
        <f t="shared" si="2"/>
        <v>0</v>
      </c>
      <c r="I22" s="1458">
        <f t="shared" si="2"/>
        <v>0</v>
      </c>
      <c r="J22" s="1546">
        <f t="shared" si="2"/>
        <v>238417</v>
      </c>
    </row>
    <row r="23" spans="1:10" ht="26.25" thickBot="1">
      <c r="A23" s="912"/>
      <c r="B23" s="913" t="s">
        <v>730</v>
      </c>
      <c r="C23" s="934"/>
      <c r="D23" s="934"/>
      <c r="E23" s="934"/>
      <c r="F23" s="1540"/>
      <c r="G23" s="1494"/>
      <c r="H23" s="934"/>
      <c r="I23" s="934"/>
      <c r="J23" s="1547"/>
    </row>
    <row r="24" spans="1:10" ht="32.25" thickBot="1">
      <c r="A24" s="916"/>
      <c r="B24" s="917" t="s">
        <v>731</v>
      </c>
      <c r="C24" s="923">
        <f aca="true" t="shared" si="3" ref="C24:J24">SUM(C22:C23)</f>
        <v>238417</v>
      </c>
      <c r="D24" s="923">
        <f t="shared" si="3"/>
        <v>0</v>
      </c>
      <c r="E24" s="923">
        <f t="shared" si="3"/>
        <v>0</v>
      </c>
      <c r="F24" s="1528">
        <f t="shared" si="3"/>
        <v>238417</v>
      </c>
      <c r="G24" s="1516">
        <f t="shared" si="3"/>
        <v>238417</v>
      </c>
      <c r="H24" s="923">
        <f t="shared" si="3"/>
        <v>0</v>
      </c>
      <c r="I24" s="923">
        <f t="shared" si="3"/>
        <v>0</v>
      </c>
      <c r="J24" s="924">
        <f t="shared" si="3"/>
        <v>238417</v>
      </c>
    </row>
    <row r="25" spans="1:10" ht="16.5" thickBot="1">
      <c r="A25" s="1973" t="s">
        <v>157</v>
      </c>
      <c r="B25" s="1974"/>
      <c r="C25" s="936">
        <f aca="true" t="shared" si="4" ref="C25:J25">SUM(C20+C24)</f>
        <v>103564863</v>
      </c>
      <c r="D25" s="936">
        <f t="shared" si="4"/>
        <v>25829958</v>
      </c>
      <c r="E25" s="936">
        <f t="shared" si="4"/>
        <v>0</v>
      </c>
      <c r="F25" s="1473">
        <f t="shared" si="4"/>
        <v>129394821</v>
      </c>
      <c r="G25" s="1497">
        <f t="shared" si="4"/>
        <v>103564863</v>
      </c>
      <c r="H25" s="936">
        <f t="shared" si="4"/>
        <v>25829958</v>
      </c>
      <c r="I25" s="936">
        <f t="shared" si="4"/>
        <v>0</v>
      </c>
      <c r="J25" s="937">
        <f t="shared" si="4"/>
        <v>129394821</v>
      </c>
    </row>
    <row r="26" spans="1:10" ht="12.75">
      <c r="A26" s="954" t="s">
        <v>164</v>
      </c>
      <c r="B26" s="899" t="s">
        <v>734</v>
      </c>
      <c r="C26" s="907">
        <v>68956921</v>
      </c>
      <c r="D26" s="907">
        <f>SUM('15. Óvoda'!F57+'15. Óvoda'!F35)</f>
        <v>15806475</v>
      </c>
      <c r="E26" s="906"/>
      <c r="F26" s="1475">
        <f>SUM(C26:E26)</f>
        <v>84763396</v>
      </c>
      <c r="G26" s="1521">
        <v>68956921</v>
      </c>
      <c r="H26" s="907">
        <v>15806475</v>
      </c>
      <c r="I26" s="906"/>
      <c r="J26" s="1503">
        <f>SUM(G26:I26)</f>
        <v>84763396</v>
      </c>
    </row>
    <row r="27" spans="1:10" ht="38.25">
      <c r="A27" s="955" t="s">
        <v>166</v>
      </c>
      <c r="B27" s="899" t="s">
        <v>735</v>
      </c>
      <c r="C27" s="907">
        <v>13991942</v>
      </c>
      <c r="D27" s="907">
        <f>SUM('15. Óvoda'!F58+'15. Óvoda'!F36)</f>
        <v>3223483</v>
      </c>
      <c r="E27" s="902"/>
      <c r="F27" s="1475">
        <f>SUM(C27:E27)</f>
        <v>17215425</v>
      </c>
      <c r="G27" s="1521">
        <v>13991942</v>
      </c>
      <c r="H27" s="907">
        <v>3223483</v>
      </c>
      <c r="I27" s="902"/>
      <c r="J27" s="1503">
        <f>SUM(G27:I27)</f>
        <v>17215425</v>
      </c>
    </row>
    <row r="28" spans="1:10" s="12" customFormat="1" ht="12.75">
      <c r="A28" s="955" t="s">
        <v>173</v>
      </c>
      <c r="B28" s="763" t="s">
        <v>736</v>
      </c>
      <c r="C28" s="907">
        <v>21116000</v>
      </c>
      <c r="D28" s="907">
        <f>SUM('15. Óvoda'!F59+'15. Óvoda'!F37)</f>
        <v>5800000</v>
      </c>
      <c r="E28" s="903"/>
      <c r="F28" s="1475">
        <f>SUM(C28:E28)</f>
        <v>26916000</v>
      </c>
      <c r="G28" s="1521">
        <v>21116000</v>
      </c>
      <c r="H28" s="907">
        <v>5800000</v>
      </c>
      <c r="I28" s="903"/>
      <c r="J28" s="1503">
        <f>SUM(G28:I28)</f>
        <v>26916000</v>
      </c>
    </row>
    <row r="29" spans="1:10" s="12" customFormat="1" ht="12.75">
      <c r="A29" s="955" t="s">
        <v>182</v>
      </c>
      <c r="B29" s="763" t="s">
        <v>737</v>
      </c>
      <c r="C29" s="949">
        <f>SUM(C30:C31)</f>
        <v>0</v>
      </c>
      <c r="D29" s="949">
        <f>SUM(D30:D31)</f>
        <v>500000</v>
      </c>
      <c r="E29" s="949">
        <f>SUM(E30:E31)</f>
        <v>0</v>
      </c>
      <c r="F29" s="1475">
        <f>SUM(C29:E29)</f>
        <v>500000</v>
      </c>
      <c r="G29" s="1522">
        <f>SUM(G30:G31)</f>
        <v>0</v>
      </c>
      <c r="H29" s="949">
        <f>SUM(H30:H31)</f>
        <v>500000</v>
      </c>
      <c r="I29" s="949">
        <f>SUM(I30:I31)</f>
        <v>0</v>
      </c>
      <c r="J29" s="1503">
        <f>SUM(G29:I29)</f>
        <v>500000</v>
      </c>
    </row>
    <row r="30" spans="1:10" s="142" customFormat="1" ht="12.75">
      <c r="A30" s="900"/>
      <c r="B30" s="900" t="s">
        <v>132</v>
      </c>
      <c r="C30" s="918"/>
      <c r="D30" s="900">
        <v>500000</v>
      </c>
      <c r="E30" s="900"/>
      <c r="F30" s="1475">
        <f>SUM(C30:E30)</f>
        <v>500000</v>
      </c>
      <c r="G30" s="1523"/>
      <c r="H30" s="900">
        <v>500000</v>
      </c>
      <c r="I30" s="900"/>
      <c r="J30" s="1503">
        <f>SUM(G30:I30)</f>
        <v>500000</v>
      </c>
    </row>
    <row r="31" spans="1:10" s="142" customFormat="1" ht="13.5" thickBot="1">
      <c r="A31" s="919"/>
      <c r="B31" s="919" t="s">
        <v>134</v>
      </c>
      <c r="C31" s="919"/>
      <c r="D31" s="919"/>
      <c r="E31" s="919"/>
      <c r="F31" s="1515"/>
      <c r="G31" s="1525"/>
      <c r="H31" s="919"/>
      <c r="I31" s="919"/>
      <c r="J31" s="1526"/>
    </row>
    <row r="32" spans="1:10" ht="16.5" thickBot="1">
      <c r="A32" s="950"/>
      <c r="B32" s="951" t="s">
        <v>738</v>
      </c>
      <c r="C32" s="952">
        <f>SUM(C26:C29)</f>
        <v>104064863</v>
      </c>
      <c r="D32" s="952">
        <f>SUM(D26:D30)</f>
        <v>25829958</v>
      </c>
      <c r="E32" s="952">
        <f>SUM(E26:E29)</f>
        <v>0</v>
      </c>
      <c r="F32" s="1479">
        <f>SUM(F26:F29)</f>
        <v>129394821</v>
      </c>
      <c r="G32" s="1509">
        <f>SUM(G26:G29)</f>
        <v>104064863</v>
      </c>
      <c r="H32" s="952">
        <f>SUM(H26:H30)</f>
        <v>25829958</v>
      </c>
      <c r="I32" s="952">
        <f>SUM(I26:I29)</f>
        <v>0</v>
      </c>
      <c r="J32" s="953">
        <f>SUM(J26:J29)</f>
        <v>129394821</v>
      </c>
    </row>
  </sheetData>
  <sheetProtection/>
  <mergeCells count="8">
    <mergeCell ref="G10:J10"/>
    <mergeCell ref="A6:J6"/>
    <mergeCell ref="A2:J2"/>
    <mergeCell ref="A1:J1"/>
    <mergeCell ref="A20:B20"/>
    <mergeCell ref="A25:B25"/>
    <mergeCell ref="A10:B11"/>
    <mergeCell ref="C10:F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8"/>
  <sheetViews>
    <sheetView showGridLines="0" view="pageBreakPreview" zoomScale="95" zoomScaleSheetLayoutView="95" zoomScalePageLayoutView="0" workbookViewId="0" topLeftCell="A1">
      <selection activeCell="E14" sqref="E14"/>
    </sheetView>
  </sheetViews>
  <sheetFormatPr defaultColWidth="9.140625" defaultRowHeight="12.75"/>
  <cols>
    <col min="1" max="1" width="5.7109375" style="0" customWidth="1"/>
    <col min="2" max="2" width="34.421875" style="0" customWidth="1"/>
    <col min="3" max="3" width="16.421875" style="0" customWidth="1"/>
    <col min="4" max="4" width="16.7109375" style="0" customWidth="1"/>
    <col min="5" max="5" width="13.7109375" style="0" customWidth="1"/>
    <col min="6" max="6" width="17.28125" style="0" customWidth="1"/>
    <col min="7" max="7" width="16.421875" style="0" customWidth="1"/>
    <col min="8" max="8" width="16.7109375" style="0" customWidth="1"/>
    <col min="9" max="9" width="13.7109375" style="0" customWidth="1"/>
    <col min="10" max="10" width="17.28125" style="0" customWidth="1"/>
  </cols>
  <sheetData>
    <row r="1" spans="1:10" ht="15">
      <c r="A1" s="1960" t="s">
        <v>741</v>
      </c>
      <c r="B1" s="1960"/>
      <c r="C1" s="1960"/>
      <c r="D1" s="1960"/>
      <c r="E1" s="1960"/>
      <c r="F1" s="1960"/>
      <c r="G1" s="1960"/>
      <c r="H1" s="1960"/>
      <c r="I1" s="1960"/>
      <c r="J1" s="1960"/>
    </row>
    <row r="2" spans="1:10" ht="12.75">
      <c r="A2" s="1729" t="s">
        <v>1149</v>
      </c>
      <c r="B2" s="1729"/>
      <c r="C2" s="1729"/>
      <c r="D2" s="1729"/>
      <c r="E2" s="1729"/>
      <c r="F2" s="1729"/>
      <c r="G2" s="1729"/>
      <c r="H2" s="1729"/>
      <c r="I2" s="1729"/>
      <c r="J2" s="1729"/>
    </row>
    <row r="3" spans="1:10" ht="12.75">
      <c r="A3" s="896"/>
      <c r="B3" s="896"/>
      <c r="C3" s="896"/>
      <c r="D3" s="896"/>
      <c r="E3" s="896"/>
      <c r="F3" s="896"/>
      <c r="G3" s="896"/>
      <c r="H3" s="896"/>
      <c r="I3" s="896"/>
      <c r="J3" s="896"/>
    </row>
    <row r="4" spans="1:10" ht="12.75">
      <c r="A4" s="896"/>
      <c r="B4" s="896"/>
      <c r="C4" s="896"/>
      <c r="D4" s="896"/>
      <c r="E4" s="896"/>
      <c r="F4" s="896"/>
      <c r="G4" s="896"/>
      <c r="H4" s="896"/>
      <c r="I4" s="896"/>
      <c r="J4" s="896"/>
    </row>
    <row r="5" spans="1:10" ht="12.75">
      <c r="A5" s="896"/>
      <c r="B5" s="896"/>
      <c r="C5" s="896"/>
      <c r="D5" s="896"/>
      <c r="E5" s="896"/>
      <c r="F5" s="896"/>
      <c r="G5" s="896"/>
      <c r="H5" s="896"/>
      <c r="I5" s="896"/>
      <c r="J5" s="896"/>
    </row>
    <row r="6" spans="1:10" ht="29.25" customHeight="1">
      <c r="A6" s="1970" t="s">
        <v>822</v>
      </c>
      <c r="B6" s="1970"/>
      <c r="C6" s="1970"/>
      <c r="D6" s="1970"/>
      <c r="E6" s="1970"/>
      <c r="F6" s="1970"/>
      <c r="G6" s="1970"/>
      <c r="H6" s="1970"/>
      <c r="I6" s="1970"/>
      <c r="J6" s="1970"/>
    </row>
    <row r="9" spans="6:10" ht="13.5" thickBot="1">
      <c r="F9" s="1083"/>
      <c r="J9" s="1083" t="s">
        <v>214</v>
      </c>
    </row>
    <row r="10" spans="1:10" ht="12.75">
      <c r="A10" s="1975" t="s">
        <v>716</v>
      </c>
      <c r="B10" s="1976"/>
      <c r="C10" s="1968" t="s">
        <v>527</v>
      </c>
      <c r="D10" s="1968"/>
      <c r="E10" s="1968"/>
      <c r="F10" s="1969"/>
      <c r="G10" s="1968" t="s">
        <v>1147</v>
      </c>
      <c r="H10" s="1968"/>
      <c r="I10" s="1968"/>
      <c r="J10" s="1969"/>
    </row>
    <row r="11" spans="1:10" s="5" customFormat="1" ht="39.75" customHeight="1" thickBot="1">
      <c r="A11" s="1977"/>
      <c r="B11" s="1978"/>
      <c r="C11" s="947" t="s">
        <v>717</v>
      </c>
      <c r="D11" s="947" t="s">
        <v>718</v>
      </c>
      <c r="E11" s="947" t="s">
        <v>719</v>
      </c>
      <c r="F11" s="948" t="s">
        <v>25</v>
      </c>
      <c r="G11" s="947" t="s">
        <v>717</v>
      </c>
      <c r="H11" s="947" t="s">
        <v>718</v>
      </c>
      <c r="I11" s="947" t="s">
        <v>719</v>
      </c>
      <c r="J11" s="948" t="s">
        <v>25</v>
      </c>
    </row>
    <row r="12" spans="1:10" s="12" customFormat="1" ht="13.5" thickBot="1">
      <c r="A12" s="938"/>
      <c r="B12" s="911" t="s">
        <v>721</v>
      </c>
      <c r="C12" s="923">
        <f>SUM(C13:C15)</f>
        <v>0</v>
      </c>
      <c r="D12" s="923">
        <f>SUM(D13:D15)</f>
        <v>1217000</v>
      </c>
      <c r="E12" s="923">
        <v>0</v>
      </c>
      <c r="F12" s="924">
        <f>SUM(C12:E12)</f>
        <v>1217000</v>
      </c>
      <c r="G12" s="923">
        <f>SUM(G13:G15)</f>
        <v>0</v>
      </c>
      <c r="H12" s="923">
        <f>SUM(H13:H15)</f>
        <v>1217000</v>
      </c>
      <c r="I12" s="923">
        <v>0</v>
      </c>
      <c r="J12" s="924">
        <f>SUM(G12:I12)</f>
        <v>1217000</v>
      </c>
    </row>
    <row r="13" spans="1:10" s="142" customFormat="1" ht="12.75">
      <c r="A13" s="940"/>
      <c r="B13" s="898" t="s">
        <v>739</v>
      </c>
      <c r="C13" s="926"/>
      <c r="D13" s="927">
        <v>1217000</v>
      </c>
      <c r="E13" s="927"/>
      <c r="F13" s="927">
        <f>SUM(C13:E13)</f>
        <v>1217000</v>
      </c>
      <c r="G13" s="926"/>
      <c r="H13" s="927">
        <v>1217000</v>
      </c>
      <c r="I13" s="927"/>
      <c r="J13" s="927">
        <f>SUM(G13:I13)</f>
        <v>1217000</v>
      </c>
    </row>
    <row r="14" spans="1:10" s="142" customFormat="1" ht="25.5">
      <c r="A14" s="941"/>
      <c r="B14" s="898" t="s">
        <v>725</v>
      </c>
      <c r="C14" s="928">
        <v>0</v>
      </c>
      <c r="D14" s="921"/>
      <c r="E14" s="921"/>
      <c r="F14" s="921">
        <f>SUM(C14:E14)</f>
        <v>0</v>
      </c>
      <c r="G14" s="928">
        <v>0</v>
      </c>
      <c r="H14" s="921"/>
      <c r="I14" s="921"/>
      <c r="J14" s="921">
        <f>SUM(G14:I14)</f>
        <v>0</v>
      </c>
    </row>
    <row r="15" spans="1:10" s="142" customFormat="1" ht="13.5" thickBot="1">
      <c r="A15" s="941"/>
      <c r="B15" s="1139" t="s">
        <v>740</v>
      </c>
      <c r="C15" s="929">
        <v>0</v>
      </c>
      <c r="D15" s="922"/>
      <c r="E15" s="922"/>
      <c r="F15" s="922">
        <f>SUM(C15:E15)</f>
        <v>0</v>
      </c>
      <c r="G15" s="929">
        <v>0</v>
      </c>
      <c r="H15" s="922"/>
      <c r="I15" s="922"/>
      <c r="J15" s="922">
        <f>SUM(G15:I15)</f>
        <v>0</v>
      </c>
    </row>
    <row r="16" spans="1:10" s="654" customFormat="1" ht="16.5" thickBot="1">
      <c r="A16" s="1142" t="s">
        <v>164</v>
      </c>
      <c r="B16" s="1140" t="s">
        <v>484</v>
      </c>
      <c r="C16" s="930">
        <f aca="true" t="shared" si="0" ref="C16:J16">SUM(C12)</f>
        <v>0</v>
      </c>
      <c r="D16" s="930">
        <f t="shared" si="0"/>
        <v>1217000</v>
      </c>
      <c r="E16" s="930">
        <f t="shared" si="0"/>
        <v>0</v>
      </c>
      <c r="F16" s="930">
        <f t="shared" si="0"/>
        <v>1217000</v>
      </c>
      <c r="G16" s="930">
        <f t="shared" si="0"/>
        <v>0</v>
      </c>
      <c r="H16" s="930">
        <f t="shared" si="0"/>
        <v>1217000</v>
      </c>
      <c r="I16" s="930">
        <f t="shared" si="0"/>
        <v>0</v>
      </c>
      <c r="J16" s="930">
        <f t="shared" si="0"/>
        <v>1217000</v>
      </c>
    </row>
    <row r="17" spans="1:10" ht="25.5">
      <c r="A17" s="503"/>
      <c r="B17" s="1139" t="s">
        <v>728</v>
      </c>
      <c r="C17" s="932">
        <v>321658</v>
      </c>
      <c r="D17" s="932"/>
      <c r="E17" s="932"/>
      <c r="F17" s="932">
        <v>321658</v>
      </c>
      <c r="G17" s="932">
        <v>321658</v>
      </c>
      <c r="H17" s="932"/>
      <c r="I17" s="932"/>
      <c r="J17" s="932">
        <v>321658</v>
      </c>
    </row>
    <row r="18" spans="1:10" ht="12.75">
      <c r="A18" s="503"/>
      <c r="B18" s="1141" t="s">
        <v>729</v>
      </c>
      <c r="C18" s="933">
        <v>321658</v>
      </c>
      <c r="D18" s="933"/>
      <c r="E18" s="933"/>
      <c r="F18" s="933">
        <v>321658</v>
      </c>
      <c r="G18" s="933">
        <v>321658</v>
      </c>
      <c r="H18" s="933"/>
      <c r="I18" s="933"/>
      <c r="J18" s="933">
        <v>321658</v>
      </c>
    </row>
    <row r="19" spans="1:10" ht="26.25" thickBot="1">
      <c r="A19" s="912"/>
      <c r="B19" s="913" t="s">
        <v>730</v>
      </c>
      <c r="C19" s="934">
        <f>SUM('16. Műv. ház'!F14)</f>
        <v>20492627</v>
      </c>
      <c r="D19" s="934"/>
      <c r="E19" s="934"/>
      <c r="F19" s="934">
        <f>SUM(C19:E19)</f>
        <v>20492627</v>
      </c>
      <c r="G19" s="934">
        <f>SUM('16. Műv. ház'!J14)</f>
        <v>0</v>
      </c>
      <c r="H19" s="934"/>
      <c r="I19" s="934"/>
      <c r="J19" s="934">
        <f>SUM(G19:I19)</f>
        <v>0</v>
      </c>
    </row>
    <row r="20" spans="1:10" ht="32.25" thickBot="1">
      <c r="A20" s="1138" t="s">
        <v>166</v>
      </c>
      <c r="B20" s="917" t="s">
        <v>731</v>
      </c>
      <c r="C20" s="935">
        <f>SUM(C19+C18)</f>
        <v>20814285</v>
      </c>
      <c r="D20" s="935">
        <f>SUM(D18:D19)</f>
        <v>0</v>
      </c>
      <c r="E20" s="935">
        <f>SUM(E18:E19)</f>
        <v>0</v>
      </c>
      <c r="F20" s="935">
        <f>SUM(F18:F19)</f>
        <v>20814285</v>
      </c>
      <c r="G20" s="935">
        <f>SUM(G19+G18)</f>
        <v>321658</v>
      </c>
      <c r="H20" s="935">
        <f>SUM(H18:H19)</f>
        <v>0</v>
      </c>
      <c r="I20" s="935">
        <f>SUM(I18:I19)</f>
        <v>0</v>
      </c>
      <c r="J20" s="935">
        <f>SUM(J18:J19)</f>
        <v>321658</v>
      </c>
    </row>
    <row r="21" spans="1:10" ht="16.5" thickBot="1">
      <c r="A21" s="1973" t="s">
        <v>157</v>
      </c>
      <c r="B21" s="1974"/>
      <c r="C21" s="936">
        <f aca="true" t="shared" si="1" ref="C21:J21">SUM(C16+C20)</f>
        <v>20814285</v>
      </c>
      <c r="D21" s="936">
        <f t="shared" si="1"/>
        <v>1217000</v>
      </c>
      <c r="E21" s="936">
        <f t="shared" si="1"/>
        <v>0</v>
      </c>
      <c r="F21" s="937">
        <f t="shared" si="1"/>
        <v>22031285</v>
      </c>
      <c r="G21" s="936">
        <f t="shared" si="1"/>
        <v>321658</v>
      </c>
      <c r="H21" s="936">
        <f t="shared" si="1"/>
        <v>1217000</v>
      </c>
      <c r="I21" s="936">
        <f t="shared" si="1"/>
        <v>0</v>
      </c>
      <c r="J21" s="937">
        <f t="shared" si="1"/>
        <v>1538658</v>
      </c>
    </row>
    <row r="22" spans="1:10" ht="12.75">
      <c r="A22" s="954" t="s">
        <v>164</v>
      </c>
      <c r="B22" s="899" t="s">
        <v>734</v>
      </c>
      <c r="C22" s="907">
        <f>SUM('16. Műv. ház'!F39)</f>
        <v>11352064</v>
      </c>
      <c r="D22" s="907"/>
      <c r="E22" s="906"/>
      <c r="F22" s="1209">
        <f aca="true" t="shared" si="2" ref="F22:F27">SUM(C22:E22)</f>
        <v>11352064</v>
      </c>
      <c r="G22" s="907">
        <v>11352064</v>
      </c>
      <c r="H22" s="907"/>
      <c r="I22" s="906"/>
      <c r="J22" s="1209">
        <f aca="true" t="shared" si="3" ref="J22:J27">SUM(G22:I22)</f>
        <v>11352064</v>
      </c>
    </row>
    <row r="23" spans="1:10" ht="25.5">
      <c r="A23" s="955" t="s">
        <v>166</v>
      </c>
      <c r="B23" s="899" t="s">
        <v>735</v>
      </c>
      <c r="C23" s="907">
        <f>SUM('16. Műv. ház'!F40)</f>
        <v>2290286</v>
      </c>
      <c r="D23" s="903"/>
      <c r="E23" s="902"/>
      <c r="F23" s="1209">
        <f t="shared" si="2"/>
        <v>2290286</v>
      </c>
      <c r="G23" s="907">
        <v>2290286</v>
      </c>
      <c r="H23" s="903"/>
      <c r="I23" s="902"/>
      <c r="J23" s="1209">
        <f t="shared" si="3"/>
        <v>2290286</v>
      </c>
    </row>
    <row r="24" spans="1:10" s="12" customFormat="1" ht="12.75">
      <c r="A24" s="955" t="s">
        <v>173</v>
      </c>
      <c r="B24" s="763" t="s">
        <v>736</v>
      </c>
      <c r="C24" s="907">
        <v>7171935</v>
      </c>
      <c r="D24" s="903">
        <v>717000</v>
      </c>
      <c r="E24" s="903"/>
      <c r="F24" s="1209">
        <f t="shared" si="2"/>
        <v>7888935</v>
      </c>
      <c r="G24" s="907">
        <v>7171935</v>
      </c>
      <c r="H24" s="903">
        <v>717000</v>
      </c>
      <c r="I24" s="903"/>
      <c r="J24" s="1209">
        <f t="shared" si="3"/>
        <v>7888935</v>
      </c>
    </row>
    <row r="25" spans="1:10" s="12" customFormat="1" ht="12.75">
      <c r="A25" s="955" t="s">
        <v>182</v>
      </c>
      <c r="B25" s="763" t="s">
        <v>737</v>
      </c>
      <c r="C25" s="949"/>
      <c r="D25" s="949">
        <v>500000</v>
      </c>
      <c r="E25" s="949">
        <f>SUM(E26:E27)</f>
        <v>0</v>
      </c>
      <c r="F25" s="1209">
        <f t="shared" si="2"/>
        <v>500000</v>
      </c>
      <c r="G25" s="949"/>
      <c r="H25" s="949">
        <v>500000</v>
      </c>
      <c r="I25" s="949">
        <f>SUM(I26:I27)</f>
        <v>0</v>
      </c>
      <c r="J25" s="1209">
        <f t="shared" si="3"/>
        <v>500000</v>
      </c>
    </row>
    <row r="26" spans="1:10" s="142" customFormat="1" ht="12.75">
      <c r="A26" s="900"/>
      <c r="B26" s="900" t="s">
        <v>132</v>
      </c>
      <c r="C26" s="918"/>
      <c r="D26" s="900">
        <v>500000</v>
      </c>
      <c r="E26" s="900"/>
      <c r="F26" s="1209">
        <f t="shared" si="2"/>
        <v>500000</v>
      </c>
      <c r="G26" s="918"/>
      <c r="H26" s="900">
        <v>500000</v>
      </c>
      <c r="I26" s="900"/>
      <c r="J26" s="1209">
        <f t="shared" si="3"/>
        <v>500000</v>
      </c>
    </row>
    <row r="27" spans="1:10" s="142" customFormat="1" ht="13.5" thickBot="1">
      <c r="A27" s="919"/>
      <c r="B27" s="919" t="s">
        <v>134</v>
      </c>
      <c r="C27" s="914"/>
      <c r="D27" s="919"/>
      <c r="E27" s="919"/>
      <c r="F27" s="1209">
        <f t="shared" si="2"/>
        <v>0</v>
      </c>
      <c r="G27" s="914"/>
      <c r="H27" s="919"/>
      <c r="I27" s="919"/>
      <c r="J27" s="1209">
        <f t="shared" si="3"/>
        <v>0</v>
      </c>
    </row>
    <row r="28" spans="1:10" ht="16.5" thickBot="1">
      <c r="A28" s="950"/>
      <c r="B28" s="951" t="s">
        <v>738</v>
      </c>
      <c r="C28" s="952">
        <f>SUM(C22:C27)</f>
        <v>20814285</v>
      </c>
      <c r="D28" s="952">
        <f>SUM(D22:D25)</f>
        <v>1217000</v>
      </c>
      <c r="E28" s="952">
        <f>SUM(E22:E25)</f>
        <v>0</v>
      </c>
      <c r="F28" s="953">
        <f>SUM(F22:F25)</f>
        <v>22031285</v>
      </c>
      <c r="G28" s="952">
        <f>SUM(G22:G27)</f>
        <v>20814285</v>
      </c>
      <c r="H28" s="952">
        <f>SUM(H22:H25)</f>
        <v>1217000</v>
      </c>
      <c r="I28" s="952">
        <f>SUM(I22:I25)</f>
        <v>0</v>
      </c>
      <c r="J28" s="953">
        <f>SUM(J22:J25)</f>
        <v>22031285</v>
      </c>
    </row>
  </sheetData>
  <sheetProtection/>
  <mergeCells count="7">
    <mergeCell ref="G10:J10"/>
    <mergeCell ref="A6:J6"/>
    <mergeCell ref="A2:J2"/>
    <mergeCell ref="A1:J1"/>
    <mergeCell ref="A21:B21"/>
    <mergeCell ref="A10:B11"/>
    <mergeCell ref="C10:F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9"/>
  <sheetViews>
    <sheetView showGridLines="0"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9.00390625" style="0" customWidth="1"/>
    <col min="4" max="4" width="16.7109375" style="0" customWidth="1"/>
    <col min="5" max="5" width="16.8515625" style="0" customWidth="1"/>
    <col min="6" max="6" width="17.28125" style="0" customWidth="1"/>
    <col min="7" max="7" width="19.00390625" style="0" customWidth="1"/>
    <col min="8" max="8" width="16.7109375" style="0" customWidth="1"/>
    <col min="9" max="9" width="16.8515625" style="0" customWidth="1"/>
    <col min="10" max="10" width="17.28125" style="0" customWidth="1"/>
  </cols>
  <sheetData>
    <row r="1" spans="1:10" ht="15">
      <c r="A1" s="1960" t="s">
        <v>743</v>
      </c>
      <c r="B1" s="1960"/>
      <c r="C1" s="1960"/>
      <c r="D1" s="1960"/>
      <c r="E1" s="1960"/>
      <c r="F1" s="1960"/>
      <c r="G1" s="1960"/>
      <c r="H1" s="1960"/>
      <c r="I1" s="1960"/>
      <c r="J1" s="1960"/>
    </row>
    <row r="2" spans="1:10" ht="12.75">
      <c r="A2" s="1729" t="s">
        <v>1149</v>
      </c>
      <c r="B2" s="1729"/>
      <c r="C2" s="1729"/>
      <c r="D2" s="1729"/>
      <c r="E2" s="1729"/>
      <c r="F2" s="1729"/>
      <c r="G2" s="1729"/>
      <c r="H2" s="1729"/>
      <c r="I2" s="1729"/>
      <c r="J2" s="1729"/>
    </row>
    <row r="3" spans="1:10" ht="12.75">
      <c r="A3" s="896"/>
      <c r="B3" s="896"/>
      <c r="C3" s="896"/>
      <c r="D3" s="896"/>
      <c r="E3" s="896"/>
      <c r="F3" s="896"/>
      <c r="G3" s="896"/>
      <c r="H3" s="896"/>
      <c r="I3" s="896"/>
      <c r="J3" s="896"/>
    </row>
    <row r="4" spans="1:10" ht="12.75">
      <c r="A4" s="896"/>
      <c r="B4" s="896"/>
      <c r="C4" s="896"/>
      <c r="D4" s="896"/>
      <c r="E4" s="896"/>
      <c r="F4" s="896"/>
      <c r="G4" s="896"/>
      <c r="H4" s="896"/>
      <c r="I4" s="896"/>
      <c r="J4" s="896"/>
    </row>
    <row r="5" spans="1:10" ht="12.75">
      <c r="A5" s="896"/>
      <c r="B5" s="896"/>
      <c r="C5" s="896"/>
      <c r="D5" s="896"/>
      <c r="E5" s="896"/>
      <c r="F5" s="896"/>
      <c r="G5" s="896"/>
      <c r="H5" s="896"/>
      <c r="I5" s="896"/>
      <c r="J5" s="896"/>
    </row>
    <row r="6" spans="1:10" ht="29.25" customHeight="1">
      <c r="A6" s="1980" t="s">
        <v>742</v>
      </c>
      <c r="B6" s="1980"/>
      <c r="C6" s="1980"/>
      <c r="D6" s="1980"/>
      <c r="E6" s="1980"/>
      <c r="F6" s="1980"/>
      <c r="G6" s="1980"/>
      <c r="H6" s="1980"/>
      <c r="I6" s="1980"/>
      <c r="J6" s="1980"/>
    </row>
    <row r="9" spans="6:10" ht="13.5" thickBot="1">
      <c r="F9" s="1083"/>
      <c r="J9" s="1083" t="s">
        <v>214</v>
      </c>
    </row>
    <row r="10" spans="1:10" ht="12.75">
      <c r="A10" s="1975" t="s">
        <v>716</v>
      </c>
      <c r="B10" s="1976"/>
      <c r="C10" s="1968" t="s">
        <v>527</v>
      </c>
      <c r="D10" s="1968"/>
      <c r="E10" s="1968"/>
      <c r="F10" s="1979"/>
      <c r="G10" s="1967" t="s">
        <v>1147</v>
      </c>
      <c r="H10" s="1968"/>
      <c r="I10" s="1968"/>
      <c r="J10" s="1969"/>
    </row>
    <row r="11" spans="1:10" s="5" customFormat="1" ht="26.25" customHeight="1" thickBot="1">
      <c r="A11" s="1977"/>
      <c r="B11" s="1978"/>
      <c r="C11" s="947" t="s">
        <v>717</v>
      </c>
      <c r="D11" s="947" t="s">
        <v>718</v>
      </c>
      <c r="E11" s="947" t="s">
        <v>719</v>
      </c>
      <c r="F11" s="1527" t="s">
        <v>25</v>
      </c>
      <c r="G11" s="1462" t="s">
        <v>717</v>
      </c>
      <c r="H11" s="947" t="s">
        <v>718</v>
      </c>
      <c r="I11" s="947" t="s">
        <v>719</v>
      </c>
      <c r="J11" s="948" t="s">
        <v>25</v>
      </c>
    </row>
    <row r="12" spans="1:10" s="12" customFormat="1" ht="13.5" thickBot="1">
      <c r="A12" s="938" t="s">
        <v>164</v>
      </c>
      <c r="B12" s="911" t="s">
        <v>721</v>
      </c>
      <c r="C12" s="923">
        <f>SUM(C13:C15)</f>
        <v>0</v>
      </c>
      <c r="D12" s="923">
        <f>SUM(D13:D16)</f>
        <v>1212000</v>
      </c>
      <c r="E12" s="923">
        <f>SUM(E13:E16)</f>
        <v>0</v>
      </c>
      <c r="F12" s="1528">
        <f>SUM(F13:F16)</f>
        <v>1212000</v>
      </c>
      <c r="G12" s="1516">
        <f>SUM(G13:G15)</f>
        <v>0</v>
      </c>
      <c r="H12" s="923">
        <f>SUM(H13:H16)</f>
        <v>1212000</v>
      </c>
      <c r="I12" s="923">
        <f>SUM(I13:I16)</f>
        <v>0</v>
      </c>
      <c r="J12" s="924">
        <f>SUM(J13:J16)</f>
        <v>1212000</v>
      </c>
    </row>
    <row r="13" spans="1:10" s="142" customFormat="1" ht="12.75">
      <c r="A13" s="940"/>
      <c r="B13" s="898" t="s">
        <v>739</v>
      </c>
      <c r="C13" s="926"/>
      <c r="D13" s="927">
        <f>SUM('17. Hivatal'!F11)</f>
        <v>212000</v>
      </c>
      <c r="E13" s="927"/>
      <c r="F13" s="1512">
        <f>SUM(C13:E13)</f>
        <v>212000</v>
      </c>
      <c r="G13" s="1517"/>
      <c r="H13" s="927">
        <v>212000</v>
      </c>
      <c r="I13" s="927"/>
      <c r="J13" s="1518">
        <f>SUM(G13:I13)</f>
        <v>212000</v>
      </c>
    </row>
    <row r="14" spans="1:10" s="142" customFormat="1" ht="25.5">
      <c r="A14" s="941"/>
      <c r="B14" s="898" t="s">
        <v>744</v>
      </c>
      <c r="C14" s="928"/>
      <c r="D14" s="927">
        <f>SUM('17. Hivatal'!F12)</f>
        <v>780000</v>
      </c>
      <c r="E14" s="921"/>
      <c r="F14" s="1513">
        <f>SUM(C14:E14)</f>
        <v>780000</v>
      </c>
      <c r="G14" s="1519"/>
      <c r="H14" s="927">
        <v>780000</v>
      </c>
      <c r="I14" s="921"/>
      <c r="J14" s="1520">
        <f>SUM(G14:I14)</f>
        <v>780000</v>
      </c>
    </row>
    <row r="15" spans="1:10" s="142" customFormat="1" ht="25.5">
      <c r="A15" s="941"/>
      <c r="B15" s="898" t="s">
        <v>724</v>
      </c>
      <c r="C15" s="928"/>
      <c r="D15" s="927">
        <f>SUM('17. Hivatal'!F13)</f>
        <v>220000</v>
      </c>
      <c r="E15" s="921"/>
      <c r="F15" s="1513">
        <f>SUM(C15:E15)</f>
        <v>220000</v>
      </c>
      <c r="G15" s="1519"/>
      <c r="H15" s="927">
        <v>220000</v>
      </c>
      <c r="I15" s="921"/>
      <c r="J15" s="1520">
        <f>SUM(G15:I15)</f>
        <v>220000</v>
      </c>
    </row>
    <row r="16" spans="1:10" s="142" customFormat="1" ht="26.25" thickBot="1">
      <c r="A16" s="956"/>
      <c r="B16" s="913" t="s">
        <v>725</v>
      </c>
      <c r="C16" s="957"/>
      <c r="D16" s="958"/>
      <c r="E16" s="922"/>
      <c r="F16" s="1529"/>
      <c r="G16" s="1533"/>
      <c r="H16" s="958"/>
      <c r="I16" s="922"/>
      <c r="J16" s="1534"/>
    </row>
    <row r="17" spans="1:10" s="654" customFormat="1" ht="16.5" thickBot="1">
      <c r="A17" s="1971" t="s">
        <v>484</v>
      </c>
      <c r="B17" s="1972"/>
      <c r="C17" s="930">
        <f aca="true" t="shared" si="0" ref="C17:J17">SUM(C12)</f>
        <v>0</v>
      </c>
      <c r="D17" s="930">
        <f t="shared" si="0"/>
        <v>1212000</v>
      </c>
      <c r="E17" s="930">
        <f t="shared" si="0"/>
        <v>0</v>
      </c>
      <c r="F17" s="1470">
        <f t="shared" si="0"/>
        <v>1212000</v>
      </c>
      <c r="G17" s="1490">
        <f t="shared" si="0"/>
        <v>0</v>
      </c>
      <c r="H17" s="930">
        <f t="shared" si="0"/>
        <v>1212000</v>
      </c>
      <c r="I17" s="930">
        <f t="shared" si="0"/>
        <v>0</v>
      </c>
      <c r="J17" s="931">
        <f t="shared" si="0"/>
        <v>1212000</v>
      </c>
    </row>
    <row r="18" spans="1:10" ht="25.5">
      <c r="A18" s="910"/>
      <c r="B18" s="898" t="s">
        <v>728</v>
      </c>
      <c r="C18" s="932">
        <f>SUM('17. Hivatal'!F19)</f>
        <v>267350</v>
      </c>
      <c r="D18" s="932"/>
      <c r="E18" s="932"/>
      <c r="F18" s="1471">
        <f>SUM(C18:E18)</f>
        <v>267350</v>
      </c>
      <c r="G18" s="1491">
        <v>267350</v>
      </c>
      <c r="H18" s="932"/>
      <c r="I18" s="932"/>
      <c r="J18" s="1492">
        <f>SUM(G18:I18)</f>
        <v>267350</v>
      </c>
    </row>
    <row r="19" spans="1:10" ht="12.75">
      <c r="A19" s="503"/>
      <c r="B19" s="899" t="s">
        <v>729</v>
      </c>
      <c r="C19" s="933">
        <f aca="true" t="shared" si="1" ref="C19:J19">SUM(C18)</f>
        <v>267350</v>
      </c>
      <c r="D19" s="933">
        <f t="shared" si="1"/>
        <v>0</v>
      </c>
      <c r="E19" s="933">
        <f t="shared" si="1"/>
        <v>0</v>
      </c>
      <c r="F19" s="1530">
        <f t="shared" si="1"/>
        <v>267350</v>
      </c>
      <c r="G19" s="1493">
        <f t="shared" si="1"/>
        <v>267350</v>
      </c>
      <c r="H19" s="933">
        <f t="shared" si="1"/>
        <v>0</v>
      </c>
      <c r="I19" s="933">
        <f t="shared" si="1"/>
        <v>0</v>
      </c>
      <c r="J19" s="1535">
        <f t="shared" si="1"/>
        <v>267350</v>
      </c>
    </row>
    <row r="20" spans="1:10" ht="26.25" thickBot="1">
      <c r="A20" s="912"/>
      <c r="B20" s="913" t="s">
        <v>730</v>
      </c>
      <c r="C20" s="934">
        <f>SUM('17. Hivatal'!F20)</f>
        <v>87468794</v>
      </c>
      <c r="D20" s="934"/>
      <c r="E20" s="934"/>
      <c r="F20" s="1471">
        <f>SUM(C20:E20)</f>
        <v>87468794</v>
      </c>
      <c r="G20" s="1494">
        <v>87468794</v>
      </c>
      <c r="H20" s="934"/>
      <c r="I20" s="934"/>
      <c r="J20" s="1492">
        <f>SUM(G20:I20)</f>
        <v>87468794</v>
      </c>
    </row>
    <row r="21" spans="1:10" ht="16.5" thickBot="1">
      <c r="A21" s="916"/>
      <c r="B21" s="917" t="s">
        <v>731</v>
      </c>
      <c r="C21" s="935">
        <f aca="true" t="shared" si="2" ref="C21:J21">SUM(C19:C20)</f>
        <v>87736144</v>
      </c>
      <c r="D21" s="935">
        <f t="shared" si="2"/>
        <v>0</v>
      </c>
      <c r="E21" s="935">
        <f t="shared" si="2"/>
        <v>0</v>
      </c>
      <c r="F21" s="1472">
        <f t="shared" si="2"/>
        <v>87736144</v>
      </c>
      <c r="G21" s="1495">
        <f t="shared" si="2"/>
        <v>87736144</v>
      </c>
      <c r="H21" s="935">
        <f t="shared" si="2"/>
        <v>0</v>
      </c>
      <c r="I21" s="935">
        <f t="shared" si="2"/>
        <v>0</v>
      </c>
      <c r="J21" s="1496">
        <f t="shared" si="2"/>
        <v>87736144</v>
      </c>
    </row>
    <row r="22" spans="1:10" ht="16.5" thickBot="1">
      <c r="A22" s="1973" t="s">
        <v>157</v>
      </c>
      <c r="B22" s="1974"/>
      <c r="C22" s="936">
        <f aca="true" t="shared" si="3" ref="C22:J22">SUM(C17+C21)</f>
        <v>87736144</v>
      </c>
      <c r="D22" s="936">
        <f t="shared" si="3"/>
        <v>1212000</v>
      </c>
      <c r="E22" s="936">
        <f t="shared" si="3"/>
        <v>0</v>
      </c>
      <c r="F22" s="1473">
        <f t="shared" si="3"/>
        <v>88948144</v>
      </c>
      <c r="G22" s="1497">
        <f t="shared" si="3"/>
        <v>87736144</v>
      </c>
      <c r="H22" s="936">
        <f t="shared" si="3"/>
        <v>1212000</v>
      </c>
      <c r="I22" s="936">
        <f t="shared" si="3"/>
        <v>0</v>
      </c>
      <c r="J22" s="937">
        <f t="shared" si="3"/>
        <v>88948144</v>
      </c>
    </row>
    <row r="23" spans="1:10" ht="12.75">
      <c r="A23" s="954" t="s">
        <v>164</v>
      </c>
      <c r="B23" s="899" t="s">
        <v>734</v>
      </c>
      <c r="C23" s="907">
        <f>SUM('17. Hivatal'!F43)</f>
        <v>65148670</v>
      </c>
      <c r="D23" s="907"/>
      <c r="E23" s="906"/>
      <c r="F23" s="1475">
        <f>SUM(C23:E23)</f>
        <v>65148670</v>
      </c>
      <c r="G23" s="1521">
        <v>65148670</v>
      </c>
      <c r="H23" s="907"/>
      <c r="I23" s="906"/>
      <c r="J23" s="1503">
        <f>SUM(G23:I23)</f>
        <v>65148670</v>
      </c>
    </row>
    <row r="24" spans="1:10" ht="25.5">
      <c r="A24" s="955" t="s">
        <v>166</v>
      </c>
      <c r="B24" s="899" t="s">
        <v>735</v>
      </c>
      <c r="C24" s="907">
        <f>SUM('17. Hivatal'!F44)</f>
        <v>12590474</v>
      </c>
      <c r="D24" s="903"/>
      <c r="E24" s="902"/>
      <c r="F24" s="1475">
        <f>SUM(C24:E24)</f>
        <v>12590474</v>
      </c>
      <c r="G24" s="1521">
        <v>12590474</v>
      </c>
      <c r="H24" s="903"/>
      <c r="I24" s="902"/>
      <c r="J24" s="1503">
        <f>SUM(G24:I24)</f>
        <v>12590474</v>
      </c>
    </row>
    <row r="25" spans="1:10" s="12" customFormat="1" ht="12.75">
      <c r="A25" s="955" t="s">
        <v>173</v>
      </c>
      <c r="B25" s="763" t="s">
        <v>736</v>
      </c>
      <c r="C25" s="907">
        <v>9997000</v>
      </c>
      <c r="D25" s="903">
        <v>712000</v>
      </c>
      <c r="E25" s="903"/>
      <c r="F25" s="1475">
        <f>SUM(C25:E25)</f>
        <v>10709000</v>
      </c>
      <c r="G25" s="1521">
        <v>9997000</v>
      </c>
      <c r="H25" s="903">
        <v>712000</v>
      </c>
      <c r="I25" s="903"/>
      <c r="J25" s="1503">
        <f>SUM(G25:I25)</f>
        <v>10709000</v>
      </c>
    </row>
    <row r="26" spans="1:10" s="12" customFormat="1" ht="12.75">
      <c r="A26" s="955" t="s">
        <v>182</v>
      </c>
      <c r="B26" s="763" t="s">
        <v>737</v>
      </c>
      <c r="C26" s="949"/>
      <c r="D26" s="949">
        <v>500000</v>
      </c>
      <c r="E26" s="949"/>
      <c r="F26" s="1475">
        <f>SUM(C26:E26)</f>
        <v>500000</v>
      </c>
      <c r="G26" s="1522"/>
      <c r="H26" s="949">
        <v>500000</v>
      </c>
      <c r="I26" s="949"/>
      <c r="J26" s="1503">
        <f>SUM(G26:I26)</f>
        <v>500000</v>
      </c>
    </row>
    <row r="27" spans="1:10" s="142" customFormat="1" ht="12.75">
      <c r="A27" s="900"/>
      <c r="B27" s="900" t="s">
        <v>132</v>
      </c>
      <c r="C27" s="918"/>
      <c r="D27" s="959">
        <v>500000</v>
      </c>
      <c r="E27" s="959"/>
      <c r="F27" s="1531"/>
      <c r="G27" s="1523"/>
      <c r="H27" s="959">
        <v>500000</v>
      </c>
      <c r="I27" s="959"/>
      <c r="J27" s="1536"/>
    </row>
    <row r="28" spans="1:10" s="142" customFormat="1" ht="13.5" thickBot="1">
      <c r="A28" s="919"/>
      <c r="B28" s="919" t="s">
        <v>134</v>
      </c>
      <c r="C28" s="919"/>
      <c r="D28" s="960"/>
      <c r="E28" s="960"/>
      <c r="F28" s="1532"/>
      <c r="G28" s="1525"/>
      <c r="H28" s="960"/>
      <c r="I28" s="960"/>
      <c r="J28" s="1537"/>
    </row>
    <row r="29" spans="1:10" ht="16.5" thickBot="1">
      <c r="A29" s="950"/>
      <c r="B29" s="951" t="s">
        <v>738</v>
      </c>
      <c r="C29" s="952">
        <f aca="true" t="shared" si="4" ref="C29:J29">SUM(C23:C26)</f>
        <v>87736144</v>
      </c>
      <c r="D29" s="952">
        <f t="shared" si="4"/>
        <v>1212000</v>
      </c>
      <c r="E29" s="952">
        <f t="shared" si="4"/>
        <v>0</v>
      </c>
      <c r="F29" s="1479">
        <f t="shared" si="4"/>
        <v>88948144</v>
      </c>
      <c r="G29" s="1509">
        <f t="shared" si="4"/>
        <v>87736144</v>
      </c>
      <c r="H29" s="952">
        <f t="shared" si="4"/>
        <v>1212000</v>
      </c>
      <c r="I29" s="952">
        <f t="shared" si="4"/>
        <v>0</v>
      </c>
      <c r="J29" s="953">
        <f t="shared" si="4"/>
        <v>88948144</v>
      </c>
    </row>
  </sheetData>
  <sheetProtection/>
  <mergeCells count="8">
    <mergeCell ref="G10:J10"/>
    <mergeCell ref="A6:J6"/>
    <mergeCell ref="A2:J2"/>
    <mergeCell ref="A1:J1"/>
    <mergeCell ref="A22:B22"/>
    <mergeCell ref="A10:B11"/>
    <mergeCell ref="C10:F10"/>
    <mergeCell ref="A17:B1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showGridLines="0" view="pageBreakPreview" zoomScaleSheetLayoutView="100" zoomScalePageLayoutView="0" workbookViewId="0" topLeftCell="A1">
      <selection activeCell="A2" sqref="A2:J2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16.57421875" style="0" customWidth="1"/>
    <col min="4" max="4" width="16.7109375" style="0" customWidth="1"/>
    <col min="5" max="5" width="14.140625" style="0" customWidth="1"/>
    <col min="6" max="6" width="17.28125" style="0" customWidth="1"/>
    <col min="7" max="7" width="16.57421875" style="0" customWidth="1"/>
    <col min="8" max="8" width="16.7109375" style="0" customWidth="1"/>
    <col min="9" max="9" width="14.140625" style="0" customWidth="1"/>
    <col min="10" max="10" width="17.28125" style="0" customWidth="1"/>
  </cols>
  <sheetData>
    <row r="1" spans="1:10" ht="15">
      <c r="A1" s="1960" t="s">
        <v>746</v>
      </c>
      <c r="B1" s="1960"/>
      <c r="C1" s="1960"/>
      <c r="D1" s="1960"/>
      <c r="E1" s="1960"/>
      <c r="F1" s="1960"/>
      <c r="G1" s="1960"/>
      <c r="H1" s="1960"/>
      <c r="I1" s="1960"/>
      <c r="J1" s="1960"/>
    </row>
    <row r="2" spans="1:10" ht="12.75">
      <c r="A2" s="1729" t="s">
        <v>1149</v>
      </c>
      <c r="B2" s="1729"/>
      <c r="C2" s="1729"/>
      <c r="D2" s="1729"/>
      <c r="E2" s="1729"/>
      <c r="F2" s="1729"/>
      <c r="G2" s="1729"/>
      <c r="H2" s="1729"/>
      <c r="I2" s="1729"/>
      <c r="J2" s="1729"/>
    </row>
    <row r="3" spans="1:10" ht="12.75">
      <c r="A3" s="896"/>
      <c r="B3" s="896"/>
      <c r="C3" s="896"/>
      <c r="D3" s="896"/>
      <c r="E3" s="896"/>
      <c r="F3" s="896"/>
      <c r="G3" s="896"/>
      <c r="H3" s="896"/>
      <c r="I3" s="896"/>
      <c r="J3" s="896"/>
    </row>
    <row r="4" spans="1:10" ht="12.75">
      <c r="A4" s="896"/>
      <c r="B4" s="896"/>
      <c r="C4" s="896"/>
      <c r="D4" s="896"/>
      <c r="E4" s="896"/>
      <c r="F4" s="896"/>
      <c r="G4" s="896"/>
      <c r="H4" s="896"/>
      <c r="I4" s="896"/>
      <c r="J4" s="896"/>
    </row>
    <row r="5" spans="1:10" ht="12.75">
      <c r="A5" s="896"/>
      <c r="B5" s="896"/>
      <c r="C5" s="896"/>
      <c r="D5" s="896"/>
      <c r="E5" s="896"/>
      <c r="F5" s="896"/>
      <c r="G5" s="896"/>
      <c r="H5" s="896"/>
      <c r="I5" s="896"/>
      <c r="J5" s="896"/>
    </row>
    <row r="6" spans="1:10" ht="29.25" customHeight="1">
      <c r="A6" s="1970" t="s">
        <v>745</v>
      </c>
      <c r="B6" s="1970"/>
      <c r="C6" s="1970"/>
      <c r="D6" s="1970"/>
      <c r="E6" s="1970"/>
      <c r="F6" s="1970"/>
      <c r="G6" s="1970"/>
      <c r="H6" s="1970"/>
      <c r="I6" s="1970"/>
      <c r="J6" s="1970"/>
    </row>
    <row r="9" spans="6:10" ht="13.5" thickBot="1">
      <c r="F9" s="1083"/>
      <c r="J9" s="1083" t="s">
        <v>214</v>
      </c>
    </row>
    <row r="10" spans="1:10" ht="12.75">
      <c r="A10" s="1975" t="s">
        <v>716</v>
      </c>
      <c r="B10" s="1976"/>
      <c r="C10" s="1968" t="s">
        <v>527</v>
      </c>
      <c r="D10" s="1968"/>
      <c r="E10" s="1968"/>
      <c r="F10" s="1979"/>
      <c r="G10" s="1967" t="s">
        <v>1147</v>
      </c>
      <c r="H10" s="1968"/>
      <c r="I10" s="1968"/>
      <c r="J10" s="1969"/>
    </row>
    <row r="11" spans="1:10" s="5" customFormat="1" ht="26.25" customHeight="1" thickBot="1">
      <c r="A11" s="1977"/>
      <c r="B11" s="1978"/>
      <c r="C11" s="947" t="s">
        <v>717</v>
      </c>
      <c r="D11" s="904" t="s">
        <v>718</v>
      </c>
      <c r="E11" s="904" t="s">
        <v>719</v>
      </c>
      <c r="F11" s="1464" t="s">
        <v>25</v>
      </c>
      <c r="G11" s="1462" t="s">
        <v>717</v>
      </c>
      <c r="H11" s="904" t="s">
        <v>718</v>
      </c>
      <c r="I11" s="904" t="s">
        <v>719</v>
      </c>
      <c r="J11" s="963" t="s">
        <v>25</v>
      </c>
    </row>
    <row r="12" spans="1:10" s="5" customFormat="1" ht="26.25" customHeight="1" thickBot="1">
      <c r="A12" s="1050" t="s">
        <v>164</v>
      </c>
      <c r="B12" s="1143" t="s">
        <v>799</v>
      </c>
      <c r="C12" s="1144">
        <v>0</v>
      </c>
      <c r="D12" s="1051">
        <v>0</v>
      </c>
      <c r="E12" s="1052">
        <v>0</v>
      </c>
      <c r="F12" s="1510">
        <v>0</v>
      </c>
      <c r="G12" s="1144">
        <v>0</v>
      </c>
      <c r="H12" s="1051">
        <v>0</v>
      </c>
      <c r="I12" s="1052">
        <v>0</v>
      </c>
      <c r="J12" s="1145">
        <v>0</v>
      </c>
    </row>
    <row r="13" spans="1:10" s="12" customFormat="1" ht="13.5" thickBot="1">
      <c r="A13" s="938" t="s">
        <v>166</v>
      </c>
      <c r="B13" s="911" t="s">
        <v>721</v>
      </c>
      <c r="C13" s="923">
        <f aca="true" t="shared" si="0" ref="C13:J13">SUM(C14:C18)</f>
        <v>8234591</v>
      </c>
      <c r="D13" s="945">
        <f t="shared" si="0"/>
        <v>10729409</v>
      </c>
      <c r="E13" s="945">
        <f t="shared" si="0"/>
        <v>0</v>
      </c>
      <c r="F13" s="1511">
        <f t="shared" si="0"/>
        <v>18964000</v>
      </c>
      <c r="G13" s="1516">
        <f t="shared" si="0"/>
        <v>8234591</v>
      </c>
      <c r="H13" s="945">
        <f t="shared" si="0"/>
        <v>10729409</v>
      </c>
      <c r="I13" s="945">
        <f t="shared" si="0"/>
        <v>0</v>
      </c>
      <c r="J13" s="946">
        <f t="shared" si="0"/>
        <v>18964000</v>
      </c>
    </row>
    <row r="14" spans="1:10" s="142" customFormat="1" ht="12.75">
      <c r="A14" s="940"/>
      <c r="B14" s="898" t="s">
        <v>747</v>
      </c>
      <c r="C14" s="926"/>
      <c r="D14" s="927">
        <f>SUM('18. VÜKI'!F13)</f>
        <v>150000</v>
      </c>
      <c r="E14" s="927"/>
      <c r="F14" s="1512">
        <f>SUM(C14:E14)</f>
        <v>150000</v>
      </c>
      <c r="G14" s="1517"/>
      <c r="H14" s="927">
        <v>150000</v>
      </c>
      <c r="I14" s="927"/>
      <c r="J14" s="1518">
        <f>SUM(G14:I14)</f>
        <v>150000</v>
      </c>
    </row>
    <row r="15" spans="1:10" s="142" customFormat="1" ht="12.75">
      <c r="A15" s="940"/>
      <c r="B15" s="898" t="s">
        <v>748</v>
      </c>
      <c r="C15" s="926"/>
      <c r="D15" s="927">
        <f>SUM('18. VÜKI'!F14)</f>
        <v>114000</v>
      </c>
      <c r="E15" s="927"/>
      <c r="F15" s="1512">
        <f>SUM(C15:E15)</f>
        <v>114000</v>
      </c>
      <c r="G15" s="1517"/>
      <c r="H15" s="927">
        <v>114000</v>
      </c>
      <c r="I15" s="927"/>
      <c r="J15" s="1518">
        <f>SUM(G15:I15)</f>
        <v>114000</v>
      </c>
    </row>
    <row r="16" spans="1:10" s="142" customFormat="1" ht="12.75">
      <c r="A16" s="940"/>
      <c r="B16" s="898" t="s">
        <v>723</v>
      </c>
      <c r="C16" s="926">
        <v>8234591</v>
      </c>
      <c r="D16" s="927">
        <v>9965409</v>
      </c>
      <c r="E16" s="927"/>
      <c r="F16" s="1512">
        <f>SUM(C16:E16)</f>
        <v>18200000</v>
      </c>
      <c r="G16" s="1517">
        <v>8234591</v>
      </c>
      <c r="H16" s="927">
        <v>9965409</v>
      </c>
      <c r="I16" s="927"/>
      <c r="J16" s="1518">
        <f>SUM(G16:I16)</f>
        <v>18200000</v>
      </c>
    </row>
    <row r="17" spans="1:10" s="142" customFormat="1" ht="25.5">
      <c r="A17" s="940"/>
      <c r="B17" s="898" t="s">
        <v>724</v>
      </c>
      <c r="C17" s="926"/>
      <c r="D17" s="927">
        <f>SUM('18. VÜKI'!F16)</f>
        <v>500000</v>
      </c>
      <c r="E17" s="927"/>
      <c r="F17" s="1512">
        <f>SUM(C17:E17)</f>
        <v>500000</v>
      </c>
      <c r="G17" s="1517"/>
      <c r="H17" s="927">
        <v>500000</v>
      </c>
      <c r="I17" s="927"/>
      <c r="J17" s="1518">
        <f>SUM(G17:I17)</f>
        <v>500000</v>
      </c>
    </row>
    <row r="18" spans="1:10" s="142" customFormat="1" ht="13.5" thickBot="1">
      <c r="A18" s="941"/>
      <c r="B18" s="898" t="s">
        <v>740</v>
      </c>
      <c r="C18" s="928"/>
      <c r="D18" s="921"/>
      <c r="E18" s="921"/>
      <c r="F18" s="1513">
        <f>SUM(C18:E18)</f>
        <v>0</v>
      </c>
      <c r="G18" s="1519"/>
      <c r="H18" s="921"/>
      <c r="I18" s="921"/>
      <c r="J18" s="1520">
        <f>SUM(G18:I18)</f>
        <v>0</v>
      </c>
    </row>
    <row r="19" spans="1:10" s="654" customFormat="1" ht="16.5" thickBot="1">
      <c r="A19" s="1971" t="s">
        <v>484</v>
      </c>
      <c r="B19" s="1972"/>
      <c r="C19" s="930">
        <f aca="true" t="shared" si="1" ref="C19:J19">SUM(C13)</f>
        <v>8234591</v>
      </c>
      <c r="D19" s="930">
        <f t="shared" si="1"/>
        <v>10729409</v>
      </c>
      <c r="E19" s="930">
        <f t="shared" si="1"/>
        <v>0</v>
      </c>
      <c r="F19" s="1470">
        <f t="shared" si="1"/>
        <v>18964000</v>
      </c>
      <c r="G19" s="1490">
        <f t="shared" si="1"/>
        <v>8234591</v>
      </c>
      <c r="H19" s="930">
        <f t="shared" si="1"/>
        <v>10729409</v>
      </c>
      <c r="I19" s="930">
        <f t="shared" si="1"/>
        <v>0</v>
      </c>
      <c r="J19" s="931">
        <f t="shared" si="1"/>
        <v>18964000</v>
      </c>
    </row>
    <row r="20" spans="1:10" ht="25.5">
      <c r="A20" s="910"/>
      <c r="B20" s="898" t="s">
        <v>728</v>
      </c>
      <c r="C20" s="932">
        <f>SUM('18. VÜKI'!F20)</f>
        <v>1347397</v>
      </c>
      <c r="D20" s="932"/>
      <c r="E20" s="932"/>
      <c r="F20" s="1471">
        <f>SUM(C20:E20)</f>
        <v>1347397</v>
      </c>
      <c r="G20" s="1491">
        <v>1347397</v>
      </c>
      <c r="H20" s="932"/>
      <c r="I20" s="932"/>
      <c r="J20" s="1492">
        <f>SUM(G20:I20)</f>
        <v>1347397</v>
      </c>
    </row>
    <row r="21" spans="1:10" ht="12.75">
      <c r="A21" s="503"/>
      <c r="B21" s="899" t="s">
        <v>729</v>
      </c>
      <c r="C21" s="933">
        <f>SUM(C20)</f>
        <v>1347397</v>
      </c>
      <c r="D21" s="933"/>
      <c r="E21" s="933"/>
      <c r="F21" s="1471">
        <f>SUM(C21:E21)</f>
        <v>1347397</v>
      </c>
      <c r="G21" s="1493">
        <v>1347397</v>
      </c>
      <c r="H21" s="933"/>
      <c r="I21" s="933"/>
      <c r="J21" s="1492">
        <f>SUM(G21:I21)</f>
        <v>1347397</v>
      </c>
    </row>
    <row r="22" spans="1:10" ht="26.25" thickBot="1">
      <c r="A22" s="912"/>
      <c r="B22" s="913" t="s">
        <v>730</v>
      </c>
      <c r="C22" s="934">
        <f>SUM('18. VÜKI'!F21)</f>
        <v>77083353</v>
      </c>
      <c r="D22" s="934"/>
      <c r="E22" s="934"/>
      <c r="F22" s="1471">
        <f>SUM(C22:E22)</f>
        <v>77083353</v>
      </c>
      <c r="G22" s="1494">
        <v>77083353</v>
      </c>
      <c r="H22" s="934"/>
      <c r="I22" s="934"/>
      <c r="J22" s="1492">
        <f>SUM(G22:I22)</f>
        <v>77083353</v>
      </c>
    </row>
    <row r="23" spans="1:10" ht="16.5" thickBot="1">
      <c r="A23" s="916"/>
      <c r="B23" s="917" t="s">
        <v>731</v>
      </c>
      <c r="C23" s="935">
        <f aca="true" t="shared" si="2" ref="C23:J23">SUM(C21:C22)</f>
        <v>78430750</v>
      </c>
      <c r="D23" s="935">
        <f t="shared" si="2"/>
        <v>0</v>
      </c>
      <c r="E23" s="935">
        <f t="shared" si="2"/>
        <v>0</v>
      </c>
      <c r="F23" s="1472">
        <f t="shared" si="2"/>
        <v>78430750</v>
      </c>
      <c r="G23" s="1495">
        <f t="shared" si="2"/>
        <v>78430750</v>
      </c>
      <c r="H23" s="935">
        <f t="shared" si="2"/>
        <v>0</v>
      </c>
      <c r="I23" s="935">
        <f t="shared" si="2"/>
        <v>0</v>
      </c>
      <c r="J23" s="1496">
        <f t="shared" si="2"/>
        <v>78430750</v>
      </c>
    </row>
    <row r="24" spans="1:10" ht="16.5" thickBot="1">
      <c r="A24" s="1973" t="s">
        <v>157</v>
      </c>
      <c r="B24" s="1974"/>
      <c r="C24" s="936">
        <f aca="true" t="shared" si="3" ref="C24:J24">SUM(C19+C23)</f>
        <v>86665341</v>
      </c>
      <c r="D24" s="936">
        <f t="shared" si="3"/>
        <v>10729409</v>
      </c>
      <c r="E24" s="936">
        <f t="shared" si="3"/>
        <v>0</v>
      </c>
      <c r="F24" s="1473">
        <f t="shared" si="3"/>
        <v>97394750</v>
      </c>
      <c r="G24" s="1497">
        <f t="shared" si="3"/>
        <v>86665341</v>
      </c>
      <c r="H24" s="936">
        <f t="shared" si="3"/>
        <v>10729409</v>
      </c>
      <c r="I24" s="936">
        <f t="shared" si="3"/>
        <v>0</v>
      </c>
      <c r="J24" s="937">
        <f t="shared" si="3"/>
        <v>97394750</v>
      </c>
    </row>
    <row r="25" spans="1:10" ht="12.75">
      <c r="A25" s="954" t="s">
        <v>164</v>
      </c>
      <c r="B25" s="899" t="s">
        <v>734</v>
      </c>
      <c r="C25" s="907">
        <v>41680225</v>
      </c>
      <c r="D25" s="907">
        <f>SUM('18. VÜKI'!F35)</f>
        <v>3094751</v>
      </c>
      <c r="E25" s="906"/>
      <c r="F25" s="1475">
        <f>SUM(C25:E25)</f>
        <v>44774976</v>
      </c>
      <c r="G25" s="1521">
        <v>41680225</v>
      </c>
      <c r="H25" s="907">
        <v>3094751</v>
      </c>
      <c r="I25" s="906"/>
      <c r="J25" s="1503">
        <f>SUM(G25:I25)</f>
        <v>44774976</v>
      </c>
    </row>
    <row r="26" spans="1:10" ht="25.5">
      <c r="A26" s="955" t="s">
        <v>166</v>
      </c>
      <c r="B26" s="899" t="s">
        <v>735</v>
      </c>
      <c r="C26" s="907">
        <v>8595116</v>
      </c>
      <c r="D26" s="907">
        <f>SUM('18. VÜKI'!F36)</f>
        <v>634658</v>
      </c>
      <c r="E26" s="902"/>
      <c r="F26" s="1475">
        <f>SUM(C26:E26)</f>
        <v>9229774</v>
      </c>
      <c r="G26" s="1521">
        <v>8595116</v>
      </c>
      <c r="H26" s="907">
        <v>634658</v>
      </c>
      <c r="I26" s="902"/>
      <c r="J26" s="1503">
        <f>SUM(G26:I26)</f>
        <v>9229774</v>
      </c>
    </row>
    <row r="27" spans="1:10" s="12" customFormat="1" ht="12.75">
      <c r="A27" s="955" t="s">
        <v>173</v>
      </c>
      <c r="B27" s="763" t="s">
        <v>736</v>
      </c>
      <c r="C27" s="907">
        <v>36390000</v>
      </c>
      <c r="D27" s="907">
        <f>SUM('18. VÜKI'!F37)</f>
        <v>6000000</v>
      </c>
      <c r="E27" s="903"/>
      <c r="F27" s="1475">
        <f>SUM(C27:E27)</f>
        <v>42390000</v>
      </c>
      <c r="G27" s="1521">
        <v>36390000</v>
      </c>
      <c r="H27" s="907">
        <v>6000000</v>
      </c>
      <c r="I27" s="903"/>
      <c r="J27" s="1503">
        <f>SUM(G27:I27)</f>
        <v>42390000</v>
      </c>
    </row>
    <row r="28" spans="1:10" s="12" customFormat="1" ht="12.75">
      <c r="A28" s="955" t="s">
        <v>182</v>
      </c>
      <c r="B28" s="763" t="s">
        <v>737</v>
      </c>
      <c r="C28" s="949"/>
      <c r="D28" s="949">
        <v>1000000</v>
      </c>
      <c r="E28" s="949">
        <f>SUM(E29:E30)</f>
        <v>0</v>
      </c>
      <c r="F28" s="1475">
        <f>SUM(C28:E28)</f>
        <v>1000000</v>
      </c>
      <c r="G28" s="1522"/>
      <c r="H28" s="949">
        <v>1000000</v>
      </c>
      <c r="I28" s="949">
        <f>SUM(I29:I30)</f>
        <v>0</v>
      </c>
      <c r="J28" s="1503">
        <f>SUM(G28:I28)</f>
        <v>1000000</v>
      </c>
    </row>
    <row r="29" spans="1:10" s="142" customFormat="1" ht="12.75">
      <c r="A29" s="900"/>
      <c r="B29" s="900" t="s">
        <v>132</v>
      </c>
      <c r="C29" s="918"/>
      <c r="D29" s="900">
        <v>1000000</v>
      </c>
      <c r="E29" s="900"/>
      <c r="F29" s="1514"/>
      <c r="G29" s="1523"/>
      <c r="H29" s="900">
        <v>1000000</v>
      </c>
      <c r="I29" s="900"/>
      <c r="J29" s="1524"/>
    </row>
    <row r="30" spans="1:10" s="142" customFormat="1" ht="13.5" thickBot="1">
      <c r="A30" s="919"/>
      <c r="B30" s="919" t="s">
        <v>134</v>
      </c>
      <c r="C30" s="919"/>
      <c r="D30" s="919"/>
      <c r="E30" s="919"/>
      <c r="F30" s="1515"/>
      <c r="G30" s="1525"/>
      <c r="H30" s="919"/>
      <c r="I30" s="919"/>
      <c r="J30" s="1526"/>
    </row>
    <row r="31" spans="1:10" ht="16.5" thickBot="1">
      <c r="A31" s="950"/>
      <c r="B31" s="951" t="s">
        <v>738</v>
      </c>
      <c r="C31" s="952">
        <f aca="true" t="shared" si="4" ref="C31:J31">SUM(C25:C28)</f>
        <v>86665341</v>
      </c>
      <c r="D31" s="952">
        <f t="shared" si="4"/>
        <v>10729409</v>
      </c>
      <c r="E31" s="952">
        <f t="shared" si="4"/>
        <v>0</v>
      </c>
      <c r="F31" s="1479">
        <f t="shared" si="4"/>
        <v>97394750</v>
      </c>
      <c r="G31" s="1509">
        <f t="shared" si="4"/>
        <v>86665341</v>
      </c>
      <c r="H31" s="952">
        <f t="shared" si="4"/>
        <v>10729409</v>
      </c>
      <c r="I31" s="952">
        <f t="shared" si="4"/>
        <v>0</v>
      </c>
      <c r="J31" s="953">
        <f t="shared" si="4"/>
        <v>97394750</v>
      </c>
    </row>
  </sheetData>
  <sheetProtection/>
  <mergeCells count="8">
    <mergeCell ref="G10:J10"/>
    <mergeCell ref="A6:J6"/>
    <mergeCell ref="A2:J2"/>
    <mergeCell ref="A1:J1"/>
    <mergeCell ref="A24:B24"/>
    <mergeCell ref="A10:B11"/>
    <mergeCell ref="C10:F10"/>
    <mergeCell ref="A19:B1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70"/>
  <sheetViews>
    <sheetView showGridLines="0" view="pageBreakPreview" zoomScale="106" zoomScaleSheetLayoutView="106" workbookViewId="0" topLeftCell="A1">
      <selection activeCell="D11" sqref="D11"/>
    </sheetView>
  </sheetViews>
  <sheetFormatPr defaultColWidth="9.140625" defaultRowHeight="12.75"/>
  <cols>
    <col min="1" max="1" width="5.7109375" style="0" customWidth="1"/>
    <col min="2" max="2" width="36.7109375" style="0" customWidth="1"/>
    <col min="3" max="3" width="20.140625" style="0" customWidth="1"/>
    <col min="4" max="4" width="17.421875" style="0" customWidth="1"/>
    <col min="5" max="5" width="14.421875" style="0" customWidth="1"/>
    <col min="6" max="6" width="19.140625" style="0" customWidth="1"/>
    <col min="7" max="7" width="21.421875" style="0" customWidth="1"/>
    <col min="8" max="8" width="20.00390625" style="0" customWidth="1"/>
    <col min="9" max="9" width="13.7109375" style="0" customWidth="1"/>
    <col min="10" max="10" width="20.7109375" style="0" customWidth="1"/>
  </cols>
  <sheetData>
    <row r="1" spans="1:10" ht="15">
      <c r="A1" s="1960" t="s">
        <v>750</v>
      </c>
      <c r="B1" s="1960"/>
      <c r="C1" s="1960"/>
      <c r="D1" s="1960"/>
      <c r="E1" s="1960"/>
      <c r="F1" s="1960"/>
      <c r="G1" s="1960"/>
      <c r="H1" s="1960"/>
      <c r="I1" s="1960"/>
      <c r="J1" s="1960"/>
    </row>
    <row r="2" spans="1:10" ht="12.75">
      <c r="A2" s="1729" t="s">
        <v>1155</v>
      </c>
      <c r="B2" s="1729"/>
      <c r="C2" s="1729"/>
      <c r="D2" s="1729"/>
      <c r="E2" s="1729"/>
      <c r="F2" s="1729"/>
      <c r="G2" s="1729"/>
      <c r="H2" s="1729"/>
      <c r="I2" s="1729"/>
      <c r="J2" s="1729"/>
    </row>
    <row r="3" spans="1:10" ht="12.75">
      <c r="A3" s="896"/>
      <c r="B3" s="896"/>
      <c r="C3" s="1729" t="s">
        <v>1158</v>
      </c>
      <c r="D3" s="1729"/>
      <c r="E3" s="1729"/>
      <c r="F3" s="1729"/>
      <c r="G3" s="1729"/>
      <c r="H3" s="896"/>
      <c r="I3" s="896"/>
      <c r="J3" s="896" t="s">
        <v>1159</v>
      </c>
    </row>
    <row r="4" spans="1:10" ht="12.75">
      <c r="A4" s="896"/>
      <c r="B4" s="896"/>
      <c r="C4" s="896"/>
      <c r="D4" s="896"/>
      <c r="E4" s="896"/>
      <c r="F4" s="896"/>
      <c r="G4" s="896"/>
      <c r="H4" s="896"/>
      <c r="I4" s="896"/>
      <c r="J4" s="896"/>
    </row>
    <row r="5" spans="1:10" ht="12.75">
      <c r="A5" s="896"/>
      <c r="B5" s="896"/>
      <c r="C5" s="896"/>
      <c r="D5" s="896"/>
      <c r="E5" s="896"/>
      <c r="F5" s="896"/>
      <c r="G5" s="896"/>
      <c r="H5" s="896"/>
      <c r="I5" s="896"/>
      <c r="J5" s="896"/>
    </row>
    <row r="6" spans="1:10" ht="29.25" customHeight="1">
      <c r="A6" s="1970" t="s">
        <v>749</v>
      </c>
      <c r="B6" s="1970"/>
      <c r="C6" s="1970"/>
      <c r="D6" s="1970"/>
      <c r="E6" s="1970"/>
      <c r="F6" s="1970"/>
      <c r="G6" s="1970"/>
      <c r="H6" s="1970"/>
      <c r="I6" s="1970"/>
      <c r="J6" s="1970"/>
    </row>
    <row r="9" ht="13.5" thickBot="1">
      <c r="J9" t="s">
        <v>214</v>
      </c>
    </row>
    <row r="10" spans="1:10" ht="12.75">
      <c r="A10" s="1975" t="s">
        <v>716</v>
      </c>
      <c r="B10" s="1976"/>
      <c r="C10" s="1968" t="s">
        <v>527</v>
      </c>
      <c r="D10" s="1968"/>
      <c r="E10" s="1968"/>
      <c r="F10" s="1979"/>
      <c r="G10" s="1967" t="s">
        <v>1147</v>
      </c>
      <c r="H10" s="1968"/>
      <c r="I10" s="1968"/>
      <c r="J10" s="1969"/>
    </row>
    <row r="11" spans="1:10" s="5" customFormat="1" ht="26.25" customHeight="1">
      <c r="A11" s="1981"/>
      <c r="B11" s="1982"/>
      <c r="C11" s="904" t="s">
        <v>717</v>
      </c>
      <c r="D11" s="904" t="s">
        <v>718</v>
      </c>
      <c r="E11" s="904" t="s">
        <v>719</v>
      </c>
      <c r="F11" s="1464" t="s">
        <v>25</v>
      </c>
      <c r="G11" s="1463" t="s">
        <v>717</v>
      </c>
      <c r="H11" s="904" t="s">
        <v>718</v>
      </c>
      <c r="I11" s="904" t="s">
        <v>719</v>
      </c>
      <c r="J11" s="963" t="s">
        <v>25</v>
      </c>
    </row>
    <row r="12" spans="1:10" s="5" customFormat="1" ht="26.25" customHeight="1">
      <c r="A12" s="897"/>
      <c r="B12" s="898" t="s">
        <v>751</v>
      </c>
      <c r="C12" s="964">
        <f>SUM('19 önkormányzat'!F9)</f>
        <v>62276520</v>
      </c>
      <c r="D12" s="964"/>
      <c r="E12" s="964"/>
      <c r="F12" s="1465">
        <f aca="true" t="shared" si="0" ref="F12:F17">SUM(C12:E12)</f>
        <v>62276520</v>
      </c>
      <c r="G12" s="1480">
        <f>SUM('19 önkormányzat'!G9)</f>
        <v>62276520</v>
      </c>
      <c r="H12" s="964"/>
      <c r="I12" s="964"/>
      <c r="J12" s="1481">
        <f aca="true" t="shared" si="1" ref="J12:J17">SUM(G12:I12)</f>
        <v>62276520</v>
      </c>
    </row>
    <row r="13" spans="1:10" s="5" customFormat="1" ht="26.25" customHeight="1">
      <c r="A13" s="897"/>
      <c r="B13" s="898" t="s">
        <v>752</v>
      </c>
      <c r="C13" s="964">
        <f>SUM('19 önkormányzat'!F10)</f>
        <v>72775566</v>
      </c>
      <c r="D13" s="964"/>
      <c r="E13" s="964"/>
      <c r="F13" s="1465">
        <f t="shared" si="0"/>
        <v>72775566</v>
      </c>
      <c r="G13" s="1480">
        <f>SUM('19 önkormányzat'!G10)</f>
        <v>72775566</v>
      </c>
      <c r="H13" s="964"/>
      <c r="I13" s="964"/>
      <c r="J13" s="1481">
        <f t="shared" si="1"/>
        <v>72775566</v>
      </c>
    </row>
    <row r="14" spans="1:10" s="5" customFormat="1" ht="26.25" customHeight="1">
      <c r="A14" s="897"/>
      <c r="B14" s="898" t="s">
        <v>753</v>
      </c>
      <c r="C14" s="964">
        <f>SUM('19 önkormányzat'!F11)</f>
        <v>58547790</v>
      </c>
      <c r="D14" s="964"/>
      <c r="E14" s="964"/>
      <c r="F14" s="1465">
        <f t="shared" si="0"/>
        <v>58547790</v>
      </c>
      <c r="G14" s="1480">
        <f>SUM('19 önkormányzat'!G11)</f>
        <v>58547790</v>
      </c>
      <c r="H14" s="964"/>
      <c r="I14" s="964"/>
      <c r="J14" s="1481">
        <f t="shared" si="1"/>
        <v>58547790</v>
      </c>
    </row>
    <row r="15" spans="1:10" s="5" customFormat="1" ht="26.25" customHeight="1">
      <c r="A15" s="897"/>
      <c r="B15" s="898" t="s">
        <v>754</v>
      </c>
      <c r="C15" s="964">
        <f>SUM('19 önkormányzat'!F12)</f>
        <v>4227740</v>
      </c>
      <c r="D15" s="964"/>
      <c r="E15" s="964"/>
      <c r="F15" s="1465">
        <f t="shared" si="0"/>
        <v>4227740</v>
      </c>
      <c r="G15" s="1480">
        <f>SUM('19 önkormányzat'!G12)</f>
        <v>4227740</v>
      </c>
      <c r="H15" s="964"/>
      <c r="I15" s="964"/>
      <c r="J15" s="1481">
        <f t="shared" si="1"/>
        <v>4227740</v>
      </c>
    </row>
    <row r="16" spans="1:10" s="5" customFormat="1" ht="26.25" customHeight="1">
      <c r="A16" s="897"/>
      <c r="B16" s="898" t="s">
        <v>755</v>
      </c>
      <c r="C16" s="964">
        <f>SUM('19 önkormányzat'!F13)</f>
        <v>0</v>
      </c>
      <c r="D16" s="964"/>
      <c r="E16" s="964"/>
      <c r="F16" s="1465">
        <f t="shared" si="0"/>
        <v>0</v>
      </c>
      <c r="G16" s="1480">
        <f>SUM('19 önkormányzat'!G13)</f>
        <v>0</v>
      </c>
      <c r="H16" s="964"/>
      <c r="I16" s="964"/>
      <c r="J16" s="1481">
        <f t="shared" si="1"/>
        <v>0</v>
      </c>
    </row>
    <row r="17" spans="1:10" s="5" customFormat="1" ht="25.5">
      <c r="A17" s="897"/>
      <c r="B17" s="898" t="s">
        <v>756</v>
      </c>
      <c r="C17" s="964"/>
      <c r="D17" s="964"/>
      <c r="E17" s="964"/>
      <c r="F17" s="1465">
        <f t="shared" si="0"/>
        <v>0</v>
      </c>
      <c r="G17" s="1480"/>
      <c r="H17" s="964"/>
      <c r="I17" s="964"/>
      <c r="J17" s="1481">
        <f t="shared" si="1"/>
        <v>0</v>
      </c>
    </row>
    <row r="18" spans="1:10" s="5" customFormat="1" ht="26.25" customHeight="1">
      <c r="A18" s="897"/>
      <c r="B18" s="961" t="s">
        <v>757</v>
      </c>
      <c r="C18" s="965">
        <f aca="true" t="shared" si="2" ref="C18:J18">SUM(C12:C17)</f>
        <v>197827616</v>
      </c>
      <c r="D18" s="965">
        <f t="shared" si="2"/>
        <v>0</v>
      </c>
      <c r="E18" s="965">
        <f t="shared" si="2"/>
        <v>0</v>
      </c>
      <c r="F18" s="1466">
        <f t="shared" si="2"/>
        <v>197827616</v>
      </c>
      <c r="G18" s="1482">
        <f t="shared" si="2"/>
        <v>197827616</v>
      </c>
      <c r="H18" s="965">
        <f t="shared" si="2"/>
        <v>0</v>
      </c>
      <c r="I18" s="965">
        <f t="shared" si="2"/>
        <v>0</v>
      </c>
      <c r="J18" s="1483">
        <f t="shared" si="2"/>
        <v>197827616</v>
      </c>
    </row>
    <row r="19" spans="1:10" s="967" customFormat="1" ht="26.25" customHeight="1">
      <c r="A19" s="966"/>
      <c r="B19" s="961" t="s">
        <v>758</v>
      </c>
      <c r="C19" s="965"/>
      <c r="D19" s="965">
        <f>SUM('19 önkormányzat'!F16)</f>
        <v>6848850</v>
      </c>
      <c r="E19" s="965"/>
      <c r="F19" s="1466">
        <f>SUM(C19:E19)</f>
        <v>6848850</v>
      </c>
      <c r="G19" s="1482"/>
      <c r="H19" s="965">
        <f>SUM('19 önkormányzat'!G16)</f>
        <v>6848850</v>
      </c>
      <c r="I19" s="965"/>
      <c r="J19" s="1483">
        <f>SUM(G19:I19)</f>
        <v>6848850</v>
      </c>
    </row>
    <row r="20" spans="1:10" s="5" customFormat="1" ht="12.75">
      <c r="A20" s="897"/>
      <c r="B20" s="962" t="s">
        <v>759</v>
      </c>
      <c r="C20" s="964"/>
      <c r="D20" s="964"/>
      <c r="E20" s="964"/>
      <c r="F20" s="1465"/>
      <c r="G20" s="1480"/>
      <c r="H20" s="964"/>
      <c r="I20" s="964"/>
      <c r="J20" s="1481"/>
    </row>
    <row r="21" spans="1:10" s="5" customFormat="1" ht="31.5">
      <c r="A21" s="897" t="s">
        <v>164</v>
      </c>
      <c r="B21" s="915" t="s">
        <v>760</v>
      </c>
      <c r="C21" s="969">
        <f aca="true" t="shared" si="3" ref="C21:J21">SUM(C18+C19)</f>
        <v>197827616</v>
      </c>
      <c r="D21" s="969">
        <f t="shared" si="3"/>
        <v>6848850</v>
      </c>
      <c r="E21" s="969">
        <f t="shared" si="3"/>
        <v>0</v>
      </c>
      <c r="F21" s="1467">
        <f t="shared" si="3"/>
        <v>204676466</v>
      </c>
      <c r="G21" s="1484">
        <f t="shared" si="3"/>
        <v>197827616</v>
      </c>
      <c r="H21" s="969">
        <f t="shared" si="3"/>
        <v>6848850</v>
      </c>
      <c r="I21" s="969">
        <f t="shared" si="3"/>
        <v>0</v>
      </c>
      <c r="J21" s="1485">
        <f t="shared" si="3"/>
        <v>204676466</v>
      </c>
    </row>
    <row r="22" spans="1:10" s="5" customFormat="1" ht="31.5">
      <c r="A22" s="897" t="s">
        <v>166</v>
      </c>
      <c r="B22" s="915" t="s">
        <v>167</v>
      </c>
      <c r="C22" s="969">
        <v>0</v>
      </c>
      <c r="D22" s="969">
        <v>0</v>
      </c>
      <c r="E22" s="969">
        <v>0</v>
      </c>
      <c r="F22" s="1467">
        <v>0</v>
      </c>
      <c r="G22" s="1484">
        <v>0</v>
      </c>
      <c r="H22" s="969">
        <v>0</v>
      </c>
      <c r="I22" s="969">
        <v>0</v>
      </c>
      <c r="J22" s="1485">
        <v>0</v>
      </c>
    </row>
    <row r="23" spans="1:10" s="5" customFormat="1" ht="12.75">
      <c r="A23" s="897"/>
      <c r="B23" s="961" t="s">
        <v>761</v>
      </c>
      <c r="C23" s="964"/>
      <c r="D23" s="964"/>
      <c r="E23" s="964"/>
      <c r="F23" s="1465">
        <f>SUM(C23:E23)</f>
        <v>0</v>
      </c>
      <c r="G23" s="1480"/>
      <c r="H23" s="964"/>
      <c r="I23" s="964"/>
      <c r="J23" s="1481">
        <f>SUM(G23:I23)</f>
        <v>0</v>
      </c>
    </row>
    <row r="24" spans="1:10" s="5" customFormat="1" ht="12.75">
      <c r="A24" s="897"/>
      <c r="B24" s="898" t="s">
        <v>762</v>
      </c>
      <c r="C24" s="964">
        <f>SUM('19 önkormányzat'!F26)</f>
        <v>7013063</v>
      </c>
      <c r="D24" s="964"/>
      <c r="E24" s="964"/>
      <c r="F24" s="1465">
        <f>SUM(C24:E24)</f>
        <v>7013063</v>
      </c>
      <c r="G24" s="1480">
        <f>SUM('19 önkormányzat'!G26)</f>
        <v>7013063</v>
      </c>
      <c r="H24" s="964"/>
      <c r="I24" s="964"/>
      <c r="J24" s="1481">
        <f>SUM(G24:I24)</f>
        <v>7013063</v>
      </c>
    </row>
    <row r="25" spans="1:10" s="5" customFormat="1" ht="12.75">
      <c r="A25" s="897"/>
      <c r="B25" s="898" t="s">
        <v>763</v>
      </c>
      <c r="C25" s="964">
        <f>SUM('19 önkormányzat'!F27)</f>
        <v>150581381</v>
      </c>
      <c r="D25" s="964"/>
      <c r="E25" s="964"/>
      <c r="F25" s="1465">
        <f>SUM(C25:E25)</f>
        <v>150581381</v>
      </c>
      <c r="G25" s="1480">
        <f>SUM('19 önkormányzat'!G27)</f>
        <v>150581381</v>
      </c>
      <c r="H25" s="964"/>
      <c r="I25" s="964"/>
      <c r="J25" s="1481">
        <f>SUM(G25:I25)</f>
        <v>150581381</v>
      </c>
    </row>
    <row r="26" spans="1:10" s="5" customFormat="1" ht="25.5">
      <c r="A26" s="897"/>
      <c r="B26" s="898" t="s">
        <v>764</v>
      </c>
      <c r="C26" s="964">
        <f>SUM('19 önkormányzat'!F28)</f>
        <v>10353962</v>
      </c>
      <c r="D26" s="964"/>
      <c r="E26" s="964"/>
      <c r="F26" s="1465">
        <f>SUM(C26:E26)</f>
        <v>10353962</v>
      </c>
      <c r="G26" s="1480">
        <f>SUM('19 önkormányzat'!G28)</f>
        <v>10353962</v>
      </c>
      <c r="H26" s="964"/>
      <c r="I26" s="964"/>
      <c r="J26" s="1481">
        <f>SUM(G26:I26)</f>
        <v>10353962</v>
      </c>
    </row>
    <row r="27" spans="1:10" s="5" customFormat="1" ht="12.75">
      <c r="A27" s="897"/>
      <c r="B27" s="961" t="s">
        <v>765</v>
      </c>
      <c r="C27" s="964">
        <f>SUM('19 önkormányzat'!F29)</f>
        <v>0</v>
      </c>
      <c r="D27" s="964">
        <f>SUM(D24:D26)</f>
        <v>0</v>
      </c>
      <c r="E27" s="964">
        <f>SUM(E24:E26)</f>
        <v>0</v>
      </c>
      <c r="F27" s="1465"/>
      <c r="G27" s="1480">
        <f>SUM('19 önkormányzat'!G29)</f>
        <v>0</v>
      </c>
      <c r="H27" s="964">
        <f>SUM(H24:H26)</f>
        <v>0</v>
      </c>
      <c r="I27" s="964">
        <f>SUM(I24:I26)</f>
        <v>0</v>
      </c>
      <c r="J27" s="1481"/>
    </row>
    <row r="28" spans="1:10" s="5" customFormat="1" ht="12.75">
      <c r="A28" s="897"/>
      <c r="B28" s="961" t="s">
        <v>766</v>
      </c>
      <c r="C28" s="964">
        <f>SUM('19 önkormányzat'!F30)</f>
        <v>502981</v>
      </c>
      <c r="D28" s="964"/>
      <c r="E28" s="964">
        <f>SUM('19 önkormányzat'!H30)</f>
        <v>0</v>
      </c>
      <c r="F28" s="1465">
        <f>SUM(C28:E28)</f>
        <v>502981</v>
      </c>
      <c r="G28" s="1480">
        <f>SUM('19 önkormányzat'!G30)</f>
        <v>502981</v>
      </c>
      <c r="H28" s="1480">
        <f>SUM('19 önkormányzat'!H30)</f>
        <v>0</v>
      </c>
      <c r="I28" s="964">
        <f>SUM('19 önkormányzat'!L30)</f>
        <v>0</v>
      </c>
      <c r="J28" s="1481">
        <f>SUM(G28:I28)</f>
        <v>502981</v>
      </c>
    </row>
    <row r="29" spans="1:10" s="5" customFormat="1" ht="15.75">
      <c r="A29" s="897" t="s">
        <v>166</v>
      </c>
      <c r="B29" s="915" t="s">
        <v>767</v>
      </c>
      <c r="C29" s="968">
        <f aca="true" t="shared" si="4" ref="C29:J29">SUM(C24+C25+C26+C28)</f>
        <v>168451387</v>
      </c>
      <c r="D29" s="968">
        <f t="shared" si="4"/>
        <v>0</v>
      </c>
      <c r="E29" s="968">
        <f t="shared" si="4"/>
        <v>0</v>
      </c>
      <c r="F29" s="1468">
        <f t="shared" si="4"/>
        <v>168451387</v>
      </c>
      <c r="G29" s="1486">
        <f t="shared" si="4"/>
        <v>168451387</v>
      </c>
      <c r="H29" s="968">
        <f t="shared" si="4"/>
        <v>0</v>
      </c>
      <c r="I29" s="968">
        <f t="shared" si="4"/>
        <v>0</v>
      </c>
      <c r="J29" s="1487">
        <f t="shared" si="4"/>
        <v>168451387</v>
      </c>
    </row>
    <row r="30" spans="1:10" s="5" customFormat="1" ht="12.75">
      <c r="A30" s="897"/>
      <c r="B30" s="898" t="s">
        <v>747</v>
      </c>
      <c r="C30" s="964">
        <f>SUM('19 önkormányzat'!F32)</f>
        <v>3345228</v>
      </c>
      <c r="D30" s="964"/>
      <c r="E30" s="964"/>
      <c r="F30" s="1465">
        <f aca="true" t="shared" si="5" ref="F30:F37">SUM(C30:E30)</f>
        <v>3345228</v>
      </c>
      <c r="G30" s="1480">
        <f>SUM('19 önkormányzat'!G32)</f>
        <v>3345228</v>
      </c>
      <c r="H30" s="964"/>
      <c r="I30" s="964"/>
      <c r="J30" s="1481">
        <f aca="true" t="shared" si="6" ref="J30:J35">SUM(G30:I30)</f>
        <v>3345228</v>
      </c>
    </row>
    <row r="31" spans="1:10" s="5" customFormat="1" ht="25.5">
      <c r="A31" s="897"/>
      <c r="B31" s="898" t="s">
        <v>768</v>
      </c>
      <c r="C31" s="964">
        <f>SUM('19 önkormányzat'!F33)</f>
        <v>4000000</v>
      </c>
      <c r="D31" s="964"/>
      <c r="E31" s="964"/>
      <c r="F31" s="1465">
        <f t="shared" si="5"/>
        <v>4000000</v>
      </c>
      <c r="G31" s="1480">
        <f>SUM('19 önkormányzat'!G33)</f>
        <v>7217231</v>
      </c>
      <c r="H31" s="964"/>
      <c r="I31" s="964"/>
      <c r="J31" s="1481">
        <f t="shared" si="6"/>
        <v>7217231</v>
      </c>
    </row>
    <row r="32" spans="1:10" s="5" customFormat="1" ht="12.75">
      <c r="A32" s="897"/>
      <c r="B32" s="898" t="s">
        <v>769</v>
      </c>
      <c r="C32" s="964">
        <f>SUM('19 önkormányzat'!F34)</f>
        <v>2400000</v>
      </c>
      <c r="D32" s="964"/>
      <c r="E32" s="964"/>
      <c r="F32" s="1465">
        <f t="shared" si="5"/>
        <v>2400000</v>
      </c>
      <c r="G32" s="1480">
        <f>SUM('19 önkormányzat'!G34)</f>
        <v>2400000</v>
      </c>
      <c r="H32" s="964"/>
      <c r="I32" s="964"/>
      <c r="J32" s="1481">
        <f t="shared" si="6"/>
        <v>2400000</v>
      </c>
    </row>
    <row r="33" spans="1:10" s="5" customFormat="1" ht="25.5">
      <c r="A33" s="897"/>
      <c r="B33" s="898" t="s">
        <v>724</v>
      </c>
      <c r="C33" s="964">
        <f>SUM('19 önkormányzat'!F35)</f>
        <v>6000000</v>
      </c>
      <c r="D33" s="964"/>
      <c r="E33" s="964"/>
      <c r="F33" s="1465">
        <f t="shared" si="5"/>
        <v>6000000</v>
      </c>
      <c r="G33" s="1480">
        <f>SUM('19 önkormányzat'!G35)</f>
        <v>6000000</v>
      </c>
      <c r="H33" s="964"/>
      <c r="I33" s="964"/>
      <c r="J33" s="1481">
        <f t="shared" si="6"/>
        <v>6000000</v>
      </c>
    </row>
    <row r="34" spans="1:10" s="5" customFormat="1" ht="26.25" customHeight="1">
      <c r="A34" s="897"/>
      <c r="B34" s="898" t="s">
        <v>770</v>
      </c>
      <c r="C34" s="964">
        <f>SUM('19 önkormányzat'!F36)</f>
        <v>0</v>
      </c>
      <c r="D34" s="964"/>
      <c r="E34" s="964"/>
      <c r="F34" s="1465">
        <f t="shared" si="5"/>
        <v>0</v>
      </c>
      <c r="G34" s="1480">
        <f>SUM('19 önkormányzat'!J36)</f>
        <v>0</v>
      </c>
      <c r="H34" s="964"/>
      <c r="I34" s="964"/>
      <c r="J34" s="1481">
        <f t="shared" si="6"/>
        <v>0</v>
      </c>
    </row>
    <row r="35" spans="1:10" s="5" customFormat="1" ht="26.25" customHeight="1">
      <c r="A35" s="897"/>
      <c r="B35" s="898" t="s">
        <v>771</v>
      </c>
      <c r="C35" s="964"/>
      <c r="D35" s="964"/>
      <c r="E35" s="964"/>
      <c r="F35" s="1465">
        <f t="shared" si="5"/>
        <v>0</v>
      </c>
      <c r="G35" s="1480"/>
      <c r="H35" s="964"/>
      <c r="I35" s="964"/>
      <c r="J35" s="1481">
        <f t="shared" si="6"/>
        <v>0</v>
      </c>
    </row>
    <row r="36" spans="1:10" s="5" customFormat="1" ht="12.75">
      <c r="A36" s="897"/>
      <c r="B36" s="1053" t="s">
        <v>823</v>
      </c>
      <c r="C36" s="964"/>
      <c r="D36" s="964"/>
      <c r="E36" s="964"/>
      <c r="F36" s="1465"/>
      <c r="G36" s="1480"/>
      <c r="H36" s="964"/>
      <c r="I36" s="964"/>
      <c r="J36" s="1481"/>
    </row>
    <row r="37" spans="1:10" s="5" customFormat="1" ht="12.75">
      <c r="A37" s="897"/>
      <c r="B37" s="898" t="s">
        <v>726</v>
      </c>
      <c r="C37" s="964"/>
      <c r="D37" s="964"/>
      <c r="E37" s="964"/>
      <c r="F37" s="1465">
        <f t="shared" si="5"/>
        <v>0</v>
      </c>
      <c r="G37" s="1480"/>
      <c r="H37" s="964"/>
      <c r="I37" s="964"/>
      <c r="J37" s="1481">
        <f>SUM(G37:I37)</f>
        <v>0</v>
      </c>
    </row>
    <row r="38" spans="1:10" s="5" customFormat="1" ht="15.75">
      <c r="A38" s="897" t="s">
        <v>173</v>
      </c>
      <c r="B38" s="915" t="s">
        <v>721</v>
      </c>
      <c r="C38" s="968">
        <f aca="true" t="shared" si="7" ref="C38:J38">SUM(C30:C37)</f>
        <v>15745228</v>
      </c>
      <c r="D38" s="968">
        <f t="shared" si="7"/>
        <v>0</v>
      </c>
      <c r="E38" s="968">
        <f t="shared" si="7"/>
        <v>0</v>
      </c>
      <c r="F38" s="1468">
        <f t="shared" si="7"/>
        <v>15745228</v>
      </c>
      <c r="G38" s="1486">
        <f t="shared" si="7"/>
        <v>18962459</v>
      </c>
      <c r="H38" s="968">
        <f t="shared" si="7"/>
        <v>0</v>
      </c>
      <c r="I38" s="968">
        <f t="shared" si="7"/>
        <v>0</v>
      </c>
      <c r="J38" s="1487">
        <f t="shared" si="7"/>
        <v>18962459</v>
      </c>
    </row>
    <row r="39" spans="1:10" s="5" customFormat="1" ht="12.75">
      <c r="A39" s="897"/>
      <c r="B39" s="898" t="s">
        <v>772</v>
      </c>
      <c r="C39" s="964"/>
      <c r="D39" s="964">
        <f>SUM('19 önkormányzat'!F41)</f>
        <v>24150568</v>
      </c>
      <c r="E39" s="964"/>
      <c r="F39" s="1465">
        <f>SUM(C39:E39)</f>
        <v>24150568</v>
      </c>
      <c r="G39" s="1480"/>
      <c r="H39" s="964">
        <v>24150568</v>
      </c>
      <c r="I39" s="964"/>
      <c r="J39" s="1481">
        <f>SUM(G39:I39)</f>
        <v>24150568</v>
      </c>
    </row>
    <row r="40" spans="1:10" s="5" customFormat="1" ht="12.75">
      <c r="A40" s="897"/>
      <c r="B40" s="898" t="s">
        <v>773</v>
      </c>
      <c r="C40" s="964"/>
      <c r="D40" s="964"/>
      <c r="E40" s="964"/>
      <c r="F40" s="1465">
        <f>SUM(C40:E40)</f>
        <v>0</v>
      </c>
      <c r="G40" s="1480"/>
      <c r="H40" s="964"/>
      <c r="I40" s="964"/>
      <c r="J40" s="1481">
        <f>SUM(G40:I40)</f>
        <v>0</v>
      </c>
    </row>
    <row r="41" spans="1:10" s="5" customFormat="1" ht="15.75">
      <c r="A41" s="897" t="s">
        <v>182</v>
      </c>
      <c r="B41" s="915" t="s">
        <v>774</v>
      </c>
      <c r="C41" s="968">
        <f aca="true" t="shared" si="8" ref="C41:J41">SUM(C39:C40)</f>
        <v>0</v>
      </c>
      <c r="D41" s="968">
        <f t="shared" si="8"/>
        <v>24150568</v>
      </c>
      <c r="E41" s="968">
        <f t="shared" si="8"/>
        <v>0</v>
      </c>
      <c r="F41" s="1468">
        <f t="shared" si="8"/>
        <v>24150568</v>
      </c>
      <c r="G41" s="1486">
        <f t="shared" si="8"/>
        <v>0</v>
      </c>
      <c r="H41" s="968">
        <f t="shared" si="8"/>
        <v>24150568</v>
      </c>
      <c r="I41" s="968">
        <f t="shared" si="8"/>
        <v>0</v>
      </c>
      <c r="J41" s="1487">
        <f t="shared" si="8"/>
        <v>24150568</v>
      </c>
    </row>
    <row r="42" spans="1:10" s="5" customFormat="1" ht="26.25" customHeight="1">
      <c r="A42" s="897"/>
      <c r="B42" s="898" t="s">
        <v>775</v>
      </c>
      <c r="C42" s="964"/>
      <c r="D42" s="964">
        <v>78000</v>
      </c>
      <c r="E42" s="964"/>
      <c r="F42" s="1465">
        <f>SUM(C42:E42)</f>
        <v>78000</v>
      </c>
      <c r="G42" s="1480"/>
      <c r="H42" s="964">
        <v>78000</v>
      </c>
      <c r="I42" s="964"/>
      <c r="J42" s="1481">
        <f>SUM(G42:I42)</f>
        <v>78000</v>
      </c>
    </row>
    <row r="43" spans="1:10" s="5" customFormat="1" ht="12.75">
      <c r="A43" s="897"/>
      <c r="B43" s="962" t="s">
        <v>776</v>
      </c>
      <c r="C43" s="964"/>
      <c r="D43" s="964"/>
      <c r="E43" s="964"/>
      <c r="F43" s="1465">
        <f>SUM(C43:E43)</f>
        <v>0</v>
      </c>
      <c r="G43" s="1480"/>
      <c r="H43" s="964"/>
      <c r="I43" s="964"/>
      <c r="J43" s="1481">
        <f>SUM(G43:I43)</f>
        <v>0</v>
      </c>
    </row>
    <row r="44" spans="1:10" s="5" customFormat="1" ht="26.25" customHeight="1">
      <c r="A44" s="897"/>
      <c r="B44" s="898" t="s">
        <v>777</v>
      </c>
      <c r="C44" s="964"/>
      <c r="D44" s="964"/>
      <c r="E44" s="964"/>
      <c r="F44" s="1465">
        <f>SUM(C44:E44)</f>
        <v>0</v>
      </c>
      <c r="G44" s="1480"/>
      <c r="H44" s="964"/>
      <c r="I44" s="964"/>
      <c r="J44" s="1481">
        <f>SUM(G44:I44)</f>
        <v>0</v>
      </c>
    </row>
    <row r="45" spans="1:10" s="5" customFormat="1" ht="12.75">
      <c r="A45" s="897"/>
      <c r="B45" s="962" t="s">
        <v>778</v>
      </c>
      <c r="C45" s="964"/>
      <c r="D45" s="964"/>
      <c r="E45" s="964"/>
      <c r="F45" s="1465">
        <f>SUM(C45:E45)</f>
        <v>0</v>
      </c>
      <c r="G45" s="1480"/>
      <c r="H45" s="964"/>
      <c r="I45" s="964"/>
      <c r="J45" s="1481">
        <f>SUM(G45:I45)</f>
        <v>0</v>
      </c>
    </row>
    <row r="46" spans="1:10" s="5" customFormat="1" ht="31.5">
      <c r="A46" s="897" t="s">
        <v>183</v>
      </c>
      <c r="B46" s="915" t="s">
        <v>779</v>
      </c>
      <c r="C46" s="968">
        <f aca="true" t="shared" si="9" ref="C46:J46">SUM(C42+C44)</f>
        <v>0</v>
      </c>
      <c r="D46" s="968">
        <f t="shared" si="9"/>
        <v>78000</v>
      </c>
      <c r="E46" s="968">
        <f t="shared" si="9"/>
        <v>0</v>
      </c>
      <c r="F46" s="1468">
        <f t="shared" si="9"/>
        <v>78000</v>
      </c>
      <c r="G46" s="1486">
        <f t="shared" si="9"/>
        <v>0</v>
      </c>
      <c r="H46" s="968">
        <f t="shared" si="9"/>
        <v>78000</v>
      </c>
      <c r="I46" s="968">
        <f t="shared" si="9"/>
        <v>0</v>
      </c>
      <c r="J46" s="1487">
        <f t="shared" si="9"/>
        <v>78000</v>
      </c>
    </row>
    <row r="47" spans="1:10" s="5" customFormat="1" ht="26.25" customHeight="1">
      <c r="A47" s="897"/>
      <c r="B47" s="898" t="s">
        <v>780</v>
      </c>
      <c r="C47" s="897"/>
      <c r="D47" s="897"/>
      <c r="E47" s="897"/>
      <c r="F47" s="1469"/>
      <c r="G47" s="1488"/>
      <c r="H47" s="897"/>
      <c r="I47" s="897"/>
      <c r="J47" s="1489"/>
    </row>
    <row r="48" spans="1:10" s="5" customFormat="1" ht="32.25" thickBot="1">
      <c r="A48" s="897" t="s">
        <v>184</v>
      </c>
      <c r="B48" s="915" t="s">
        <v>781</v>
      </c>
      <c r="C48" s="897"/>
      <c r="D48" s="897"/>
      <c r="E48" s="897"/>
      <c r="F48" s="1469"/>
      <c r="G48" s="1488"/>
      <c r="H48" s="897"/>
      <c r="I48" s="897"/>
      <c r="J48" s="1489"/>
    </row>
    <row r="49" spans="1:10" s="654" customFormat="1" ht="16.5" thickBot="1">
      <c r="A49" s="1971" t="s">
        <v>484</v>
      </c>
      <c r="B49" s="1972"/>
      <c r="C49" s="930">
        <f aca="true" t="shared" si="10" ref="C49:J49">SUM(C21+C29+C38+C41+C46+C48)</f>
        <v>382024231</v>
      </c>
      <c r="D49" s="930">
        <f t="shared" si="10"/>
        <v>31077418</v>
      </c>
      <c r="E49" s="930">
        <f t="shared" si="10"/>
        <v>0</v>
      </c>
      <c r="F49" s="1470">
        <f t="shared" si="10"/>
        <v>413101649</v>
      </c>
      <c r="G49" s="1490">
        <f t="shared" si="10"/>
        <v>385241462</v>
      </c>
      <c r="H49" s="930">
        <f t="shared" si="10"/>
        <v>31077418</v>
      </c>
      <c r="I49" s="930">
        <f t="shared" si="10"/>
        <v>0</v>
      </c>
      <c r="J49" s="931">
        <f t="shared" si="10"/>
        <v>416318880</v>
      </c>
    </row>
    <row r="50" spans="1:10" ht="25.5">
      <c r="A50" s="910"/>
      <c r="B50" s="898" t="s">
        <v>728</v>
      </c>
      <c r="C50" s="932">
        <f>SUM('19 önkormányzat'!F51)</f>
        <v>654580501</v>
      </c>
      <c r="D50" s="932"/>
      <c r="E50" s="932"/>
      <c r="F50" s="1471">
        <f>SUM(C50:E50)</f>
        <v>654580501</v>
      </c>
      <c r="G50" s="1491">
        <f>SUM('19 önkormányzat'!G51)</f>
        <v>651363270</v>
      </c>
      <c r="H50" s="932"/>
      <c r="I50" s="932"/>
      <c r="J50" s="1492">
        <f>SUM(G50:I50)</f>
        <v>651363270</v>
      </c>
    </row>
    <row r="51" spans="1:10" ht="12.75">
      <c r="A51" s="503"/>
      <c r="B51" s="899" t="s">
        <v>729</v>
      </c>
      <c r="C51" s="933">
        <f>SUM(C50)</f>
        <v>654580501</v>
      </c>
      <c r="D51" s="933"/>
      <c r="E51" s="933"/>
      <c r="F51" s="1471">
        <f>SUM(C51:E51)</f>
        <v>654580501</v>
      </c>
      <c r="G51" s="1493">
        <f>SUM(G50)</f>
        <v>651363270</v>
      </c>
      <c r="H51" s="933"/>
      <c r="I51" s="933"/>
      <c r="J51" s="1492">
        <f>SUM(G51:I51)</f>
        <v>651363270</v>
      </c>
    </row>
    <row r="52" spans="1:10" ht="13.5" thickBot="1">
      <c r="A52" s="912"/>
      <c r="B52" s="970" t="s">
        <v>782</v>
      </c>
      <c r="C52" s="934">
        <f>SUM('19 önkormányzat'!F54)</f>
        <v>7035063</v>
      </c>
      <c r="D52" s="934"/>
      <c r="E52" s="934"/>
      <c r="F52" s="1471">
        <f>SUM(C52:E52)</f>
        <v>7035063</v>
      </c>
      <c r="G52" s="1494">
        <f>SUM('19 önkormányzat'!G54)</f>
        <v>7035063</v>
      </c>
      <c r="H52" s="934"/>
      <c r="I52" s="934"/>
      <c r="J52" s="1492">
        <f>SUM(G52:I52)</f>
        <v>7035063</v>
      </c>
    </row>
    <row r="53" spans="1:10" ht="16.5" thickBot="1">
      <c r="A53" s="916"/>
      <c r="B53" s="917" t="s">
        <v>731</v>
      </c>
      <c r="C53" s="935">
        <f>SUM(C51+C52)</f>
        <v>661615564</v>
      </c>
      <c r="D53" s="935">
        <f>SUM(D51:D52)</f>
        <v>0</v>
      </c>
      <c r="E53" s="935">
        <f>SUM(E51:E52)</f>
        <v>0</v>
      </c>
      <c r="F53" s="1472">
        <f>SUM(F51:F52)</f>
        <v>661615564</v>
      </c>
      <c r="G53" s="1495">
        <f>SUM(G51+G52)</f>
        <v>658398333</v>
      </c>
      <c r="H53" s="935">
        <f>SUM(H51:H52)</f>
        <v>0</v>
      </c>
      <c r="I53" s="935">
        <f>SUM(I51:I52)</f>
        <v>0</v>
      </c>
      <c r="J53" s="1496">
        <f>SUM(J51:J52)</f>
        <v>658398333</v>
      </c>
    </row>
    <row r="54" spans="1:10" ht="16.5" thickBot="1">
      <c r="A54" s="1973" t="s">
        <v>157</v>
      </c>
      <c r="B54" s="1974"/>
      <c r="C54" s="936">
        <f aca="true" t="shared" si="11" ref="C54:J54">SUM(C49+C53)</f>
        <v>1043639795</v>
      </c>
      <c r="D54" s="936">
        <f t="shared" si="11"/>
        <v>31077418</v>
      </c>
      <c r="E54" s="936">
        <f t="shared" si="11"/>
        <v>0</v>
      </c>
      <c r="F54" s="1473">
        <f t="shared" si="11"/>
        <v>1074717213</v>
      </c>
      <c r="G54" s="1497">
        <f t="shared" si="11"/>
        <v>1043639795</v>
      </c>
      <c r="H54" s="936">
        <f t="shared" si="11"/>
        <v>31077418</v>
      </c>
      <c r="I54" s="936">
        <f t="shared" si="11"/>
        <v>0</v>
      </c>
      <c r="J54" s="937">
        <f t="shared" si="11"/>
        <v>1074717213</v>
      </c>
    </row>
    <row r="55" spans="1:10" ht="12.75">
      <c r="A55" s="954" t="s">
        <v>164</v>
      </c>
      <c r="B55" s="899" t="s">
        <v>734</v>
      </c>
      <c r="C55" s="1209">
        <v>17646224</v>
      </c>
      <c r="D55" s="1209">
        <f>SUM('19 önkormányzat'!F120)</f>
        <v>8231088</v>
      </c>
      <c r="E55" s="1209"/>
      <c r="F55" s="1474">
        <f>SUM(C55:E55)</f>
        <v>25877312</v>
      </c>
      <c r="G55" s="1498">
        <v>17646224</v>
      </c>
      <c r="H55" s="1209">
        <v>8231088</v>
      </c>
      <c r="I55" s="1209"/>
      <c r="J55" s="1499">
        <f aca="true" t="shared" si="12" ref="J55:J60">SUM(G55:I55)</f>
        <v>25877312</v>
      </c>
    </row>
    <row r="56" spans="1:10" ht="25.5">
      <c r="A56" s="955" t="s">
        <v>166</v>
      </c>
      <c r="B56" s="899" t="s">
        <v>735</v>
      </c>
      <c r="C56" s="1209">
        <v>3484045</v>
      </c>
      <c r="D56" s="1209">
        <f>SUM('19 önkormányzat'!F121)</f>
        <v>1606480</v>
      </c>
      <c r="E56" s="1459"/>
      <c r="F56" s="1474">
        <f>SUM(C56:E56)</f>
        <v>5090525</v>
      </c>
      <c r="G56" s="1498">
        <v>3484045</v>
      </c>
      <c r="H56" s="1209">
        <v>1606480</v>
      </c>
      <c r="I56" s="1459"/>
      <c r="J56" s="1499">
        <f t="shared" si="12"/>
        <v>5090525</v>
      </c>
    </row>
    <row r="57" spans="1:10" s="12" customFormat="1" ht="12.75">
      <c r="A57" s="955" t="s">
        <v>173</v>
      </c>
      <c r="B57" s="763" t="s">
        <v>736</v>
      </c>
      <c r="C57" s="1209">
        <f>SUM('19 önkormányzat'!F135)</f>
        <v>34022339</v>
      </c>
      <c r="D57" s="1459"/>
      <c r="E57" s="1459"/>
      <c r="F57" s="1474">
        <f>SUM(C57:E57)</f>
        <v>34022339</v>
      </c>
      <c r="G57" s="1498">
        <f>SUM('19 önkormányzat'!G135)</f>
        <v>34022339</v>
      </c>
      <c r="H57" s="1459"/>
      <c r="I57" s="1459"/>
      <c r="J57" s="1499">
        <f t="shared" si="12"/>
        <v>34022339</v>
      </c>
    </row>
    <row r="58" spans="1:10" s="12" customFormat="1" ht="12.75">
      <c r="A58" s="955" t="s">
        <v>182</v>
      </c>
      <c r="B58" s="763" t="s">
        <v>784</v>
      </c>
      <c r="C58" s="1209">
        <f>SUM('19 önkormányzat'!F136)</f>
        <v>4162000</v>
      </c>
      <c r="D58" s="1459"/>
      <c r="E58" s="1459"/>
      <c r="F58" s="1474">
        <f aca="true" t="shared" si="13" ref="F58:F64">SUM(C58:E58)</f>
        <v>4162000</v>
      </c>
      <c r="G58" s="1498">
        <f>SUM('19 önkormányzat'!G136)</f>
        <v>4162000</v>
      </c>
      <c r="H58" s="1459"/>
      <c r="I58" s="1459"/>
      <c r="J58" s="1499">
        <f t="shared" si="12"/>
        <v>4162000</v>
      </c>
    </row>
    <row r="59" spans="1:10" s="12" customFormat="1" ht="12.75">
      <c r="A59" s="955" t="s">
        <v>183</v>
      </c>
      <c r="B59" s="763" t="s">
        <v>217</v>
      </c>
      <c r="C59" s="1209">
        <f>SUM('19 önkormányzat'!F137)</f>
        <v>649730501</v>
      </c>
      <c r="D59" s="1459"/>
      <c r="E59" s="1459"/>
      <c r="F59" s="1474">
        <f t="shared" si="13"/>
        <v>649730501</v>
      </c>
      <c r="G59" s="1498">
        <f>SUM('19 önkormányzat'!G137)</f>
        <v>649730501</v>
      </c>
      <c r="H59" s="1459"/>
      <c r="I59" s="1459"/>
      <c r="J59" s="1499">
        <f t="shared" si="12"/>
        <v>649730501</v>
      </c>
    </row>
    <row r="60" spans="1:10" s="12" customFormat="1" ht="12.75">
      <c r="A60" s="955" t="s">
        <v>184</v>
      </c>
      <c r="B60" s="763" t="s">
        <v>785</v>
      </c>
      <c r="C60" s="1209">
        <f>SUM('19 önkormányzat'!F138)</f>
        <v>32887850</v>
      </c>
      <c r="D60" s="1459"/>
      <c r="E60" s="1459"/>
      <c r="F60" s="1474">
        <f t="shared" si="13"/>
        <v>32887850</v>
      </c>
      <c r="G60" s="1498">
        <f>SUM('19 önkormányzat'!G138)</f>
        <v>32887850</v>
      </c>
      <c r="H60" s="1459"/>
      <c r="I60" s="1459"/>
      <c r="J60" s="1499">
        <f t="shared" si="12"/>
        <v>32887850</v>
      </c>
    </row>
    <row r="61" spans="1:10" s="12" customFormat="1" ht="12.75">
      <c r="A61" s="955" t="s">
        <v>186</v>
      </c>
      <c r="B61" s="763" t="s">
        <v>783</v>
      </c>
      <c r="C61" s="640"/>
      <c r="D61" s="1209">
        <f>SUM('19 önkormányzat'!F139)</f>
        <v>3300000</v>
      </c>
      <c r="E61" s="1460"/>
      <c r="F61" s="1474">
        <f>SUM(D61:E61)</f>
        <v>3300000</v>
      </c>
      <c r="G61" s="1500"/>
      <c r="H61" s="1209">
        <v>3300000</v>
      </c>
      <c r="I61" s="1460"/>
      <c r="J61" s="1499">
        <f>SUM(H61:I61)</f>
        <v>3300000</v>
      </c>
    </row>
    <row r="62" spans="1:10" s="142" customFormat="1" ht="12.75">
      <c r="A62" s="900"/>
      <c r="B62" s="900" t="s">
        <v>132</v>
      </c>
      <c r="C62" s="900"/>
      <c r="D62" s="1209">
        <f>SUM('19 önkormányzat'!F140)</f>
        <v>2000000</v>
      </c>
      <c r="E62" s="900"/>
      <c r="F62" s="1474">
        <f>SUM(D62:E62)</f>
        <v>2000000</v>
      </c>
      <c r="G62" s="1501"/>
      <c r="H62" s="1209">
        <v>2000000</v>
      </c>
      <c r="I62" s="900"/>
      <c r="J62" s="1499">
        <f>SUM(H62:I62)</f>
        <v>2000000</v>
      </c>
    </row>
    <row r="63" spans="1:10" s="142" customFormat="1" ht="12.75">
      <c r="A63" s="900"/>
      <c r="B63" s="900" t="s">
        <v>134</v>
      </c>
      <c r="C63" s="900"/>
      <c r="D63" s="1209">
        <f>SUM('19 önkormányzat'!F141)</f>
        <v>1300000</v>
      </c>
      <c r="E63" s="900"/>
      <c r="F63" s="1474">
        <f>SUM(D63:E63)</f>
        <v>1300000</v>
      </c>
      <c r="G63" s="1501"/>
      <c r="H63" s="1209">
        <v>1300000</v>
      </c>
      <c r="I63" s="900"/>
      <c r="J63" s="1499">
        <f>SUM(H63:I63)</f>
        <v>1300000</v>
      </c>
    </row>
    <row r="64" spans="1:10" s="12" customFormat="1" ht="12.75">
      <c r="A64" s="763" t="s">
        <v>189</v>
      </c>
      <c r="B64" s="763" t="s">
        <v>786</v>
      </c>
      <c r="C64" s="903">
        <f>SUM('19 önkormányzat'!F142)</f>
        <v>0</v>
      </c>
      <c r="D64" s="763"/>
      <c r="E64" s="763"/>
      <c r="F64" s="1475">
        <f t="shared" si="13"/>
        <v>0</v>
      </c>
      <c r="G64" s="1502">
        <f>SUM('19 önkormányzat'!J142)</f>
        <v>0</v>
      </c>
      <c r="H64" s="763"/>
      <c r="I64" s="763"/>
      <c r="J64" s="1503">
        <f>SUM(G64:I64)</f>
        <v>0</v>
      </c>
    </row>
    <row r="65" spans="1:10" ht="15.75">
      <c r="A65" s="971"/>
      <c r="B65" s="972" t="s">
        <v>738</v>
      </c>
      <c r="C65" s="973">
        <f>SUM(C55:C61)</f>
        <v>741932959</v>
      </c>
      <c r="D65" s="973">
        <f>SUM(D55:D60)</f>
        <v>9837568</v>
      </c>
      <c r="E65" s="973">
        <f>SUM(E55:E61)</f>
        <v>0</v>
      </c>
      <c r="F65" s="1476">
        <f>SUM(F55:F61)</f>
        <v>755070527</v>
      </c>
      <c r="G65" s="1504">
        <f>SUM(G55:G61)</f>
        <v>741932959</v>
      </c>
      <c r="H65" s="973">
        <f>SUM(H55:H60)</f>
        <v>9837568</v>
      </c>
      <c r="I65" s="973">
        <f>SUM(I55:I61)</f>
        <v>0</v>
      </c>
      <c r="J65" s="974">
        <f>SUM(J55:J61)</f>
        <v>755070527</v>
      </c>
    </row>
    <row r="66" spans="1:10" ht="25.5">
      <c r="A66" s="503"/>
      <c r="B66" s="898" t="s">
        <v>787</v>
      </c>
      <c r="C66" s="902">
        <v>7035063</v>
      </c>
      <c r="D66" s="902"/>
      <c r="E66" s="902"/>
      <c r="F66" s="1477">
        <f>SUM(C66:E66)</f>
        <v>7035063</v>
      </c>
      <c r="G66" s="1505">
        <v>7035063</v>
      </c>
      <c r="H66" s="902"/>
      <c r="I66" s="902"/>
      <c r="J66" s="1506">
        <f>SUM(G66:I66)</f>
        <v>7035063</v>
      </c>
    </row>
    <row r="67" spans="1:10" ht="25.5">
      <c r="A67" s="503"/>
      <c r="B67" s="898" t="s">
        <v>788</v>
      </c>
      <c r="C67" s="902">
        <v>303485341</v>
      </c>
      <c r="D67" s="902">
        <v>12426282</v>
      </c>
      <c r="E67" s="902"/>
      <c r="F67" s="1477">
        <f>SUM(C67:E67)</f>
        <v>315911623</v>
      </c>
      <c r="G67" s="1505">
        <v>303485341</v>
      </c>
      <c r="H67" s="902">
        <v>12426282</v>
      </c>
      <c r="I67" s="902"/>
      <c r="J67" s="1506">
        <f>SUM(G67:I67)</f>
        <v>315911623</v>
      </c>
    </row>
    <row r="68" spans="1:10" ht="12.75">
      <c r="A68" s="503"/>
      <c r="B68" s="961" t="s">
        <v>789</v>
      </c>
      <c r="C68" s="902">
        <f>SUM(C66:C67)</f>
        <v>310520404</v>
      </c>
      <c r="D68" s="902">
        <f>SUM(D66:D67)</f>
        <v>12426282</v>
      </c>
      <c r="E68" s="902"/>
      <c r="F68" s="1477">
        <f>SUM(C68:E68)</f>
        <v>322946686</v>
      </c>
      <c r="G68" s="1505">
        <f>SUM(G66:G67)</f>
        <v>310520404</v>
      </c>
      <c r="H68" s="902">
        <f>SUM(H66:H67)</f>
        <v>12426282</v>
      </c>
      <c r="I68" s="902"/>
      <c r="J68" s="1506">
        <f>SUM(G68:I68)</f>
        <v>322946686</v>
      </c>
    </row>
    <row r="69" spans="1:10" ht="16.5" thickBot="1">
      <c r="A69" s="912"/>
      <c r="B69" s="976" t="s">
        <v>790</v>
      </c>
      <c r="C69" s="914">
        <f>SUM(C68)</f>
        <v>310520404</v>
      </c>
      <c r="D69" s="914">
        <f>SUM(D68)</f>
        <v>12426282</v>
      </c>
      <c r="E69" s="914">
        <f>SUM(E66:E67)</f>
        <v>0</v>
      </c>
      <c r="F69" s="1478">
        <f>SUM(F68)</f>
        <v>322946686</v>
      </c>
      <c r="G69" s="1507">
        <f>SUM(G68)</f>
        <v>310520404</v>
      </c>
      <c r="H69" s="914">
        <f>SUM(H68)</f>
        <v>12426282</v>
      </c>
      <c r="I69" s="914">
        <f>SUM(I66:I67)</f>
        <v>0</v>
      </c>
      <c r="J69" s="1508">
        <f>SUM(J68)</f>
        <v>322946686</v>
      </c>
    </row>
    <row r="70" spans="1:10" s="975" customFormat="1" ht="16.5" thickBot="1">
      <c r="A70" s="1973" t="s">
        <v>119</v>
      </c>
      <c r="B70" s="1974"/>
      <c r="C70" s="952">
        <f>SUM(C65+C69)</f>
        <v>1052453363</v>
      </c>
      <c r="D70" s="952">
        <f>SUM(D65+D69)</f>
        <v>22263850</v>
      </c>
      <c r="E70" s="952">
        <f>SUM(E65+E69)</f>
        <v>0</v>
      </c>
      <c r="F70" s="1479">
        <f>SUM(C70+D70)</f>
        <v>1074717213</v>
      </c>
      <c r="G70" s="1509">
        <f>SUM(G65+G69)</f>
        <v>1052453363</v>
      </c>
      <c r="H70" s="952">
        <f>SUM(H65+H69)</f>
        <v>22263850</v>
      </c>
      <c r="I70" s="952">
        <f>SUM(I65+I69)</f>
        <v>0</v>
      </c>
      <c r="J70" s="953">
        <f>SUM(G70+H70)</f>
        <v>1074717213</v>
      </c>
    </row>
  </sheetData>
  <sheetProtection/>
  <mergeCells count="10">
    <mergeCell ref="C3:G3"/>
    <mergeCell ref="G10:J10"/>
    <mergeCell ref="A6:J6"/>
    <mergeCell ref="A2:J2"/>
    <mergeCell ref="A1:J1"/>
    <mergeCell ref="A70:B70"/>
    <mergeCell ref="A54:B54"/>
    <mergeCell ref="A10:B11"/>
    <mergeCell ref="C10:F10"/>
    <mergeCell ref="A49:B49"/>
  </mergeCells>
  <printOptions horizontalCentered="1" vertic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4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59.28125" style="21" customWidth="1"/>
    <col min="2" max="2" width="16.00390625" style="21" customWidth="1"/>
    <col min="3" max="4" width="11.57421875" style="21" customWidth="1"/>
    <col min="5" max="5" width="13.7109375" style="21" customWidth="1"/>
    <col min="6" max="16384" width="11.57421875" style="21" customWidth="1"/>
  </cols>
  <sheetData>
    <row r="1" spans="4:5" ht="12.75" customHeight="1">
      <c r="D1" s="1624" t="s">
        <v>550</v>
      </c>
      <c r="E1" s="1624"/>
    </row>
    <row r="2" spans="2:5" ht="12.75" customHeight="1">
      <c r="B2" s="1983" t="s">
        <v>1</v>
      </c>
      <c r="C2" s="1983"/>
      <c r="D2" s="1983"/>
      <c r="E2" s="1983"/>
    </row>
    <row r="3" spans="1:2" ht="29.25" customHeight="1">
      <c r="A3" s="49"/>
      <c r="B3" s="49"/>
    </row>
    <row r="4" spans="1:5" ht="12.75" customHeight="1">
      <c r="A4" s="1984" t="s">
        <v>2</v>
      </c>
      <c r="B4" s="1984"/>
      <c r="C4" s="1984"/>
      <c r="D4" s="1984"/>
      <c r="E4" s="1984"/>
    </row>
    <row r="5" spans="1:5" ht="12.75" customHeight="1">
      <c r="A5" s="1625" t="s">
        <v>551</v>
      </c>
      <c r="B5" s="1625"/>
      <c r="C5" s="1625"/>
      <c r="D5" s="1625"/>
      <c r="E5" s="1625"/>
    </row>
    <row r="6" spans="1:3" ht="27" customHeight="1">
      <c r="A6" s="319"/>
      <c r="B6" s="319"/>
      <c r="C6" s="319"/>
    </row>
    <row r="7" spans="1:5" ht="13.5" customHeight="1">
      <c r="A7" s="319"/>
      <c r="B7" s="319"/>
      <c r="C7" s="319"/>
      <c r="D7" s="1620" t="s">
        <v>5</v>
      </c>
      <c r="E7" s="1620"/>
    </row>
    <row r="8" spans="1:5" ht="12.75" customHeight="1">
      <c r="A8" s="1985" t="s">
        <v>525</v>
      </c>
      <c r="B8" s="1986" t="s">
        <v>526</v>
      </c>
      <c r="C8" s="1987" t="s">
        <v>552</v>
      </c>
      <c r="D8" s="1987"/>
      <c r="E8" s="1987"/>
    </row>
    <row r="9" spans="1:5" ht="33.75" customHeight="1">
      <c r="A9" s="1985"/>
      <c r="B9" s="1986"/>
      <c r="C9" s="320" t="s">
        <v>528</v>
      </c>
      <c r="D9" s="320" t="s">
        <v>529</v>
      </c>
      <c r="E9" s="321" t="s">
        <v>530</v>
      </c>
    </row>
    <row r="10" spans="1:5" ht="15" customHeight="1">
      <c r="A10" s="322" t="s">
        <v>2</v>
      </c>
      <c r="B10" s="323">
        <f>C10+D10+E10</f>
        <v>210979</v>
      </c>
      <c r="C10" s="324">
        <f>SUM(C11:C14)</f>
        <v>202719</v>
      </c>
      <c r="D10" s="324">
        <f>SUM(D11:D14)</f>
        <v>8260</v>
      </c>
      <c r="E10" s="325">
        <f>SUM(E11:E14)</f>
        <v>0</v>
      </c>
    </row>
    <row r="11" spans="1:5" s="329" customFormat="1" ht="15" customHeight="1">
      <c r="A11" s="326" t="s">
        <v>553</v>
      </c>
      <c r="B11" s="327"/>
      <c r="C11" s="327">
        <v>202719</v>
      </c>
      <c r="D11" s="327"/>
      <c r="E11" s="328"/>
    </row>
    <row r="12" spans="1:5" s="329" customFormat="1" ht="15" customHeight="1">
      <c r="A12" s="326" t="s">
        <v>554</v>
      </c>
      <c r="B12" s="327"/>
      <c r="C12" s="327"/>
      <c r="D12" s="327">
        <v>610</v>
      </c>
      <c r="E12" s="328"/>
    </row>
    <row r="13" spans="1:5" s="329" customFormat="1" ht="15" customHeight="1">
      <c r="A13" s="330" t="s">
        <v>555</v>
      </c>
      <c r="B13" s="331"/>
      <c r="C13" s="327"/>
      <c r="D13" s="331">
        <v>7650</v>
      </c>
      <c r="E13" s="328"/>
    </row>
    <row r="14" spans="1:5" s="329" customFormat="1" ht="15" customHeight="1">
      <c r="A14" s="326" t="s">
        <v>556</v>
      </c>
      <c r="B14" s="327"/>
      <c r="C14" s="327"/>
      <c r="D14" s="327"/>
      <c r="E14" s="328" t="s">
        <v>557</v>
      </c>
    </row>
    <row r="15" spans="1:5" ht="15" customHeight="1">
      <c r="A15" s="332" t="s">
        <v>237</v>
      </c>
      <c r="B15" s="323">
        <f>C15+D15+E15</f>
        <v>112004</v>
      </c>
      <c r="C15" s="323">
        <f>SUM(C16:C17)</f>
        <v>91520</v>
      </c>
      <c r="D15" s="323">
        <f>SUM(D16:D17)</f>
        <v>0</v>
      </c>
      <c r="E15" s="333">
        <f>SUM(E16:E17)</f>
        <v>20484</v>
      </c>
    </row>
    <row r="16" spans="1:5" s="329" customFormat="1" ht="15" customHeight="1">
      <c r="A16" s="330" t="s">
        <v>558</v>
      </c>
      <c r="B16" s="331"/>
      <c r="C16" s="327">
        <v>68282</v>
      </c>
      <c r="D16" s="331"/>
      <c r="E16" s="334">
        <v>20484</v>
      </c>
    </row>
    <row r="17" spans="1:5" s="329" customFormat="1" ht="15" customHeight="1">
      <c r="A17" s="330" t="s">
        <v>559</v>
      </c>
      <c r="B17" s="331"/>
      <c r="C17" s="327">
        <v>23238</v>
      </c>
      <c r="D17" s="331"/>
      <c r="E17" s="334"/>
    </row>
    <row r="18" spans="1:5" ht="15" customHeight="1">
      <c r="A18" s="332" t="s">
        <v>560</v>
      </c>
      <c r="B18" s="323">
        <v>80345</v>
      </c>
      <c r="C18" s="335">
        <f>SUM(C19:C20)</f>
        <v>72285</v>
      </c>
      <c r="D18" s="335">
        <f>SUM(D19:D20)</f>
        <v>8060</v>
      </c>
      <c r="E18" s="336">
        <f>SUM(E19:E20)</f>
        <v>0</v>
      </c>
    </row>
    <row r="19" spans="1:5" s="329" customFormat="1" ht="15" customHeight="1">
      <c r="A19" s="330" t="s">
        <v>561</v>
      </c>
      <c r="B19" s="331"/>
      <c r="C19" s="327">
        <v>72285</v>
      </c>
      <c r="D19" s="331"/>
      <c r="E19" s="334"/>
    </row>
    <row r="20" spans="1:5" s="329" customFormat="1" ht="15" customHeight="1">
      <c r="A20" s="330" t="s">
        <v>562</v>
      </c>
      <c r="B20" s="331"/>
      <c r="C20" s="327"/>
      <c r="D20" s="331">
        <v>8060</v>
      </c>
      <c r="E20" s="334"/>
    </row>
    <row r="21" spans="1:5" ht="15" customHeight="1">
      <c r="A21" s="332" t="s">
        <v>563</v>
      </c>
      <c r="B21" s="323">
        <v>16681</v>
      </c>
      <c r="C21" s="323">
        <f>B21</f>
        <v>16681</v>
      </c>
      <c r="D21" s="323"/>
      <c r="E21" s="333"/>
    </row>
    <row r="22" spans="1:5" ht="15" customHeight="1">
      <c r="A22" s="332" t="s">
        <v>241</v>
      </c>
      <c r="B22" s="323">
        <v>10850</v>
      </c>
      <c r="C22" s="323">
        <f>B22</f>
        <v>10850</v>
      </c>
      <c r="D22" s="323"/>
      <c r="E22" s="333"/>
    </row>
    <row r="23" spans="1:5" s="23" customFormat="1" ht="15" customHeight="1">
      <c r="A23" s="337" t="s">
        <v>25</v>
      </c>
      <c r="B23" s="338">
        <f>B10+B15+B18+B21+B22</f>
        <v>430859</v>
      </c>
      <c r="C23" s="338">
        <f>C10+C15+C18+C21+C22</f>
        <v>394055</v>
      </c>
      <c r="D23" s="338">
        <f>D10+D15+D18+D21+D22</f>
        <v>16320</v>
      </c>
      <c r="E23" s="338">
        <f>E10+E15+E18+E21+E22</f>
        <v>20484</v>
      </c>
    </row>
  </sheetData>
  <sheetProtection selectLockedCells="1" selectUnlockedCells="1"/>
  <mergeCells count="8">
    <mergeCell ref="D1:E1"/>
    <mergeCell ref="B2:E2"/>
    <mergeCell ref="A4:E4"/>
    <mergeCell ref="A5:E5"/>
    <mergeCell ref="D7:E7"/>
    <mergeCell ref="A8:A9"/>
    <mergeCell ref="B8:B9"/>
    <mergeCell ref="C8:E8"/>
  </mergeCells>
  <printOptions/>
  <pageMargins left="1.25" right="0.7479166666666667" top="0.20972222222222223" bottom="0.44027777777777777" header="0.5118055555555555" footer="0.1701388888888889"/>
  <pageSetup horizontalDpi="300" verticalDpi="300" orientation="landscape" paperSize="9" scale="95"/>
  <headerFooter alignWithMargins="0">
    <oddFooter>&amp;C&amp;P. oldal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67.57421875" style="0" customWidth="1"/>
    <col min="3" max="5" width="17.28125" style="0" customWidth="1"/>
    <col min="7" max="7" width="14.7109375" style="0" bestFit="1" customWidth="1"/>
  </cols>
  <sheetData>
    <row r="1" spans="1:5" ht="15">
      <c r="A1" s="1734" t="s">
        <v>550</v>
      </c>
      <c r="B1" s="1734"/>
      <c r="C1" s="1734"/>
      <c r="D1" s="1734"/>
      <c r="E1" s="1734"/>
    </row>
    <row r="2" spans="1:2" ht="19.5">
      <c r="A2" s="220"/>
      <c r="B2" s="244"/>
    </row>
    <row r="3" spans="1:5" ht="15">
      <c r="A3" s="1993" t="s">
        <v>1149</v>
      </c>
      <c r="B3" s="1993"/>
      <c r="C3" s="1993"/>
      <c r="D3" s="1993"/>
      <c r="E3" s="1993"/>
    </row>
    <row r="4" spans="1:5" ht="19.5" customHeight="1">
      <c r="A4" s="1992" t="s">
        <v>1031</v>
      </c>
      <c r="B4" s="1992"/>
      <c r="C4" s="1992"/>
      <c r="D4" s="1992"/>
      <c r="E4" s="1992"/>
    </row>
    <row r="5" spans="1:2" ht="19.5" customHeight="1">
      <c r="A5" s="977"/>
      <c r="B5" s="977"/>
    </row>
    <row r="6" spans="2:5" ht="12.75">
      <c r="B6" s="1991" t="s">
        <v>155</v>
      </c>
      <c r="C6" s="1991"/>
      <c r="D6" s="1991"/>
      <c r="E6" s="1991"/>
    </row>
    <row r="7" spans="1:5" ht="25.5">
      <c r="A7" s="1989" t="s">
        <v>156</v>
      </c>
      <c r="B7" s="1197" t="s">
        <v>24</v>
      </c>
      <c r="C7" s="8" t="s">
        <v>1096</v>
      </c>
      <c r="D7" s="8" t="s">
        <v>1003</v>
      </c>
      <c r="E7" s="8" t="s">
        <v>1147</v>
      </c>
    </row>
    <row r="8" spans="1:7" ht="12.75">
      <c r="A8" s="1989"/>
      <c r="B8" s="308" t="s">
        <v>158</v>
      </c>
      <c r="C8" s="309" t="s">
        <v>159</v>
      </c>
      <c r="D8" s="309" t="s">
        <v>160</v>
      </c>
      <c r="E8" s="309" t="s">
        <v>161</v>
      </c>
      <c r="G8" s="200"/>
    </row>
    <row r="9" spans="1:5" ht="12.75">
      <c r="A9" s="310" t="s">
        <v>38</v>
      </c>
      <c r="B9" s="311" t="s">
        <v>544</v>
      </c>
      <c r="C9" s="312"/>
      <c r="D9" s="312"/>
      <c r="E9" s="312"/>
    </row>
    <row r="10" spans="1:5" s="837" customFormat="1" ht="15">
      <c r="A10" s="1402" t="s">
        <v>40</v>
      </c>
      <c r="B10" s="1403" t="s">
        <v>984</v>
      </c>
      <c r="C10" s="1404">
        <v>15176500</v>
      </c>
      <c r="D10" s="1404">
        <v>15176500</v>
      </c>
      <c r="E10" s="1404">
        <v>15176500</v>
      </c>
    </row>
    <row r="11" spans="1:5" s="837" customFormat="1" ht="15">
      <c r="A11" s="1402" t="s">
        <v>47</v>
      </c>
      <c r="B11" s="1403" t="s">
        <v>1090</v>
      </c>
      <c r="C11" s="1405">
        <v>308942153</v>
      </c>
      <c r="D11" s="1405">
        <v>308942153</v>
      </c>
      <c r="E11" s="1405">
        <v>308942153</v>
      </c>
    </row>
    <row r="12" spans="1:5" ht="12.75">
      <c r="A12" s="313" t="s">
        <v>49</v>
      </c>
      <c r="B12" s="314" t="s">
        <v>985</v>
      </c>
      <c r="C12" s="1406">
        <v>3100000</v>
      </c>
      <c r="D12" s="1406">
        <v>3100000</v>
      </c>
      <c r="E12" s="1406">
        <v>3100000</v>
      </c>
    </row>
    <row r="13" spans="1:5" s="1" customFormat="1" ht="25.5">
      <c r="A13" s="313" t="s">
        <v>51</v>
      </c>
      <c r="B13" s="314" t="s">
        <v>986</v>
      </c>
      <c r="C13" s="1407">
        <v>1700000</v>
      </c>
      <c r="D13" s="1407">
        <v>1700000</v>
      </c>
      <c r="E13" s="1407">
        <v>1700000</v>
      </c>
    </row>
    <row r="14" spans="1:5" s="1" customFormat="1" ht="25.5">
      <c r="A14" s="313" t="s">
        <v>53</v>
      </c>
      <c r="B14" s="1147" t="s">
        <v>983</v>
      </c>
      <c r="C14" s="1430">
        <v>3754532</v>
      </c>
      <c r="D14" s="1430">
        <v>3754532</v>
      </c>
      <c r="E14" s="1430">
        <v>3754532</v>
      </c>
    </row>
    <row r="15" spans="1:5" s="1" customFormat="1" ht="12.75">
      <c r="A15" s="1408" t="s">
        <v>55</v>
      </c>
      <c r="B15" s="1411" t="s">
        <v>987</v>
      </c>
      <c r="C15" s="1412">
        <v>232804751</v>
      </c>
      <c r="D15" s="1412">
        <v>241738865</v>
      </c>
      <c r="E15" s="1412">
        <v>241738865</v>
      </c>
    </row>
    <row r="16" spans="1:5" ht="12.75">
      <c r="A16" s="1414" t="s">
        <v>57</v>
      </c>
      <c r="B16" s="1415" t="s">
        <v>1091</v>
      </c>
      <c r="C16" s="1416">
        <v>1920783</v>
      </c>
      <c r="D16" s="1416">
        <v>1920783</v>
      </c>
      <c r="E16" s="1416">
        <v>1920783</v>
      </c>
    </row>
    <row r="17" spans="1:5" ht="12.75">
      <c r="A17" s="1409" t="s">
        <v>86</v>
      </c>
      <c r="B17" s="1413" t="s">
        <v>1091</v>
      </c>
      <c r="C17" s="1410">
        <v>2002460</v>
      </c>
      <c r="D17" s="1410">
        <v>2002460</v>
      </c>
      <c r="E17" s="1410">
        <v>2002460</v>
      </c>
    </row>
    <row r="18" spans="1:5" ht="12.75">
      <c r="A18" s="1409" t="s">
        <v>59</v>
      </c>
      <c r="B18" s="1413" t="s">
        <v>1097</v>
      </c>
      <c r="C18" s="1410"/>
      <c r="D18" s="1410">
        <v>991609</v>
      </c>
      <c r="E18" s="1410">
        <v>991609</v>
      </c>
    </row>
    <row r="19" spans="1:5" ht="12.75">
      <c r="A19" s="313" t="s">
        <v>61</v>
      </c>
      <c r="B19" s="1417" t="s">
        <v>547</v>
      </c>
      <c r="C19" s="1419">
        <f>SUM(C10:C17)</f>
        <v>569401179</v>
      </c>
      <c r="D19" s="1419">
        <f>SUM(D10:D17)</f>
        <v>578335293</v>
      </c>
      <c r="E19" s="1419">
        <f>SUM(E10:E17)</f>
        <v>578335293</v>
      </c>
    </row>
    <row r="20" spans="1:5" ht="12.75">
      <c r="A20" s="316" t="s">
        <v>63</v>
      </c>
      <c r="B20" s="72" t="s">
        <v>548</v>
      </c>
      <c r="C20" s="867"/>
      <c r="D20" s="867"/>
      <c r="E20" s="867"/>
    </row>
    <row r="21" spans="1:5" ht="12.75">
      <c r="A21" s="313" t="s">
        <v>65</v>
      </c>
      <c r="B21" s="140"/>
      <c r="C21" s="867"/>
      <c r="D21" s="867"/>
      <c r="E21" s="867"/>
    </row>
    <row r="22" spans="1:5" ht="25.5">
      <c r="A22" s="313" t="s">
        <v>92</v>
      </c>
      <c r="B22" s="144" t="s">
        <v>988</v>
      </c>
      <c r="C22" s="867">
        <v>3700572</v>
      </c>
      <c r="D22" s="867">
        <v>3700572</v>
      </c>
      <c r="E22" s="867">
        <v>3700572</v>
      </c>
    </row>
    <row r="23" spans="1:5" ht="12.75">
      <c r="A23" s="316" t="s">
        <v>66</v>
      </c>
      <c r="B23" s="315" t="s">
        <v>547</v>
      </c>
      <c r="C23" s="1420">
        <f>SUM(C22:C22)</f>
        <v>3700572</v>
      </c>
      <c r="D23" s="1420">
        <f>SUM(D22:D22)</f>
        <v>3700572</v>
      </c>
      <c r="E23" s="1420">
        <f>SUM(E22:E22)</f>
        <v>3700572</v>
      </c>
    </row>
    <row r="24" spans="1:5" ht="15">
      <c r="A24" s="313" t="s">
        <v>67</v>
      </c>
      <c r="B24" s="1198"/>
      <c r="C24" s="1421"/>
      <c r="D24" s="1421"/>
      <c r="E24" s="1421"/>
    </row>
    <row r="25" spans="1:5" ht="15">
      <c r="A25" s="313" t="s">
        <v>68</v>
      </c>
      <c r="B25" s="1146"/>
      <c r="C25" s="867"/>
      <c r="D25" s="867"/>
      <c r="E25" s="867"/>
    </row>
    <row r="26" spans="1:5" s="1424" customFormat="1" ht="12.75">
      <c r="A26" s="1402" t="s">
        <v>70</v>
      </c>
      <c r="B26" s="1422" t="s">
        <v>1092</v>
      </c>
      <c r="C26" s="1423">
        <v>595883</v>
      </c>
      <c r="D26" s="1423">
        <v>595883</v>
      </c>
      <c r="E26" s="1423">
        <v>595883</v>
      </c>
    </row>
    <row r="27" spans="1:5" s="1" customFormat="1" ht="25.5">
      <c r="A27" s="313" t="s">
        <v>97</v>
      </c>
      <c r="B27" s="430" t="s">
        <v>546</v>
      </c>
      <c r="C27" s="1425">
        <v>37582814</v>
      </c>
      <c r="D27" s="1425">
        <v>27745246</v>
      </c>
      <c r="E27" s="1425">
        <v>27745246</v>
      </c>
    </row>
    <row r="28" spans="1:5" s="837" customFormat="1" ht="12.75">
      <c r="A28" s="1402" t="s">
        <v>99</v>
      </c>
      <c r="B28" s="1426" t="s">
        <v>545</v>
      </c>
      <c r="C28" s="1423">
        <v>13007950</v>
      </c>
      <c r="D28" s="1423">
        <v>11563470</v>
      </c>
      <c r="E28" s="1423">
        <v>11563470</v>
      </c>
    </row>
    <row r="29" spans="1:5" s="1" customFormat="1" ht="12.75">
      <c r="A29" s="1408" t="s">
        <v>101</v>
      </c>
      <c r="B29" s="1411" t="s">
        <v>987</v>
      </c>
      <c r="C29" s="1425">
        <v>9134363</v>
      </c>
      <c r="D29" s="1425">
        <v>14531640</v>
      </c>
      <c r="E29" s="1425">
        <v>14531640</v>
      </c>
    </row>
    <row r="30" spans="1:5" ht="25.5">
      <c r="A30" s="1414" t="s">
        <v>103</v>
      </c>
      <c r="B30" s="1427" t="s">
        <v>1093</v>
      </c>
      <c r="C30" s="1428">
        <v>2500000</v>
      </c>
      <c r="D30" s="1428">
        <v>2500000</v>
      </c>
      <c r="E30" s="1428">
        <v>2500000</v>
      </c>
    </row>
    <row r="31" spans="1:5" ht="25.5">
      <c r="A31" s="1409" t="s">
        <v>105</v>
      </c>
      <c r="B31" s="1427" t="s">
        <v>1094</v>
      </c>
      <c r="C31" s="1428">
        <v>350000</v>
      </c>
      <c r="D31" s="1428">
        <v>350000</v>
      </c>
      <c r="E31" s="1428">
        <v>350000</v>
      </c>
    </row>
    <row r="32" spans="1:5" ht="25.5">
      <c r="A32" s="1409" t="s">
        <v>107</v>
      </c>
      <c r="B32" s="1427" t="s">
        <v>1095</v>
      </c>
      <c r="C32" s="1428">
        <v>994325</v>
      </c>
      <c r="D32" s="1428"/>
      <c r="E32" s="1428"/>
    </row>
    <row r="33" spans="1:5" ht="12.75">
      <c r="A33" s="1409" t="s">
        <v>109</v>
      </c>
      <c r="B33" s="1413"/>
      <c r="C33" s="1429"/>
      <c r="D33" s="1429">
        <v>0</v>
      </c>
      <c r="E33" s="1429">
        <v>0</v>
      </c>
    </row>
    <row r="34" spans="1:5" ht="12.75">
      <c r="A34" s="1409" t="s">
        <v>111</v>
      </c>
      <c r="B34" s="1413"/>
      <c r="C34" s="1429"/>
      <c r="D34" s="1429">
        <v>0</v>
      </c>
      <c r="E34" s="1429">
        <v>0</v>
      </c>
    </row>
    <row r="35" spans="1:5" ht="12.75">
      <c r="A35" s="1409" t="s">
        <v>113</v>
      </c>
      <c r="B35" s="1413"/>
      <c r="C35" s="1429"/>
      <c r="D35" s="1429"/>
      <c r="E35" s="1429"/>
    </row>
    <row r="36" spans="1:5" ht="12.75">
      <c r="A36" s="313" t="s">
        <v>115</v>
      </c>
      <c r="B36" s="1417" t="s">
        <v>547</v>
      </c>
      <c r="C36" s="1418">
        <f>SUM(C26:C34)</f>
        <v>64165335</v>
      </c>
      <c r="D36" s="1418">
        <f>SUM(D26:D34)</f>
        <v>57286239</v>
      </c>
      <c r="E36" s="1418">
        <f>SUM(E26:E34)</f>
        <v>57286239</v>
      </c>
    </row>
    <row r="37" spans="1:5" ht="12.75">
      <c r="A37" s="313" t="s">
        <v>117</v>
      </c>
      <c r="B37" s="226"/>
      <c r="C37" s="151"/>
      <c r="D37" s="151"/>
      <c r="E37" s="151"/>
    </row>
    <row r="38" spans="1:5" ht="12.75">
      <c r="A38" s="313" t="s">
        <v>118</v>
      </c>
      <c r="B38" s="315"/>
      <c r="C38" s="74"/>
      <c r="D38" s="74"/>
      <c r="E38" s="74"/>
    </row>
    <row r="39" spans="1:5" ht="12.75">
      <c r="A39" s="313" t="s">
        <v>120</v>
      </c>
      <c r="B39" s="318"/>
      <c r="C39" s="317"/>
      <c r="D39" s="317"/>
      <c r="E39" s="317"/>
    </row>
    <row r="40" spans="1:5" ht="12.75">
      <c r="A40" s="316" t="s">
        <v>122</v>
      </c>
      <c r="B40" s="315" t="s">
        <v>549</v>
      </c>
      <c r="C40" s="74">
        <f>C19+C36+C38+C23+C24</f>
        <v>637267086</v>
      </c>
      <c r="D40" s="74">
        <f>D19+D36+D38+D23+D24</f>
        <v>639322104</v>
      </c>
      <c r="E40" s="74">
        <f>E19+E36+E38+E23+E24</f>
        <v>639322104</v>
      </c>
    </row>
    <row r="42" spans="1:2" ht="15.75">
      <c r="A42" s="1990" t="s">
        <v>801</v>
      </c>
      <c r="B42" s="1990"/>
    </row>
    <row r="44" spans="1:5" ht="12.75">
      <c r="A44" s="503" t="s">
        <v>124</v>
      </c>
      <c r="B44" s="503" t="s">
        <v>793</v>
      </c>
      <c r="C44" s="504">
        <v>30830399</v>
      </c>
      <c r="D44" s="504">
        <v>10408397</v>
      </c>
      <c r="E44" s="504">
        <v>10408397</v>
      </c>
    </row>
    <row r="48" spans="1:5" ht="12.75">
      <c r="A48" s="1988" t="s">
        <v>794</v>
      </c>
      <c r="B48" s="1988"/>
      <c r="C48" s="1035">
        <f>SUM(C40+C44)</f>
        <v>668097485</v>
      </c>
      <c r="D48" s="1035">
        <f>SUM(D40+D44)</f>
        <v>649730501</v>
      </c>
      <c r="E48" s="1035">
        <f>SUM(E40+E44)</f>
        <v>649730501</v>
      </c>
    </row>
  </sheetData>
  <sheetProtection/>
  <mergeCells count="7">
    <mergeCell ref="A1:E1"/>
    <mergeCell ref="A48:B48"/>
    <mergeCell ref="A7:A8"/>
    <mergeCell ref="A42:B42"/>
    <mergeCell ref="B6:E6"/>
    <mergeCell ref="A4:E4"/>
    <mergeCell ref="A3:E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00390625" style="21" customWidth="1"/>
    <col min="2" max="2" width="37.57421875" style="21" customWidth="1"/>
    <col min="3" max="7" width="8.7109375" style="28" customWidth="1"/>
    <col min="8" max="16384" width="11.57421875" style="21" customWidth="1"/>
  </cols>
  <sheetData>
    <row r="1" ht="12.75" customHeight="1">
      <c r="F1" s="29" t="s">
        <v>30</v>
      </c>
    </row>
    <row r="2" ht="12.75" customHeight="1">
      <c r="E2" s="30" t="s">
        <v>1</v>
      </c>
    </row>
    <row r="3" ht="12.75" customHeight="1">
      <c r="C3" s="29"/>
    </row>
    <row r="4" spans="2:6" ht="22.5" customHeight="1">
      <c r="B4" s="1621" t="s">
        <v>31</v>
      </c>
      <c r="C4" s="1621"/>
      <c r="D4" s="1621"/>
      <c r="E4" s="1621"/>
      <c r="F4" s="1621"/>
    </row>
    <row r="5" spans="2:6" ht="14.25" customHeight="1">
      <c r="B5" s="31"/>
      <c r="C5" s="31"/>
      <c r="D5" s="31"/>
      <c r="E5" s="31"/>
      <c r="F5" s="31"/>
    </row>
    <row r="6" spans="2:7" ht="58.5" customHeight="1">
      <c r="B6" s="1622" t="s">
        <v>32</v>
      </c>
      <c r="C6" s="1622"/>
      <c r="D6" s="1622"/>
      <c r="E6" s="1622"/>
      <c r="F6" s="1622"/>
      <c r="G6" s="1622"/>
    </row>
    <row r="7" spans="2:3" ht="12.75" customHeight="1">
      <c r="B7" s="32"/>
      <c r="C7" s="33"/>
    </row>
    <row r="8" ht="12.75" customHeight="1">
      <c r="G8" s="34" t="s">
        <v>5</v>
      </c>
    </row>
    <row r="9" spans="1:7" ht="50.25" customHeight="1">
      <c r="A9" s="35" t="s">
        <v>33</v>
      </c>
      <c r="B9" s="36" t="s">
        <v>24</v>
      </c>
      <c r="C9" s="37" t="s">
        <v>34</v>
      </c>
      <c r="D9" s="37" t="s">
        <v>35</v>
      </c>
      <c r="E9" s="37" t="s">
        <v>36</v>
      </c>
      <c r="F9" s="37" t="s">
        <v>37</v>
      </c>
      <c r="G9" s="38" t="s">
        <v>25</v>
      </c>
    </row>
    <row r="10" spans="1:7" s="23" customFormat="1" ht="27.75" customHeight="1">
      <c r="A10" s="39" t="s">
        <v>38</v>
      </c>
      <c r="B10" s="40" t="s">
        <v>39</v>
      </c>
      <c r="C10" s="41">
        <v>132230</v>
      </c>
      <c r="D10" s="41">
        <v>137916</v>
      </c>
      <c r="E10" s="41">
        <v>143846</v>
      </c>
      <c r="F10" s="41">
        <v>150031</v>
      </c>
      <c r="G10" s="41">
        <f aca="true" t="shared" si="0" ref="G10:G18">SUM(C10:F10)</f>
        <v>564023</v>
      </c>
    </row>
    <row r="11" spans="1:7" s="23" customFormat="1" ht="27.75" customHeight="1">
      <c r="A11" s="42" t="s">
        <v>40</v>
      </c>
      <c r="B11" s="43" t="s">
        <v>41</v>
      </c>
      <c r="C11" s="44"/>
      <c r="D11" s="44"/>
      <c r="E11" s="44"/>
      <c r="F11" s="44"/>
      <c r="G11" s="41">
        <f t="shared" si="0"/>
        <v>0</v>
      </c>
    </row>
    <row r="12" spans="1:7" ht="15" customHeight="1">
      <c r="A12" s="27"/>
      <c r="B12" s="45" t="s">
        <v>42</v>
      </c>
      <c r="C12" s="46">
        <v>100</v>
      </c>
      <c r="D12" s="46">
        <v>105</v>
      </c>
      <c r="E12" s="46">
        <v>110</v>
      </c>
      <c r="F12" s="46">
        <v>115</v>
      </c>
      <c r="G12" s="41">
        <f t="shared" si="0"/>
        <v>430</v>
      </c>
    </row>
    <row r="13" spans="1:7" ht="15" customHeight="1">
      <c r="A13" s="27"/>
      <c r="B13" s="45" t="s">
        <v>43</v>
      </c>
      <c r="C13" s="46"/>
      <c r="D13" s="46"/>
      <c r="E13" s="46"/>
      <c r="F13" s="46"/>
      <c r="G13" s="41">
        <f t="shared" si="0"/>
        <v>0</v>
      </c>
    </row>
    <row r="14" spans="1:7" ht="15" customHeight="1">
      <c r="A14" s="27"/>
      <c r="B14" s="45" t="s">
        <v>44</v>
      </c>
      <c r="C14" s="46">
        <v>4385</v>
      </c>
      <c r="D14" s="46">
        <v>4574</v>
      </c>
      <c r="E14" s="46">
        <v>4770</v>
      </c>
      <c r="F14" s="46">
        <v>4980</v>
      </c>
      <c r="G14" s="41">
        <f t="shared" si="0"/>
        <v>18709</v>
      </c>
    </row>
    <row r="15" spans="1:7" ht="15" customHeight="1">
      <c r="A15" s="27"/>
      <c r="B15" s="45" t="s">
        <v>45</v>
      </c>
      <c r="C15" s="46">
        <v>1240</v>
      </c>
      <c r="D15" s="46">
        <v>1300</v>
      </c>
      <c r="E15" s="46">
        <v>1360</v>
      </c>
      <c r="F15" s="46">
        <v>1420</v>
      </c>
      <c r="G15" s="41">
        <f t="shared" si="0"/>
        <v>5320</v>
      </c>
    </row>
    <row r="16" spans="1:7" ht="15" customHeight="1">
      <c r="A16" s="27"/>
      <c r="B16" s="45" t="s">
        <v>46</v>
      </c>
      <c r="C16" s="46"/>
      <c r="D16" s="46"/>
      <c r="E16" s="46"/>
      <c r="F16" s="46"/>
      <c r="G16" s="41">
        <f t="shared" si="0"/>
        <v>0</v>
      </c>
    </row>
    <row r="17" spans="1:7" ht="27.75" customHeight="1">
      <c r="A17" s="27" t="s">
        <v>47</v>
      </c>
      <c r="B17" s="45" t="s">
        <v>48</v>
      </c>
      <c r="C17" s="46"/>
      <c r="D17" s="46"/>
      <c r="E17" s="46"/>
      <c r="F17" s="46"/>
      <c r="G17" s="41">
        <f t="shared" si="0"/>
        <v>0</v>
      </c>
    </row>
    <row r="18" spans="1:7" ht="27.75" customHeight="1">
      <c r="A18" s="27" t="s">
        <v>49</v>
      </c>
      <c r="B18" s="45" t="s">
        <v>50</v>
      </c>
      <c r="C18" s="46"/>
      <c r="D18" s="46"/>
      <c r="E18" s="46"/>
      <c r="F18" s="46"/>
      <c r="G18" s="41">
        <f t="shared" si="0"/>
        <v>0</v>
      </c>
    </row>
    <row r="19" spans="1:7" s="23" customFormat="1" ht="27.75" customHeight="1">
      <c r="A19" s="27" t="s">
        <v>51</v>
      </c>
      <c r="B19" s="43" t="s">
        <v>52</v>
      </c>
      <c r="C19" s="44">
        <f>SUM(C10:C18)</f>
        <v>137955</v>
      </c>
      <c r="D19" s="44">
        <f>SUM(D10:D18)</f>
        <v>143895</v>
      </c>
      <c r="E19" s="44">
        <f>SUM(E10:E18)</f>
        <v>150086</v>
      </c>
      <c r="F19" s="44">
        <f>SUM(F10:F18)</f>
        <v>156546</v>
      </c>
      <c r="G19" s="44">
        <f>SUM(G10:G18)</f>
        <v>588482</v>
      </c>
    </row>
    <row r="20" spans="1:7" s="23" customFormat="1" ht="27.75" customHeight="1">
      <c r="A20" s="27" t="s">
        <v>53</v>
      </c>
      <c r="B20" s="43" t="s">
        <v>54</v>
      </c>
      <c r="C20" s="47">
        <f>C19/2</f>
        <v>68977.5</v>
      </c>
      <c r="D20" s="47">
        <f>D19/2</f>
        <v>71947.5</v>
      </c>
      <c r="E20" s="44">
        <f>E19/2</f>
        <v>75043</v>
      </c>
      <c r="F20" s="44">
        <f>F19/2</f>
        <v>78273</v>
      </c>
      <c r="G20" s="44">
        <f>G19/2</f>
        <v>294241</v>
      </c>
    </row>
    <row r="21" spans="1:7" s="23" customFormat="1" ht="27.75" customHeight="1">
      <c r="A21" s="27" t="s">
        <v>55</v>
      </c>
      <c r="B21" s="43" t="s">
        <v>56</v>
      </c>
      <c r="C21" s="44">
        <f>SUM(C22:C24)</f>
        <v>0</v>
      </c>
      <c r="D21" s="44">
        <f>SUM(D22:D24)</f>
        <v>0</v>
      </c>
      <c r="E21" s="44">
        <f>SUM(E22:E24)</f>
        <v>0</v>
      </c>
      <c r="F21" s="44">
        <f>SUM(F22:F24)</f>
        <v>0</v>
      </c>
      <c r="G21" s="44">
        <f>SUM(G22:G24)</f>
        <v>0</v>
      </c>
    </row>
    <row r="22" spans="1:7" ht="27.75" customHeight="1">
      <c r="A22" s="27" t="s">
        <v>57</v>
      </c>
      <c r="B22" s="45" t="s">
        <v>58</v>
      </c>
      <c r="C22" s="46"/>
      <c r="D22" s="46"/>
      <c r="E22" s="46"/>
      <c r="F22" s="46"/>
      <c r="G22" s="48">
        <f>SUM(C22:F22)</f>
        <v>0</v>
      </c>
    </row>
    <row r="23" spans="1:7" ht="27.75" customHeight="1">
      <c r="A23" s="27" t="s">
        <v>59</v>
      </c>
      <c r="B23" s="45" t="s">
        <v>60</v>
      </c>
      <c r="C23" s="46"/>
      <c r="D23" s="46"/>
      <c r="E23" s="46"/>
      <c r="F23" s="46"/>
      <c r="G23" s="48">
        <f>SUM(C23:F23)</f>
        <v>0</v>
      </c>
    </row>
    <row r="24" spans="1:7" ht="26.25" customHeight="1">
      <c r="A24" s="27" t="s">
        <v>61</v>
      </c>
      <c r="B24" s="45" t="s">
        <v>62</v>
      </c>
      <c r="C24" s="46"/>
      <c r="D24" s="46"/>
      <c r="E24" s="46"/>
      <c r="F24" s="46"/>
      <c r="G24" s="48">
        <f>SUM(C24:F24)</f>
        <v>0</v>
      </c>
    </row>
    <row r="25" spans="1:7" ht="26.25" customHeight="1">
      <c r="A25" s="27" t="s">
        <v>63</v>
      </c>
      <c r="B25" s="43" t="s">
        <v>64</v>
      </c>
      <c r="C25" s="44">
        <f>SUM(C26:C28)</f>
        <v>0</v>
      </c>
      <c r="D25" s="44">
        <f>SUM(D26:D28)</f>
        <v>0</v>
      </c>
      <c r="E25" s="44">
        <f>SUM(E26:E28)</f>
        <v>0</v>
      </c>
      <c r="F25" s="44">
        <f>SUM(F26:F28)</f>
        <v>0</v>
      </c>
      <c r="G25" s="44">
        <f>SUM(G26:G28)</f>
        <v>0</v>
      </c>
    </row>
    <row r="26" spans="1:7" ht="12.75" customHeight="1">
      <c r="A26" s="27" t="s">
        <v>65</v>
      </c>
      <c r="B26" s="45" t="s">
        <v>58</v>
      </c>
      <c r="C26" s="46"/>
      <c r="D26" s="46"/>
      <c r="E26" s="46"/>
      <c r="F26" s="46"/>
      <c r="G26" s="48">
        <f>SUM(C26:F26)</f>
        <v>0</v>
      </c>
    </row>
    <row r="27" spans="1:7" ht="12.75" customHeight="1">
      <c r="A27" s="27" t="s">
        <v>66</v>
      </c>
      <c r="B27" s="45" t="s">
        <v>60</v>
      </c>
      <c r="C27" s="46"/>
      <c r="D27" s="46"/>
      <c r="E27" s="46"/>
      <c r="F27" s="46"/>
      <c r="G27" s="48">
        <f>SUM(C27:F27)</f>
        <v>0</v>
      </c>
    </row>
    <row r="28" spans="1:7" ht="26.25" customHeight="1">
      <c r="A28" s="27" t="s">
        <v>67</v>
      </c>
      <c r="B28" s="45" t="s">
        <v>62</v>
      </c>
      <c r="C28" s="46"/>
      <c r="D28" s="46"/>
      <c r="E28" s="46"/>
      <c r="F28" s="46"/>
      <c r="G28" s="48">
        <f>SUM(C28:F28)</f>
        <v>0</v>
      </c>
    </row>
    <row r="29" spans="1:7" s="23" customFormat="1" ht="12.75" customHeight="1">
      <c r="A29" s="27" t="s">
        <v>68</v>
      </c>
      <c r="B29" s="43" t="s">
        <v>69</v>
      </c>
      <c r="C29" s="44">
        <f>C21+C25</f>
        <v>0</v>
      </c>
      <c r="D29" s="44">
        <f>D21+D25</f>
        <v>0</v>
      </c>
      <c r="E29" s="44">
        <f>E21+E25</f>
        <v>0</v>
      </c>
      <c r="F29" s="44">
        <f>F21+F25</f>
        <v>0</v>
      </c>
      <c r="G29" s="44">
        <f>G21+G25</f>
        <v>0</v>
      </c>
    </row>
    <row r="30" spans="1:7" ht="26.25" customHeight="1">
      <c r="A30" s="27" t="s">
        <v>70</v>
      </c>
      <c r="B30" s="43" t="s">
        <v>71</v>
      </c>
      <c r="C30" s="47">
        <f>C20-C29</f>
        <v>68977.5</v>
      </c>
      <c r="D30" s="47">
        <f>D20-D29</f>
        <v>71947.5</v>
      </c>
      <c r="E30" s="44">
        <f>E20-E29</f>
        <v>75043</v>
      </c>
      <c r="F30" s="44">
        <f>F20-F29</f>
        <v>78273</v>
      </c>
      <c r="G30" s="44">
        <f>G20-G29</f>
        <v>294241</v>
      </c>
    </row>
  </sheetData>
  <sheetProtection selectLockedCells="1" selectUnlockedCells="1"/>
  <mergeCells count="2">
    <mergeCell ref="B4:F4"/>
    <mergeCell ref="B6:G6"/>
  </mergeCells>
  <printOptions/>
  <pageMargins left="0.9" right="0.4597222222222222" top="0.6597222222222222" bottom="0.5201388888888889" header="0.5118055555555555" footer="0.5118055555555555"/>
  <pageSetup horizontalDpi="300" verticalDpi="300" orientation="portrait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26.140625" style="1227" customWidth="1"/>
    <col min="2" max="5" width="15.57421875" style="1227" customWidth="1"/>
    <col min="6" max="16384" width="9.140625" style="1227" customWidth="1"/>
  </cols>
  <sheetData>
    <row r="1" s="1219" customFormat="1" ht="12">
      <c r="E1" s="1219" t="s">
        <v>1038</v>
      </c>
    </row>
    <row r="2" s="1219" customFormat="1" ht="12"/>
    <row r="3" spans="1:5" s="1219" customFormat="1" ht="12.75">
      <c r="A3" s="2000" t="s">
        <v>1149</v>
      </c>
      <c r="B3" s="2000"/>
      <c r="C3" s="2000"/>
      <c r="D3" s="2000"/>
      <c r="E3" s="2000"/>
    </row>
    <row r="4" s="1219" customFormat="1" ht="12"/>
    <row r="5" spans="1:14" s="1221" customFormat="1" ht="15.75">
      <c r="A5" s="2001" t="s">
        <v>1039</v>
      </c>
      <c r="B5" s="2001"/>
      <c r="C5" s="2001"/>
      <c r="D5" s="2001"/>
      <c r="E5" s="2001"/>
      <c r="F5" s="1220"/>
      <c r="G5" s="1220"/>
      <c r="H5" s="1220"/>
      <c r="I5" s="1220"/>
      <c r="J5" s="1220"/>
      <c r="K5" s="1220"/>
      <c r="L5" s="1220"/>
      <c r="M5" s="1220"/>
      <c r="N5" s="1220"/>
    </row>
    <row r="6" spans="1:14" s="1224" customFormat="1" ht="30.75" customHeight="1">
      <c r="A6" s="2002" t="s">
        <v>1040</v>
      </c>
      <c r="B6" s="2002"/>
      <c r="C6" s="2002"/>
      <c r="D6" s="2002"/>
      <c r="E6" s="2002"/>
      <c r="F6" s="1223"/>
      <c r="G6" s="1223"/>
      <c r="H6" s="1223"/>
      <c r="I6" s="1223"/>
      <c r="J6" s="1223"/>
      <c r="K6" s="1223"/>
      <c r="L6" s="1223"/>
      <c r="M6" s="1223"/>
      <c r="N6" s="1223"/>
    </row>
    <row r="7" spans="1:14" s="1224" customFormat="1" ht="30.75" customHeight="1">
      <c r="A7" s="1222"/>
      <c r="B7" s="1222"/>
      <c r="C7" s="1222"/>
      <c r="D7" s="1222"/>
      <c r="E7" s="1222"/>
      <c r="F7" s="1223"/>
      <c r="G7" s="1223"/>
      <c r="H7" s="1223"/>
      <c r="I7" s="1223"/>
      <c r="J7" s="1223"/>
      <c r="K7" s="1223"/>
      <c r="L7" s="1223"/>
      <c r="M7" s="1223"/>
      <c r="N7" s="1223"/>
    </row>
    <row r="8" spans="1:5" ht="37.5" customHeight="1">
      <c r="A8" s="1225" t="s">
        <v>1041</v>
      </c>
      <c r="B8" s="2010" t="s">
        <v>1042</v>
      </c>
      <c r="C8" s="2011"/>
      <c r="D8" s="2011"/>
      <c r="E8" s="1226" t="s">
        <v>214</v>
      </c>
    </row>
    <row r="9" spans="1:5" ht="15" thickBot="1">
      <c r="A9" s="1228" t="s">
        <v>1043</v>
      </c>
      <c r="B9" s="1229">
        <v>2019</v>
      </c>
      <c r="C9" s="1229">
        <v>2020</v>
      </c>
      <c r="D9" s="1229">
        <v>2021</v>
      </c>
      <c r="E9" s="1230" t="s">
        <v>25</v>
      </c>
    </row>
    <row r="10" spans="1:5" ht="14.25">
      <c r="A10" s="1231" t="s">
        <v>1044</v>
      </c>
      <c r="B10" s="1232"/>
      <c r="C10" s="1232"/>
      <c r="D10" s="1232"/>
      <c r="E10" s="1233">
        <f aca="true" t="shared" si="0" ref="E10:E15">SUM(B10:D10)</f>
        <v>0</v>
      </c>
    </row>
    <row r="11" spans="1:5" ht="14.25">
      <c r="A11" s="1234" t="s">
        <v>1045</v>
      </c>
      <c r="B11" s="1235">
        <v>241939114</v>
      </c>
      <c r="C11" s="1235"/>
      <c r="D11" s="1235"/>
      <c r="E11" s="1236">
        <f t="shared" si="0"/>
        <v>241939114</v>
      </c>
    </row>
    <row r="12" spans="1:5" ht="14.25">
      <c r="A12" s="1234" t="s">
        <v>1046</v>
      </c>
      <c r="B12" s="1235"/>
      <c r="C12" s="1235"/>
      <c r="D12" s="1235"/>
      <c r="E12" s="1236">
        <f t="shared" si="0"/>
        <v>0</v>
      </c>
    </row>
    <row r="13" spans="1:5" ht="14.25">
      <c r="A13" s="1234" t="s">
        <v>1047</v>
      </c>
      <c r="B13" s="1235"/>
      <c r="C13" s="1235"/>
      <c r="D13" s="1235"/>
      <c r="E13" s="1236">
        <f t="shared" si="0"/>
        <v>0</v>
      </c>
    </row>
    <row r="14" spans="1:5" ht="14.25">
      <c r="A14" s="1234" t="s">
        <v>1048</v>
      </c>
      <c r="B14" s="1235"/>
      <c r="C14" s="1235"/>
      <c r="D14" s="1235"/>
      <c r="E14" s="1236">
        <f t="shared" si="0"/>
        <v>0</v>
      </c>
    </row>
    <row r="15" spans="1:5" ht="15" thickBot="1">
      <c r="A15" s="1237"/>
      <c r="B15" s="1238"/>
      <c r="C15" s="1238"/>
      <c r="D15" s="1238"/>
      <c r="E15" s="1236">
        <f t="shared" si="0"/>
        <v>0</v>
      </c>
    </row>
    <row r="16" spans="1:5" ht="15" thickBot="1">
      <c r="A16" s="1239" t="s">
        <v>1043</v>
      </c>
      <c r="B16" s="1240">
        <f>B10+SUM(B11:B15)</f>
        <v>241939114</v>
      </c>
      <c r="C16" s="1240">
        <f>C10+SUM(C11:C15)</f>
        <v>0</v>
      </c>
      <c r="D16" s="1240">
        <f>D10+SUM(D11:D15)</f>
        <v>0</v>
      </c>
      <c r="E16" s="1241">
        <f>E10+SUM(E11:E15)</f>
        <v>241939114</v>
      </c>
    </row>
    <row r="17" spans="1:5" ht="15" thickBot="1">
      <c r="A17" s="1242"/>
      <c r="B17" s="1242"/>
      <c r="C17" s="1242"/>
      <c r="D17" s="1242"/>
      <c r="E17" s="1242"/>
    </row>
    <row r="18" spans="1:5" ht="15" thickBot="1">
      <c r="A18" s="1243" t="s">
        <v>1049</v>
      </c>
      <c r="B18" s="1244">
        <v>2019</v>
      </c>
      <c r="C18" s="1244">
        <v>2020</v>
      </c>
      <c r="D18" s="1244" t="s">
        <v>1063</v>
      </c>
      <c r="E18" s="1245" t="s">
        <v>25</v>
      </c>
    </row>
    <row r="19" spans="1:5" ht="14.25">
      <c r="A19" s="1231" t="s">
        <v>1050</v>
      </c>
      <c r="B19" s="1232">
        <v>2734363</v>
      </c>
      <c r="C19" s="1232"/>
      <c r="D19" s="1232"/>
      <c r="E19" s="1233">
        <f aca="true" t="shared" si="1" ref="E19:E25">SUM(B19:D19)</f>
        <v>2734363</v>
      </c>
    </row>
    <row r="20" spans="1:5" ht="14.25">
      <c r="A20" s="1246" t="s">
        <v>1051</v>
      </c>
      <c r="B20" s="1235">
        <v>232804751</v>
      </c>
      <c r="C20" s="1235"/>
      <c r="D20" s="1235"/>
      <c r="E20" s="1236">
        <f t="shared" si="1"/>
        <v>232804751</v>
      </c>
    </row>
    <row r="21" spans="1:5" ht="14.25">
      <c r="A21" s="1234" t="s">
        <v>1052</v>
      </c>
      <c r="B21" s="1235">
        <v>6400000</v>
      </c>
      <c r="C21" s="1235"/>
      <c r="D21" s="1235"/>
      <c r="E21" s="1236">
        <f t="shared" si="1"/>
        <v>6400000</v>
      </c>
    </row>
    <row r="22" spans="1:5" ht="14.25">
      <c r="A22" s="1234" t="s">
        <v>1053</v>
      </c>
      <c r="B22" s="1235"/>
      <c r="C22" s="1235"/>
      <c r="D22" s="1235"/>
      <c r="E22" s="1236">
        <f t="shared" si="1"/>
        <v>0</v>
      </c>
    </row>
    <row r="23" spans="1:5" ht="14.25">
      <c r="A23" s="1247"/>
      <c r="B23" s="1235"/>
      <c r="C23" s="1235"/>
      <c r="D23" s="1235"/>
      <c r="E23" s="1236">
        <f t="shared" si="1"/>
        <v>0</v>
      </c>
    </row>
    <row r="24" spans="1:5" ht="14.25">
      <c r="A24" s="1247"/>
      <c r="B24" s="1235"/>
      <c r="C24" s="1235"/>
      <c r="D24" s="1235"/>
      <c r="E24" s="1236">
        <f t="shared" si="1"/>
        <v>0</v>
      </c>
    </row>
    <row r="25" spans="1:5" ht="15" thickBot="1">
      <c r="A25" s="1237"/>
      <c r="B25" s="1248"/>
      <c r="C25" s="1248"/>
      <c r="D25" s="1248"/>
      <c r="E25" s="1249">
        <f t="shared" si="1"/>
        <v>0</v>
      </c>
    </row>
    <row r="26" spans="1:5" ht="15" thickBot="1">
      <c r="A26" s="1239" t="s">
        <v>449</v>
      </c>
      <c r="B26" s="1240">
        <f>SUM(B19:B25)</f>
        <v>241939114</v>
      </c>
      <c r="C26" s="1240">
        <f>SUM(C19:C25)</f>
        <v>0</v>
      </c>
      <c r="D26" s="1240">
        <f>SUM(D19:D25)</f>
        <v>0</v>
      </c>
      <c r="E26" s="1241">
        <f>SUM(E19:E25)</f>
        <v>241939114</v>
      </c>
    </row>
    <row r="27" spans="1:5" ht="14.25">
      <c r="A27" s="1250"/>
      <c r="B27" s="1250"/>
      <c r="C27" s="1250"/>
      <c r="D27" s="1250"/>
      <c r="E27" s="1250"/>
    </row>
    <row r="28" spans="1:5" ht="14.25">
      <c r="A28" s="2005" t="s">
        <v>1054</v>
      </c>
      <c r="B28" s="2005"/>
      <c r="C28" s="2005"/>
      <c r="D28" s="2005"/>
      <c r="E28" s="2005"/>
    </row>
    <row r="29" spans="1:5" ht="15" thickBot="1">
      <c r="A29" s="1250"/>
      <c r="B29" s="1250"/>
      <c r="C29" s="1250"/>
      <c r="D29" s="1250"/>
      <c r="E29" s="1250"/>
    </row>
    <row r="30" spans="1:5" ht="15" thickBot="1">
      <c r="A30" s="2006" t="s">
        <v>1055</v>
      </c>
      <c r="B30" s="2006"/>
      <c r="C30" s="2006"/>
      <c r="D30" s="2007" t="s">
        <v>1056</v>
      </c>
      <c r="E30" s="2007"/>
    </row>
    <row r="31" spans="1:5" ht="14.25">
      <c r="A31" s="1994"/>
      <c r="B31" s="1994"/>
      <c r="C31" s="1994"/>
      <c r="D31" s="1995"/>
      <c r="E31" s="1995"/>
    </row>
    <row r="32" spans="1:5" ht="15" thickBot="1">
      <c r="A32" s="1996"/>
      <c r="B32" s="1996"/>
      <c r="C32" s="1996"/>
      <c r="D32" s="1997"/>
      <c r="E32" s="1997"/>
    </row>
    <row r="33" spans="1:5" ht="15" thickBot="1">
      <c r="A33" s="1998" t="s">
        <v>449</v>
      </c>
      <c r="B33" s="1998"/>
      <c r="C33" s="1998"/>
      <c r="D33" s="1999">
        <f>SUM(D31:E32)</f>
        <v>0</v>
      </c>
      <c r="E33" s="1999"/>
    </row>
    <row r="34" spans="1:5" ht="14.25">
      <c r="A34" s="1251"/>
      <c r="B34" s="1251"/>
      <c r="C34" s="1251"/>
      <c r="D34" s="1252"/>
      <c r="E34" s="1252"/>
    </row>
    <row r="35" spans="1:5" ht="14.25">
      <c r="A35" s="1219"/>
      <c r="B35" s="1219"/>
      <c r="C35" s="1219"/>
      <c r="D35" s="1219"/>
      <c r="E35" s="1219" t="s">
        <v>1038</v>
      </c>
    </row>
    <row r="36" spans="1:5" ht="14.25">
      <c r="A36" s="1219"/>
      <c r="B36" s="1219"/>
      <c r="C36" s="1219"/>
      <c r="D36" s="1219"/>
      <c r="E36" s="1219"/>
    </row>
    <row r="37" spans="1:5" ht="14.25">
      <c r="A37" s="2000" t="s">
        <v>1149</v>
      </c>
      <c r="B37" s="2000"/>
      <c r="C37" s="2000"/>
      <c r="D37" s="2000"/>
      <c r="E37" s="2000"/>
    </row>
    <row r="38" spans="1:5" ht="14.25">
      <c r="A38" s="1110"/>
      <c r="B38" s="1110"/>
      <c r="C38" s="1110"/>
      <c r="D38" s="1110"/>
      <c r="E38" s="1110"/>
    </row>
    <row r="39" spans="1:5" ht="15.75">
      <c r="A39" s="2001" t="s">
        <v>1039</v>
      </c>
      <c r="B39" s="2001"/>
      <c r="C39" s="2001"/>
      <c r="D39" s="2001"/>
      <c r="E39" s="2001"/>
    </row>
    <row r="40" spans="1:5" ht="40.5" customHeight="1">
      <c r="A40" s="2002" t="s">
        <v>1040</v>
      </c>
      <c r="B40" s="2002"/>
      <c r="C40" s="2002"/>
      <c r="D40" s="2002"/>
      <c r="E40" s="2002"/>
    </row>
    <row r="41" spans="1:5" ht="40.5" customHeight="1">
      <c r="A41" s="1222"/>
      <c r="B41" s="1222"/>
      <c r="C41" s="1222"/>
      <c r="D41" s="1222"/>
      <c r="E41" s="1222"/>
    </row>
    <row r="42" spans="1:5" ht="36.75" customHeight="1">
      <c r="A42" s="1225" t="s">
        <v>1041</v>
      </c>
      <c r="B42" s="2010" t="s">
        <v>1057</v>
      </c>
      <c r="C42" s="2011"/>
      <c r="D42" s="2011"/>
      <c r="E42" s="1226" t="s">
        <v>214</v>
      </c>
    </row>
    <row r="43" spans="1:5" ht="15" thickBot="1">
      <c r="A43" s="1228" t="s">
        <v>1043</v>
      </c>
      <c r="B43" s="1229">
        <v>2019</v>
      </c>
      <c r="C43" s="1229">
        <v>2020</v>
      </c>
      <c r="D43" s="1229" t="s">
        <v>1062</v>
      </c>
      <c r="E43" s="1230" t="s">
        <v>25</v>
      </c>
    </row>
    <row r="44" spans="1:5" ht="14.25">
      <c r="A44" s="1231" t="s">
        <v>1044</v>
      </c>
      <c r="B44" s="1232">
        <v>15176500</v>
      </c>
      <c r="C44" s="1232"/>
      <c r="D44" s="1232"/>
      <c r="E44" s="1233">
        <f aca="true" t="shared" si="2" ref="E44:E49">SUM(B44:D44)</f>
        <v>15176500</v>
      </c>
    </row>
    <row r="45" spans="1:5" ht="14.25">
      <c r="A45" s="1234" t="s">
        <v>1045</v>
      </c>
      <c r="B45" s="1235">
        <v>321950494</v>
      </c>
      <c r="C45" s="1235">
        <v>2540000</v>
      </c>
      <c r="D45" s="1235"/>
      <c r="E45" s="1236">
        <f t="shared" si="2"/>
        <v>324490494</v>
      </c>
    </row>
    <row r="46" spans="1:5" ht="14.25">
      <c r="A46" s="1234" t="s">
        <v>1046</v>
      </c>
      <c r="B46" s="1235"/>
      <c r="C46" s="1235"/>
      <c r="D46" s="1235"/>
      <c r="E46" s="1236">
        <f t="shared" si="2"/>
        <v>0</v>
      </c>
    </row>
    <row r="47" spans="1:5" ht="14.25">
      <c r="A47" s="1234" t="s">
        <v>1047</v>
      </c>
      <c r="B47" s="1235"/>
      <c r="C47" s="1235"/>
      <c r="D47" s="1235"/>
      <c r="E47" s="1236">
        <f t="shared" si="2"/>
        <v>0</v>
      </c>
    </row>
    <row r="48" spans="1:5" ht="14.25">
      <c r="A48" s="1234" t="s">
        <v>1048</v>
      </c>
      <c r="B48" s="1235"/>
      <c r="C48" s="1235"/>
      <c r="D48" s="1235"/>
      <c r="E48" s="1236">
        <f t="shared" si="2"/>
        <v>0</v>
      </c>
    </row>
    <row r="49" spans="1:5" ht="15" thickBot="1">
      <c r="A49" s="1237"/>
      <c r="B49" s="1238"/>
      <c r="C49" s="1238"/>
      <c r="D49" s="1238"/>
      <c r="E49" s="1236">
        <f t="shared" si="2"/>
        <v>0</v>
      </c>
    </row>
    <row r="50" spans="1:5" ht="15" thickBot="1">
      <c r="A50" s="1239" t="s">
        <v>1043</v>
      </c>
      <c r="B50" s="1240">
        <f>B44+SUM(B45:B49)</f>
        <v>337126994</v>
      </c>
      <c r="C50" s="1240">
        <f>C44+SUM(C45:C49)</f>
        <v>2540000</v>
      </c>
      <c r="D50" s="1240">
        <f>D44+SUM(D45:D49)</f>
        <v>0</v>
      </c>
      <c r="E50" s="1241">
        <f>E44+SUM(E45:E49)</f>
        <v>339666994</v>
      </c>
    </row>
    <row r="51" spans="1:5" ht="15" thickBot="1">
      <c r="A51" s="1242"/>
      <c r="B51" s="1242"/>
      <c r="C51" s="1242"/>
      <c r="D51" s="1242"/>
      <c r="E51" s="1242"/>
    </row>
    <row r="52" spans="1:5" ht="15" thickBot="1">
      <c r="A52" s="1243" t="s">
        <v>1049</v>
      </c>
      <c r="B52" s="1244">
        <v>2019</v>
      </c>
      <c r="C52" s="1244">
        <v>2020</v>
      </c>
      <c r="D52" s="1244" t="s">
        <v>1063</v>
      </c>
      <c r="E52" s="1245" t="s">
        <v>25</v>
      </c>
    </row>
    <row r="53" spans="1:5" ht="14.25">
      <c r="A53" s="1231" t="s">
        <v>1050</v>
      </c>
      <c r="B53" s="1232"/>
      <c r="C53" s="1232"/>
      <c r="D53" s="1232"/>
      <c r="E53" s="1233">
        <f aca="true" t="shared" si="3" ref="E53:E59">SUM(B53:D53)</f>
        <v>0</v>
      </c>
    </row>
    <row r="54" spans="1:5" ht="14.25">
      <c r="A54" s="1246" t="s">
        <v>1051</v>
      </c>
      <c r="B54" s="1235">
        <v>308942353</v>
      </c>
      <c r="C54" s="1235">
        <v>15176500</v>
      </c>
      <c r="D54" s="1235"/>
      <c r="E54" s="1236">
        <f t="shared" si="3"/>
        <v>324118853</v>
      </c>
    </row>
    <row r="55" spans="1:5" ht="14.25">
      <c r="A55" s="1234" t="s">
        <v>1052</v>
      </c>
      <c r="B55" s="1235">
        <v>13008141</v>
      </c>
      <c r="C55" s="1235"/>
      <c r="D55" s="1235"/>
      <c r="E55" s="1236">
        <f t="shared" si="3"/>
        <v>13008141</v>
      </c>
    </row>
    <row r="56" spans="1:5" ht="14.25">
      <c r="A56" s="1234" t="s">
        <v>134</v>
      </c>
      <c r="B56" s="1235"/>
      <c r="C56" s="1235"/>
      <c r="D56" s="1235"/>
      <c r="E56" s="1236">
        <f t="shared" si="3"/>
        <v>0</v>
      </c>
    </row>
    <row r="57" spans="1:5" ht="14.25">
      <c r="A57" s="1247" t="s">
        <v>1058</v>
      </c>
      <c r="B57" s="1235"/>
      <c r="C57" s="1235">
        <v>2540000</v>
      </c>
      <c r="D57" s="1235"/>
      <c r="E57" s="1236">
        <f t="shared" si="3"/>
        <v>2540000</v>
      </c>
    </row>
    <row r="58" spans="1:5" ht="14.25">
      <c r="A58" s="1247"/>
      <c r="B58" s="1235"/>
      <c r="C58" s="1235"/>
      <c r="D58" s="1235"/>
      <c r="E58" s="1236">
        <f t="shared" si="3"/>
        <v>0</v>
      </c>
    </row>
    <row r="59" spans="1:5" ht="15" thickBot="1">
      <c r="A59" s="1237"/>
      <c r="B59" s="1248"/>
      <c r="C59" s="1248"/>
      <c r="D59" s="1248"/>
      <c r="E59" s="1249">
        <f t="shared" si="3"/>
        <v>0</v>
      </c>
    </row>
    <row r="60" spans="1:5" ht="15" thickBot="1">
      <c r="A60" s="1239" t="s">
        <v>449</v>
      </c>
      <c r="B60" s="1240">
        <f>SUM(B53:B59)</f>
        <v>321950494</v>
      </c>
      <c r="C60" s="1240">
        <f>SUM(C53:C59)</f>
        <v>17716500</v>
      </c>
      <c r="D60" s="1240">
        <f>SUM(D53:D59)</f>
        <v>0</v>
      </c>
      <c r="E60" s="1241">
        <f>SUM(E53:E59)</f>
        <v>339666994</v>
      </c>
    </row>
    <row r="61" spans="1:5" ht="14.25">
      <c r="A61" s="1250"/>
      <c r="B61" s="1250"/>
      <c r="C61" s="1250"/>
      <c r="D61" s="1250"/>
      <c r="E61" s="1250"/>
    </row>
    <row r="62" spans="1:5" ht="14.25">
      <c r="A62" s="2005" t="s">
        <v>1054</v>
      </c>
      <c r="B62" s="2005"/>
      <c r="C62" s="2005"/>
      <c r="D62" s="2005"/>
      <c r="E62" s="2005"/>
    </row>
    <row r="63" spans="1:5" ht="15" thickBot="1">
      <c r="A63" s="1250"/>
      <c r="B63" s="1250"/>
      <c r="C63" s="1250"/>
      <c r="D63" s="1250"/>
      <c r="E63" s="1250"/>
    </row>
    <row r="64" spans="1:5" ht="15" thickBot="1">
      <c r="A64" s="2006" t="s">
        <v>1055</v>
      </c>
      <c r="B64" s="2006"/>
      <c r="C64" s="2006"/>
      <c r="D64" s="2007" t="s">
        <v>1059</v>
      </c>
      <c r="E64" s="2007"/>
    </row>
    <row r="65" spans="1:5" ht="14.25">
      <c r="A65" s="1994"/>
      <c r="B65" s="1994"/>
      <c r="C65" s="1994"/>
      <c r="D65" s="1995"/>
      <c r="E65" s="1995"/>
    </row>
    <row r="66" spans="1:5" ht="15" thickBot="1">
      <c r="A66" s="1996"/>
      <c r="B66" s="1996"/>
      <c r="C66" s="1996"/>
      <c r="D66" s="1997"/>
      <c r="E66" s="1997"/>
    </row>
    <row r="67" spans="1:5" ht="15" thickBot="1">
      <c r="A67" s="1998" t="s">
        <v>449</v>
      </c>
      <c r="B67" s="1998"/>
      <c r="C67" s="1998"/>
      <c r="D67" s="1999">
        <f>SUM(D65:E66)</f>
        <v>0</v>
      </c>
      <c r="E67" s="1999"/>
    </row>
    <row r="68" spans="1:5" ht="14.25">
      <c r="A68" s="1251"/>
      <c r="B68" s="1251"/>
      <c r="C68" s="1251"/>
      <c r="D68" s="1252"/>
      <c r="E68" s="1252"/>
    </row>
    <row r="69" spans="1:5" ht="14.25">
      <c r="A69" s="1219"/>
      <c r="B69" s="1219"/>
      <c r="C69" s="1219"/>
      <c r="D69" s="1219"/>
      <c r="E69" s="1219" t="s">
        <v>1038</v>
      </c>
    </row>
    <row r="70" spans="1:5" ht="14.25">
      <c r="A70" s="1219"/>
      <c r="B70" s="1219"/>
      <c r="C70" s="1219"/>
      <c r="D70" s="1219"/>
      <c r="E70" s="1219"/>
    </row>
    <row r="71" spans="1:5" ht="14.25">
      <c r="A71" s="2000" t="s">
        <v>1149</v>
      </c>
      <c r="B71" s="2000"/>
      <c r="C71" s="2000"/>
      <c r="D71" s="2000"/>
      <c r="E71" s="2000"/>
    </row>
    <row r="72" spans="1:5" ht="15.75">
      <c r="A72" s="2001" t="s">
        <v>1039</v>
      </c>
      <c r="B72" s="2001"/>
      <c r="C72" s="2001"/>
      <c r="D72" s="2001"/>
      <c r="E72" s="2001"/>
    </row>
    <row r="73" spans="1:5" ht="41.25" customHeight="1">
      <c r="A73" s="2002" t="s">
        <v>1040</v>
      </c>
      <c r="B73" s="2002"/>
      <c r="C73" s="2002"/>
      <c r="D73" s="2002"/>
      <c r="E73" s="2002"/>
    </row>
    <row r="74" spans="1:5" ht="37.5" customHeight="1">
      <c r="A74" s="1253" t="s">
        <v>1041</v>
      </c>
      <c r="B74" s="2008" t="s">
        <v>1060</v>
      </c>
      <c r="C74" s="2009"/>
      <c r="D74" s="2009"/>
      <c r="E74" s="1226" t="s">
        <v>214</v>
      </c>
    </row>
    <row r="75" spans="1:5" ht="15" thickBot="1">
      <c r="A75" s="1228" t="s">
        <v>1043</v>
      </c>
      <c r="B75" s="1229">
        <v>2019</v>
      </c>
      <c r="C75" s="1229">
        <v>2020</v>
      </c>
      <c r="D75" s="1229" t="s">
        <v>1064</v>
      </c>
      <c r="E75" s="1230" t="s">
        <v>25</v>
      </c>
    </row>
    <row r="76" spans="1:5" ht="14.25">
      <c r="A76" s="1231" t="s">
        <v>1044</v>
      </c>
      <c r="B76" s="1232">
        <v>1700000</v>
      </c>
      <c r="C76" s="1232"/>
      <c r="D76" s="1232"/>
      <c r="E76" s="1233">
        <f aca="true" t="shared" si="4" ref="E76:E81">SUM(B76:D76)</f>
        <v>1700000</v>
      </c>
    </row>
    <row r="77" spans="1:5" ht="14.25">
      <c r="A77" s="1234" t="s">
        <v>1045</v>
      </c>
      <c r="B77" s="1235">
        <v>39637346</v>
      </c>
      <c r="C77" s="1235"/>
      <c r="D77" s="1235"/>
      <c r="E77" s="1236">
        <f t="shared" si="4"/>
        <v>39637346</v>
      </c>
    </row>
    <row r="78" spans="1:5" ht="14.25">
      <c r="A78" s="1234" t="s">
        <v>1046</v>
      </c>
      <c r="B78" s="1235"/>
      <c r="C78" s="1235"/>
      <c r="D78" s="1235"/>
      <c r="E78" s="1236">
        <f t="shared" si="4"/>
        <v>0</v>
      </c>
    </row>
    <row r="79" spans="1:5" ht="14.25">
      <c r="A79" s="1234" t="s">
        <v>1047</v>
      </c>
      <c r="B79" s="1235"/>
      <c r="C79" s="1235"/>
      <c r="D79" s="1235"/>
      <c r="E79" s="1236">
        <f t="shared" si="4"/>
        <v>0</v>
      </c>
    </row>
    <row r="80" spans="1:5" ht="14.25">
      <c r="A80" s="1234" t="s">
        <v>1048</v>
      </c>
      <c r="B80" s="1235"/>
      <c r="C80" s="1235"/>
      <c r="D80" s="1235"/>
      <c r="E80" s="1236">
        <f t="shared" si="4"/>
        <v>0</v>
      </c>
    </row>
    <row r="81" spans="1:5" ht="15" thickBot="1">
      <c r="A81" s="1237"/>
      <c r="B81" s="1238"/>
      <c r="C81" s="1238"/>
      <c r="D81" s="1238"/>
      <c r="E81" s="1236">
        <f t="shared" si="4"/>
        <v>0</v>
      </c>
    </row>
    <row r="82" spans="1:5" ht="15" thickBot="1">
      <c r="A82" s="1239" t="s">
        <v>1043</v>
      </c>
      <c r="B82" s="1240">
        <f>B76+SUM(B77:B81)</f>
        <v>41337346</v>
      </c>
      <c r="C82" s="1240">
        <f>C76+SUM(C77:C81)</f>
        <v>0</v>
      </c>
      <c r="D82" s="1240">
        <f>D76+SUM(D77:D81)</f>
        <v>0</v>
      </c>
      <c r="E82" s="1241">
        <f>E76+SUM(E77:E81)</f>
        <v>41337346</v>
      </c>
    </row>
    <row r="83" spans="1:5" ht="15" thickBot="1">
      <c r="A83" s="1242"/>
      <c r="B83" s="1242"/>
      <c r="C83" s="1242"/>
      <c r="D83" s="1242"/>
      <c r="E83" s="1242"/>
    </row>
    <row r="84" spans="1:5" ht="15" thickBot="1">
      <c r="A84" s="1243" t="s">
        <v>1049</v>
      </c>
      <c r="B84" s="1244">
        <v>2019</v>
      </c>
      <c r="C84" s="1244">
        <v>2020</v>
      </c>
      <c r="D84" s="1244" t="s">
        <v>1064</v>
      </c>
      <c r="E84" s="1245" t="s">
        <v>25</v>
      </c>
    </row>
    <row r="85" spans="1:5" ht="14.25">
      <c r="A85" s="1231" t="s">
        <v>1050</v>
      </c>
      <c r="B85" s="1232">
        <v>8231088</v>
      </c>
      <c r="C85" s="1232">
        <v>6332532</v>
      </c>
      <c r="D85" s="1232">
        <v>6332532</v>
      </c>
      <c r="E85" s="1233">
        <f aca="true" t="shared" si="5" ref="E85:E91">SUM(B85:D85)</f>
        <v>20896152</v>
      </c>
    </row>
    <row r="86" spans="1:5" ht="14.25">
      <c r="A86" s="1246" t="s">
        <v>1051</v>
      </c>
      <c r="B86" s="1235">
        <v>1606480</v>
      </c>
      <c r="C86" s="1235">
        <v>1074026</v>
      </c>
      <c r="D86" s="1235">
        <v>1074026</v>
      </c>
      <c r="E86" s="1236">
        <f t="shared" si="5"/>
        <v>3754532</v>
      </c>
    </row>
    <row r="87" spans="1:5" ht="14.25">
      <c r="A87" s="1234" t="s">
        <v>1052</v>
      </c>
      <c r="B87" s="1235">
        <v>6630508</v>
      </c>
      <c r="C87" s="1235">
        <v>5028077</v>
      </c>
      <c r="D87" s="1235">
        <v>5028077</v>
      </c>
      <c r="E87" s="1236">
        <f t="shared" si="5"/>
        <v>16686662</v>
      </c>
    </row>
    <row r="88" spans="1:5" ht="14.25">
      <c r="A88" s="1234" t="s">
        <v>1053</v>
      </c>
      <c r="B88" s="1235"/>
      <c r="C88" s="1235"/>
      <c r="D88" s="1235"/>
      <c r="E88" s="1236">
        <f t="shared" si="5"/>
        <v>0</v>
      </c>
    </row>
    <row r="89" spans="1:5" ht="14.25">
      <c r="A89" s="1247" t="s">
        <v>1058</v>
      </c>
      <c r="B89" s="1254"/>
      <c r="C89" s="1235"/>
      <c r="D89" s="1235"/>
      <c r="E89" s="1236">
        <f t="shared" si="5"/>
        <v>0</v>
      </c>
    </row>
    <row r="90" spans="1:5" ht="14.25">
      <c r="A90" s="1247"/>
      <c r="B90" s="1235"/>
      <c r="C90" s="1235"/>
      <c r="D90" s="1235"/>
      <c r="E90" s="1236">
        <f t="shared" si="5"/>
        <v>0</v>
      </c>
    </row>
    <row r="91" spans="1:5" ht="15" thickBot="1">
      <c r="A91" s="1237"/>
      <c r="B91" s="1248"/>
      <c r="C91" s="1248"/>
      <c r="D91" s="1248"/>
      <c r="E91" s="1249">
        <f t="shared" si="5"/>
        <v>0</v>
      </c>
    </row>
    <row r="92" spans="1:5" ht="15" thickBot="1">
      <c r="A92" s="1239" t="s">
        <v>449</v>
      </c>
      <c r="B92" s="1240">
        <f>SUM(B85:B91)</f>
        <v>16468076</v>
      </c>
      <c r="C92" s="1240">
        <f>SUM(C85:C91)</f>
        <v>12434635</v>
      </c>
      <c r="D92" s="1240">
        <f>SUM(D85:D91)</f>
        <v>12434635</v>
      </c>
      <c r="E92" s="1241">
        <f>SUM(E85:E91)</f>
        <v>41337346</v>
      </c>
    </row>
    <row r="93" spans="1:5" ht="14.25">
      <c r="A93" s="1250"/>
      <c r="B93" s="1250"/>
      <c r="C93" s="1250"/>
      <c r="D93" s="1250"/>
      <c r="E93" s="1250"/>
    </row>
    <row r="94" spans="1:5" ht="14.25">
      <c r="A94" s="2005" t="s">
        <v>1054</v>
      </c>
      <c r="B94" s="2005"/>
      <c r="C94" s="2005"/>
      <c r="D94" s="2005"/>
      <c r="E94" s="2005"/>
    </row>
    <row r="95" spans="1:5" ht="15" thickBot="1">
      <c r="A95" s="1250"/>
      <c r="B95" s="1250"/>
      <c r="C95" s="1250"/>
      <c r="D95" s="1250"/>
      <c r="E95" s="1250"/>
    </row>
    <row r="96" spans="1:5" ht="15" thickBot="1">
      <c r="A96" s="2006" t="s">
        <v>1055</v>
      </c>
      <c r="B96" s="2006"/>
      <c r="C96" s="2006"/>
      <c r="D96" s="2007" t="s">
        <v>1059</v>
      </c>
      <c r="E96" s="2007"/>
    </row>
    <row r="97" spans="1:5" ht="14.25">
      <c r="A97" s="1994"/>
      <c r="B97" s="1994"/>
      <c r="C97" s="1994"/>
      <c r="D97" s="1995"/>
      <c r="E97" s="1995"/>
    </row>
    <row r="98" spans="1:5" ht="15" thickBot="1">
      <c r="A98" s="1996"/>
      <c r="B98" s="1996"/>
      <c r="C98" s="1996"/>
      <c r="D98" s="1997"/>
      <c r="E98" s="1997"/>
    </row>
    <row r="99" spans="1:5" ht="15" thickBot="1">
      <c r="A99" s="1998" t="s">
        <v>449</v>
      </c>
      <c r="B99" s="1998"/>
      <c r="C99" s="1998"/>
      <c r="D99" s="1999">
        <f>SUM(D97:E98)</f>
        <v>0</v>
      </c>
      <c r="E99" s="1999"/>
    </row>
    <row r="100" spans="1:5" ht="14.25">
      <c r="A100" s="1219"/>
      <c r="B100" s="1219"/>
      <c r="C100" s="1219"/>
      <c r="D100" s="1219"/>
      <c r="E100" s="1219" t="s">
        <v>1038</v>
      </c>
    </row>
    <row r="101" spans="1:5" ht="14.25">
      <c r="A101" s="1219"/>
      <c r="B101" s="1219"/>
      <c r="C101" s="1219"/>
      <c r="D101" s="1219"/>
      <c r="E101" s="1219"/>
    </row>
    <row r="102" spans="1:5" ht="14.25">
      <c r="A102" s="2000" t="s">
        <v>1030</v>
      </c>
      <c r="B102" s="2000"/>
      <c r="C102" s="2000"/>
      <c r="D102" s="2000"/>
      <c r="E102" s="2000"/>
    </row>
    <row r="103" spans="1:5" ht="15.75">
      <c r="A103" s="2001" t="s">
        <v>1039</v>
      </c>
      <c r="B103" s="2001"/>
      <c r="C103" s="2001"/>
      <c r="D103" s="2001"/>
      <c r="E103" s="2001"/>
    </row>
    <row r="104" spans="1:5" ht="33.75" customHeight="1">
      <c r="A104" s="2002" t="s">
        <v>1040</v>
      </c>
      <c r="B104" s="2002"/>
      <c r="C104" s="2002"/>
      <c r="D104" s="2002"/>
      <c r="E104" s="2002"/>
    </row>
    <row r="105" spans="1:5" ht="42.75" customHeight="1" thickBot="1">
      <c r="A105" s="1255" t="s">
        <v>1041</v>
      </c>
      <c r="B105" s="2003" t="s">
        <v>1061</v>
      </c>
      <c r="C105" s="2004"/>
      <c r="D105" s="2004"/>
      <c r="E105" s="1256" t="s">
        <v>214</v>
      </c>
    </row>
    <row r="106" spans="1:5" ht="15" thickBot="1">
      <c r="A106" s="1243" t="s">
        <v>1043</v>
      </c>
      <c r="B106" s="1244">
        <v>2019</v>
      </c>
      <c r="C106" s="1244">
        <v>2020</v>
      </c>
      <c r="D106" s="1244" t="s">
        <v>1063</v>
      </c>
      <c r="E106" s="1245" t="s">
        <v>25</v>
      </c>
    </row>
    <row r="107" spans="1:5" ht="14.25">
      <c r="A107" s="1231" t="s">
        <v>1044</v>
      </c>
      <c r="B107" s="1232">
        <v>3700572</v>
      </c>
      <c r="C107" s="1232"/>
      <c r="D107" s="1232"/>
      <c r="E107" s="1233">
        <f aca="true" t="shared" si="6" ref="E107:E112">SUM(B107:D107)</f>
        <v>3700572</v>
      </c>
    </row>
    <row r="108" spans="1:5" ht="14.25">
      <c r="A108" s="1234" t="s">
        <v>1045</v>
      </c>
      <c r="B108" s="1235">
        <v>4740505</v>
      </c>
      <c r="C108" s="1235"/>
      <c r="D108" s="1235"/>
      <c r="E108" s="1236">
        <f t="shared" si="6"/>
        <v>4740505</v>
      </c>
    </row>
    <row r="109" spans="1:5" ht="14.25">
      <c r="A109" s="1234" t="s">
        <v>1046</v>
      </c>
      <c r="B109" s="1235"/>
      <c r="C109" s="1235"/>
      <c r="D109" s="1235"/>
      <c r="E109" s="1236">
        <f t="shared" si="6"/>
        <v>0</v>
      </c>
    </row>
    <row r="110" spans="1:5" ht="14.25">
      <c r="A110" s="1234" t="s">
        <v>1047</v>
      </c>
      <c r="B110" s="1235"/>
      <c r="C110" s="1235"/>
      <c r="D110" s="1235"/>
      <c r="E110" s="1236">
        <f t="shared" si="6"/>
        <v>0</v>
      </c>
    </row>
    <row r="111" spans="1:5" ht="14.25">
      <c r="A111" s="1234" t="s">
        <v>1048</v>
      </c>
      <c r="B111" s="1235"/>
      <c r="C111" s="1235"/>
      <c r="D111" s="1235"/>
      <c r="E111" s="1236">
        <f t="shared" si="6"/>
        <v>0</v>
      </c>
    </row>
    <row r="112" spans="1:5" ht="15" thickBot="1">
      <c r="A112" s="1237"/>
      <c r="B112" s="1238"/>
      <c r="C112" s="1238"/>
      <c r="D112" s="1238"/>
      <c r="E112" s="1236">
        <f t="shared" si="6"/>
        <v>0</v>
      </c>
    </row>
    <row r="113" spans="1:5" ht="15" thickBot="1">
      <c r="A113" s="1239" t="s">
        <v>1043</v>
      </c>
      <c r="B113" s="1240">
        <f>B107+SUM(B108:B112)</f>
        <v>8441077</v>
      </c>
      <c r="C113" s="1240">
        <f>C107+SUM(C108:C112)</f>
        <v>0</v>
      </c>
      <c r="D113" s="1240">
        <f>D107+SUM(D108:D112)</f>
        <v>0</v>
      </c>
      <c r="E113" s="1241">
        <f>E107+SUM(E108:E112)</f>
        <v>8441077</v>
      </c>
    </row>
    <row r="114" spans="1:5" ht="15" thickBot="1">
      <c r="A114" s="1242"/>
      <c r="B114" s="1242"/>
      <c r="C114" s="1242"/>
      <c r="D114" s="1242"/>
      <c r="E114" s="1242"/>
    </row>
    <row r="115" spans="1:5" ht="15" thickBot="1">
      <c r="A115" s="1243" t="s">
        <v>1049</v>
      </c>
      <c r="B115" s="1244">
        <v>2019</v>
      </c>
      <c r="C115" s="1244">
        <v>2020</v>
      </c>
      <c r="D115" s="1244" t="s">
        <v>1063</v>
      </c>
      <c r="E115" s="1245" t="s">
        <v>25</v>
      </c>
    </row>
    <row r="116" spans="1:5" ht="14.25">
      <c r="A116" s="1231" t="s">
        <v>1050</v>
      </c>
      <c r="B116" s="1232"/>
      <c r="C116" s="1232"/>
      <c r="D116" s="1232"/>
      <c r="E116" s="1233">
        <f aca="true" t="shared" si="7" ref="E116:E122">SUM(B116:D116)</f>
        <v>0</v>
      </c>
    </row>
    <row r="117" spans="1:5" ht="14.25">
      <c r="A117" s="1246" t="s">
        <v>1051</v>
      </c>
      <c r="B117" s="1235">
        <v>8441077</v>
      </c>
      <c r="C117" s="1235"/>
      <c r="D117" s="1235"/>
      <c r="E117" s="1236">
        <f t="shared" si="7"/>
        <v>8441077</v>
      </c>
    </row>
    <row r="118" spans="1:5" ht="14.25">
      <c r="A118" s="1234" t="s">
        <v>1052</v>
      </c>
      <c r="B118" s="1235"/>
      <c r="C118" s="1235"/>
      <c r="D118" s="1235"/>
      <c r="E118" s="1236">
        <f t="shared" si="7"/>
        <v>0</v>
      </c>
    </row>
    <row r="119" spans="1:5" ht="14.25">
      <c r="A119" s="1234" t="s">
        <v>1053</v>
      </c>
      <c r="B119" s="1235"/>
      <c r="C119" s="1235"/>
      <c r="D119" s="1235"/>
      <c r="E119" s="1236">
        <f t="shared" si="7"/>
        <v>0</v>
      </c>
    </row>
    <row r="120" spans="1:5" ht="14.25">
      <c r="A120" s="1247" t="s">
        <v>1058</v>
      </c>
      <c r="B120" s="1254"/>
      <c r="C120" s="1235"/>
      <c r="D120" s="1235"/>
      <c r="E120" s="1236">
        <f t="shared" si="7"/>
        <v>0</v>
      </c>
    </row>
    <row r="121" spans="1:5" ht="14.25">
      <c r="A121" s="1247"/>
      <c r="B121" s="1235"/>
      <c r="C121" s="1235"/>
      <c r="D121" s="1235"/>
      <c r="E121" s="1236">
        <f t="shared" si="7"/>
        <v>0</v>
      </c>
    </row>
    <row r="122" spans="1:5" ht="15" thickBot="1">
      <c r="A122" s="1237"/>
      <c r="B122" s="1248"/>
      <c r="C122" s="1248"/>
      <c r="D122" s="1248"/>
      <c r="E122" s="1249">
        <f t="shared" si="7"/>
        <v>0</v>
      </c>
    </row>
    <row r="123" spans="1:5" ht="15" thickBot="1">
      <c r="A123" s="1239" t="s">
        <v>449</v>
      </c>
      <c r="B123" s="1240">
        <f>SUM(B116:B122)</f>
        <v>8441077</v>
      </c>
      <c r="C123" s="1240">
        <f>SUM(C116:C122)</f>
        <v>0</v>
      </c>
      <c r="D123" s="1240">
        <f>SUM(D116:D122)</f>
        <v>0</v>
      </c>
      <c r="E123" s="1241">
        <f>SUM(E116:E122)</f>
        <v>8441077</v>
      </c>
    </row>
    <row r="124" spans="1:5" ht="14.25">
      <c r="A124" s="1250"/>
      <c r="B124" s="1250"/>
      <c r="C124" s="1250"/>
      <c r="D124" s="1250"/>
      <c r="E124" s="1250"/>
    </row>
    <row r="125" spans="1:5" ht="14.25">
      <c r="A125" s="2005" t="s">
        <v>1054</v>
      </c>
      <c r="B125" s="2005"/>
      <c r="C125" s="2005"/>
      <c r="D125" s="2005"/>
      <c r="E125" s="2005"/>
    </row>
    <row r="126" spans="1:5" ht="15" thickBot="1">
      <c r="A126" s="1250"/>
      <c r="B126" s="1250"/>
      <c r="C126" s="1250"/>
      <c r="D126" s="1250"/>
      <c r="E126" s="1250"/>
    </row>
    <row r="127" spans="1:5" ht="15" thickBot="1">
      <c r="A127" s="2006" t="s">
        <v>1055</v>
      </c>
      <c r="B127" s="2006"/>
      <c r="C127" s="2006"/>
      <c r="D127" s="2007" t="s">
        <v>1056</v>
      </c>
      <c r="E127" s="2007"/>
    </row>
    <row r="128" spans="1:5" ht="14.25">
      <c r="A128" s="1994"/>
      <c r="B128" s="1994"/>
      <c r="C128" s="1994"/>
      <c r="D128" s="1995"/>
      <c r="E128" s="1995"/>
    </row>
    <row r="129" spans="1:5" ht="15" thickBot="1">
      <c r="A129" s="1996"/>
      <c r="B129" s="1996"/>
      <c r="C129" s="1996"/>
      <c r="D129" s="1997"/>
      <c r="E129" s="1997"/>
    </row>
    <row r="130" spans="1:5" ht="15" thickBot="1">
      <c r="A130" s="1998" t="s">
        <v>449</v>
      </c>
      <c r="B130" s="1998"/>
      <c r="C130" s="1998"/>
      <c r="D130" s="1999">
        <f>SUM(D128:E129)</f>
        <v>0</v>
      </c>
      <c r="E130" s="1999"/>
    </row>
  </sheetData>
  <sheetProtection selectLockedCells="1" selectUnlockedCells="1"/>
  <mergeCells count="52">
    <mergeCell ref="A3:E3"/>
    <mergeCell ref="A5:E5"/>
    <mergeCell ref="A6:E6"/>
    <mergeCell ref="B8:D8"/>
    <mergeCell ref="A28:E28"/>
    <mergeCell ref="A30:C30"/>
    <mergeCell ref="D30:E30"/>
    <mergeCell ref="A31:C31"/>
    <mergeCell ref="D31:E31"/>
    <mergeCell ref="A32:C32"/>
    <mergeCell ref="D32:E32"/>
    <mergeCell ref="A33:C33"/>
    <mergeCell ref="D33:E33"/>
    <mergeCell ref="A37:E37"/>
    <mergeCell ref="A39:E39"/>
    <mergeCell ref="A40:E40"/>
    <mergeCell ref="B42:D42"/>
    <mergeCell ref="A62:E62"/>
    <mergeCell ref="A64:C64"/>
    <mergeCell ref="D64:E64"/>
    <mergeCell ref="A65:C65"/>
    <mergeCell ref="D65:E65"/>
    <mergeCell ref="A66:C66"/>
    <mergeCell ref="D66:E66"/>
    <mergeCell ref="A67:C67"/>
    <mergeCell ref="D67:E67"/>
    <mergeCell ref="A71:E71"/>
    <mergeCell ref="A72:E72"/>
    <mergeCell ref="A73:E73"/>
    <mergeCell ref="B74:D74"/>
    <mergeCell ref="A94:E94"/>
    <mergeCell ref="A96:C96"/>
    <mergeCell ref="D96:E96"/>
    <mergeCell ref="A97:C97"/>
    <mergeCell ref="D97:E97"/>
    <mergeCell ref="A98:C98"/>
    <mergeCell ref="D98:E98"/>
    <mergeCell ref="A99:C99"/>
    <mergeCell ref="D99:E99"/>
    <mergeCell ref="A102:E102"/>
    <mergeCell ref="A103:E103"/>
    <mergeCell ref="A104:E104"/>
    <mergeCell ref="B105:D105"/>
    <mergeCell ref="A125:E125"/>
    <mergeCell ref="A127:C127"/>
    <mergeCell ref="D127:E127"/>
    <mergeCell ref="A128:C128"/>
    <mergeCell ref="D128:E128"/>
    <mergeCell ref="A129:C129"/>
    <mergeCell ref="D129:E129"/>
    <mergeCell ref="A130:C130"/>
    <mergeCell ref="D130:E130"/>
  </mergeCells>
  <conditionalFormatting sqref="B16:D16 E19:E26 B26:D26 D33:E34 E10:E16">
    <cfRule type="cellIs" priority="6" dxfId="0" operator="equal" stopIfTrue="1">
      <formula>0</formula>
    </cfRule>
  </conditionalFormatting>
  <conditionalFormatting sqref="B50:D50 E53:E60 B60:D60 D67:E68 E44:E50">
    <cfRule type="cellIs" priority="4" dxfId="0" operator="equal" stopIfTrue="1">
      <formula>0</formula>
    </cfRule>
  </conditionalFormatting>
  <conditionalFormatting sqref="B82:D82 E85:E92 B92:D92 D99:E99 E76:E82">
    <cfRule type="cellIs" priority="3" dxfId="0" operator="equal" stopIfTrue="1">
      <formula>0</formula>
    </cfRule>
  </conditionalFormatting>
  <conditionalFormatting sqref="B113:D113 E116:E123 B123:D123 D130:E130 E107:E113">
    <cfRule type="cellIs" priority="1" dxfId="0" operator="equal" stopIfTrue="1">
      <formula>0</formula>
    </cfRule>
  </conditionalFormatting>
  <printOptions/>
  <pageMargins left="0.7" right="0.7" top="0.75" bottom="0.75" header="0.5118055555555555" footer="0.5118055555555555"/>
  <pageSetup fitToHeight="0" fitToWidth="1" horizontalDpi="300" verticalDpi="300" orientation="portrait" paperSize="9" r:id="rId1"/>
  <rowBreaks count="3" manualBreakCount="3">
    <brk id="34" max="4" man="1"/>
    <brk id="68" max="4" man="1"/>
    <brk id="99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01"/>
  <sheetViews>
    <sheetView view="pageBreakPreview" zoomScale="130" zoomScaleSheetLayoutView="130" zoomScalePageLayoutView="0" workbookViewId="0" topLeftCell="A1">
      <selection activeCell="A1" sqref="A1:G1"/>
    </sheetView>
  </sheetViews>
  <sheetFormatPr defaultColWidth="11.57421875" defaultRowHeight="12.75" customHeight="1"/>
  <cols>
    <col min="1" max="1" width="4.00390625" style="112" customWidth="1"/>
    <col min="2" max="2" width="3.28125" style="112" customWidth="1"/>
    <col min="3" max="3" width="46.57421875" style="112" customWidth="1"/>
    <col min="4" max="4" width="12.57421875" style="112" hidden="1" customWidth="1"/>
    <col min="5" max="7" width="18.00390625" style="57" customWidth="1"/>
    <col min="8" max="16384" width="11.57421875" style="112" customWidth="1"/>
  </cols>
  <sheetData>
    <row r="1" spans="1:7" ht="16.5" customHeight="1">
      <c r="A1" s="2036" t="s">
        <v>1149</v>
      </c>
      <c r="B1" s="2036"/>
      <c r="C1" s="2036"/>
      <c r="D1" s="2036"/>
      <c r="E1" s="2036"/>
      <c r="F1" s="2036"/>
      <c r="G1" s="2036"/>
    </row>
    <row r="2" spans="1:7" ht="12.75" customHeight="1">
      <c r="A2" s="2028"/>
      <c r="B2" s="2028"/>
      <c r="C2" s="2028"/>
      <c r="D2" s="2028"/>
      <c r="E2" s="112"/>
      <c r="F2" s="112"/>
      <c r="G2" s="112"/>
    </row>
    <row r="3" spans="1:7" ht="18" customHeight="1">
      <c r="A3" s="2035" t="s">
        <v>564</v>
      </c>
      <c r="B3" s="2035"/>
      <c r="C3" s="2035"/>
      <c r="D3" s="2035"/>
      <c r="E3" s="2035"/>
      <c r="F3" s="2035"/>
      <c r="G3" s="2035"/>
    </row>
    <row r="4" spans="1:7" ht="24.75" customHeight="1">
      <c r="A4" s="2028" t="s">
        <v>565</v>
      </c>
      <c r="B4" s="2028"/>
      <c r="C4" s="2028"/>
      <c r="D4" s="2028"/>
      <c r="E4" s="2028"/>
      <c r="F4" s="2028"/>
      <c r="G4" s="2028"/>
    </row>
    <row r="5" spans="1:7" ht="24.75" customHeight="1">
      <c r="A5" s="2028"/>
      <c r="B5" s="2028"/>
      <c r="C5" s="2028"/>
      <c r="D5" s="2028"/>
      <c r="E5" s="112"/>
      <c r="F5" s="112"/>
      <c r="G5" s="112"/>
    </row>
    <row r="6" spans="1:7" ht="12.75" customHeight="1" thickBot="1">
      <c r="A6" s="1678"/>
      <c r="B6" s="1678"/>
      <c r="C6" s="1678"/>
      <c r="D6" s="339"/>
      <c r="E6" s="112"/>
      <c r="F6" s="112"/>
      <c r="G6" s="112" t="s">
        <v>214</v>
      </c>
    </row>
    <row r="7" spans="1:7" ht="39" customHeight="1">
      <c r="A7" s="2029" t="s">
        <v>156</v>
      </c>
      <c r="B7" s="2030"/>
      <c r="C7" s="2033" t="s">
        <v>157</v>
      </c>
      <c r="D7" s="2033"/>
      <c r="E7" s="703" t="s">
        <v>1085</v>
      </c>
      <c r="F7" s="703" t="s">
        <v>1003</v>
      </c>
      <c r="G7" s="703" t="s">
        <v>1147</v>
      </c>
    </row>
    <row r="8" spans="1:7" ht="12.75" customHeight="1" thickBot="1">
      <c r="A8" s="2031"/>
      <c r="B8" s="2032"/>
      <c r="C8" s="2034" t="s">
        <v>158</v>
      </c>
      <c r="D8" s="2034"/>
      <c r="E8" s="704" t="s">
        <v>159</v>
      </c>
      <c r="F8" s="704" t="s">
        <v>160</v>
      </c>
      <c r="G8" s="704" t="s">
        <v>161</v>
      </c>
    </row>
    <row r="9" spans="1:7" s="158" customFormat="1" ht="12.75" customHeight="1">
      <c r="A9" s="701" t="s">
        <v>38</v>
      </c>
      <c r="B9" s="701" t="s">
        <v>164</v>
      </c>
      <c r="C9" s="702" t="s">
        <v>566</v>
      </c>
      <c r="D9" s="702"/>
      <c r="E9" s="552">
        <f>SUM(E10:E16)</f>
        <v>117182205</v>
      </c>
      <c r="F9" s="552">
        <f>SUM(F10:F16)</f>
        <v>129394821</v>
      </c>
      <c r="G9" s="552">
        <f>SUM(G10:G16)</f>
        <v>129394821</v>
      </c>
    </row>
    <row r="10" spans="1:7" ht="12.75" customHeight="1">
      <c r="A10" s="500" t="s">
        <v>40</v>
      </c>
      <c r="B10" s="500"/>
      <c r="C10" s="2021" t="s">
        <v>165</v>
      </c>
      <c r="D10" s="2021"/>
      <c r="E10" s="504">
        <f>SUM('15. Óvoda'!E9)</f>
        <v>130000</v>
      </c>
      <c r="F10" s="504">
        <f>SUM('15. Óvoda'!F9)</f>
        <v>0</v>
      </c>
      <c r="G10" s="504">
        <f>SUM('15. Óvoda'!G9)</f>
        <v>0</v>
      </c>
    </row>
    <row r="11" spans="1:7" ht="12.75" customHeight="1">
      <c r="A11" s="500" t="s">
        <v>47</v>
      </c>
      <c r="B11" s="500"/>
      <c r="C11" s="2021" t="s">
        <v>78</v>
      </c>
      <c r="D11" s="2021"/>
      <c r="E11" s="504">
        <f>SUM('15. Óvoda'!E10)</f>
        <v>1869838</v>
      </c>
      <c r="F11" s="504">
        <f>SUM('15. Óvoda'!F10)</f>
        <v>1589555</v>
      </c>
      <c r="G11" s="504">
        <f>SUM('15. Óvoda'!G10)</f>
        <v>1589555</v>
      </c>
    </row>
    <row r="12" spans="1:7" ht="12.75" customHeight="1">
      <c r="A12" s="500" t="s">
        <v>49</v>
      </c>
      <c r="B12" s="500"/>
      <c r="C12" s="1190" t="s">
        <v>997</v>
      </c>
      <c r="D12" s="1190"/>
      <c r="E12" s="504"/>
      <c r="F12" s="504"/>
      <c r="G12" s="504"/>
    </row>
    <row r="13" spans="1:7" ht="12.75" customHeight="1">
      <c r="A13" s="500">
        <v>5</v>
      </c>
      <c r="B13" s="500"/>
      <c r="C13" s="2025" t="s">
        <v>225</v>
      </c>
      <c r="D13" s="2025"/>
      <c r="E13" s="504">
        <f>SUM('15. Óvoda'!E18)</f>
        <v>0</v>
      </c>
      <c r="F13" s="504">
        <f>SUM('15. Óvoda'!F18)</f>
        <v>0</v>
      </c>
      <c r="G13" s="504">
        <f>SUM('15. Óvoda'!G18)</f>
        <v>0</v>
      </c>
    </row>
    <row r="14" spans="1:7" ht="12.75" customHeight="1">
      <c r="A14" s="500" t="s">
        <v>53</v>
      </c>
      <c r="B14" s="500"/>
      <c r="C14" s="2016" t="s">
        <v>485</v>
      </c>
      <c r="D14" s="2017"/>
      <c r="E14" s="504">
        <f>SUM('15. Óvoda'!E21)</f>
        <v>114660023</v>
      </c>
      <c r="F14" s="504">
        <f>SUM('15. Óvoda'!F21)</f>
        <v>127566849</v>
      </c>
      <c r="G14" s="504">
        <f>SUM('15. Óvoda'!G21)</f>
        <v>127566849</v>
      </c>
    </row>
    <row r="15" spans="1:7" ht="12.75" customHeight="1">
      <c r="A15" s="500" t="s">
        <v>55</v>
      </c>
      <c r="B15" s="500"/>
      <c r="C15" s="2025" t="s">
        <v>235</v>
      </c>
      <c r="D15" s="2025"/>
      <c r="E15" s="504">
        <f>SUM('15. Óvoda'!E24)</f>
        <v>522344</v>
      </c>
      <c r="F15" s="504">
        <f>SUM('15. Óvoda'!F24)</f>
        <v>238417</v>
      </c>
      <c r="G15" s="504">
        <f>SUM('15. Óvoda'!G24)</f>
        <v>238417</v>
      </c>
    </row>
    <row r="16" spans="1:7" ht="12.75" customHeight="1">
      <c r="A16" s="500" t="s">
        <v>57</v>
      </c>
      <c r="B16" s="500"/>
      <c r="C16" s="2016"/>
      <c r="D16" s="2017"/>
      <c r="E16" s="504"/>
      <c r="F16" s="504"/>
      <c r="G16" s="504"/>
    </row>
    <row r="17" spans="1:7" s="285" customFormat="1" ht="12.75" customHeight="1">
      <c r="A17" s="501" t="s">
        <v>86</v>
      </c>
      <c r="B17" s="698" t="s">
        <v>166</v>
      </c>
      <c r="C17" s="639" t="s">
        <v>989</v>
      </c>
      <c r="D17" s="639"/>
      <c r="E17" s="699">
        <f>SUM(E18:E20)</f>
        <v>14325698</v>
      </c>
      <c r="F17" s="699">
        <f>SUM(F18:F20)</f>
        <v>22031285</v>
      </c>
      <c r="G17" s="699">
        <f>SUM(G18:G20)</f>
        <v>22031285</v>
      </c>
    </row>
    <row r="18" spans="1:7" ht="12.75" customHeight="1">
      <c r="A18" s="500" t="s">
        <v>86</v>
      </c>
      <c r="B18" s="500"/>
      <c r="C18" s="2021" t="s">
        <v>567</v>
      </c>
      <c r="D18" s="2021"/>
      <c r="E18" s="504">
        <f>SUM('16. Műv. ház'!E9)</f>
        <v>617003</v>
      </c>
      <c r="F18" s="504">
        <f>SUM('16. Műv. ház'!F9)</f>
        <v>1217000</v>
      </c>
      <c r="G18" s="504">
        <f>SUM('16. Műv. ház'!G9)</f>
        <v>1217000</v>
      </c>
    </row>
    <row r="19" spans="1:7" ht="12.75" customHeight="1">
      <c r="A19" s="500" t="s">
        <v>59</v>
      </c>
      <c r="B19" s="500"/>
      <c r="C19" s="2025" t="s">
        <v>485</v>
      </c>
      <c r="D19" s="2025"/>
      <c r="E19" s="504">
        <f>SUM('16. Műv. ház'!E14)</f>
        <v>13534469</v>
      </c>
      <c r="F19" s="504">
        <f>SUM('16. Műv. ház'!F14)</f>
        <v>20492627</v>
      </c>
      <c r="G19" s="504">
        <f>SUM('16. Műv. ház'!G14)</f>
        <v>20492627</v>
      </c>
    </row>
    <row r="20" spans="1:7" ht="12.75" customHeight="1">
      <c r="A20" s="500" t="s">
        <v>61</v>
      </c>
      <c r="B20" s="500"/>
      <c r="C20" s="2025" t="s">
        <v>235</v>
      </c>
      <c r="D20" s="2025"/>
      <c r="E20" s="504">
        <f>SUM('16. Műv. ház'!E17)</f>
        <v>174226</v>
      </c>
      <c r="F20" s="504">
        <f>SUM('16. Műv. ház'!F17)</f>
        <v>321658</v>
      </c>
      <c r="G20" s="504">
        <f>SUM('16. Műv. ház'!G17)</f>
        <v>321658</v>
      </c>
    </row>
    <row r="21" spans="1:7" ht="12.75" customHeight="1">
      <c r="A21" s="500" t="s">
        <v>63</v>
      </c>
      <c r="B21" s="500"/>
      <c r="C21" s="2016"/>
      <c r="D21" s="2017"/>
      <c r="E21" s="504"/>
      <c r="F21" s="504"/>
      <c r="G21" s="504"/>
    </row>
    <row r="22" spans="1:7" s="285" customFormat="1" ht="12.75" customHeight="1">
      <c r="A22" s="501" t="s">
        <v>65</v>
      </c>
      <c r="B22" s="698" t="s">
        <v>173</v>
      </c>
      <c r="C22" s="2018" t="s">
        <v>306</v>
      </c>
      <c r="D22" s="2019"/>
      <c r="E22" s="699">
        <f>SUM(E23:E26)</f>
        <v>82951167</v>
      </c>
      <c r="F22" s="699">
        <f>SUM(F23:F26)</f>
        <v>88948144</v>
      </c>
      <c r="G22" s="699">
        <f>SUM(G23:G26)</f>
        <v>88948144</v>
      </c>
    </row>
    <row r="23" spans="1:7" ht="12.75" customHeight="1">
      <c r="A23" s="500" t="s">
        <v>92</v>
      </c>
      <c r="B23" s="500"/>
      <c r="C23" s="2021" t="s">
        <v>567</v>
      </c>
      <c r="D23" s="2021"/>
      <c r="E23" s="504">
        <f>SUM('17. Hivatal'!E10)</f>
        <v>1738790</v>
      </c>
      <c r="F23" s="504">
        <f>SUM('17. Hivatal'!F10)</f>
        <v>1212000</v>
      </c>
      <c r="G23" s="504">
        <f>SUM('17. Hivatal'!G10)</f>
        <v>1212000</v>
      </c>
    </row>
    <row r="24" spans="1:7" ht="12.75" customHeight="1">
      <c r="A24" s="500" t="s">
        <v>66</v>
      </c>
      <c r="B24" s="500"/>
      <c r="C24" s="2021" t="s">
        <v>185</v>
      </c>
      <c r="D24" s="2021"/>
      <c r="E24" s="504">
        <f>SUM('17. Hivatal'!E17)</f>
        <v>1348461</v>
      </c>
      <c r="F24" s="504">
        <f>SUM('17. Hivatal'!F17)</f>
        <v>0</v>
      </c>
      <c r="G24" s="504">
        <f>SUM('17. Hivatal'!G17)</f>
        <v>0</v>
      </c>
    </row>
    <row r="25" spans="1:7" ht="12.75" customHeight="1">
      <c r="A25" s="500" t="s">
        <v>67</v>
      </c>
      <c r="B25" s="500"/>
      <c r="C25" s="2025" t="s">
        <v>485</v>
      </c>
      <c r="D25" s="2025"/>
      <c r="E25" s="504">
        <f>SUM('17. Hivatal'!E20)</f>
        <v>79073705</v>
      </c>
      <c r="F25" s="504">
        <f>SUM('17. Hivatal'!F20)</f>
        <v>87468794</v>
      </c>
      <c r="G25" s="504">
        <f>SUM('17. Hivatal'!G20)</f>
        <v>87468794</v>
      </c>
    </row>
    <row r="26" spans="1:7" ht="12.75" customHeight="1">
      <c r="A26" s="500" t="s">
        <v>68</v>
      </c>
      <c r="B26" s="500"/>
      <c r="C26" s="2025" t="s">
        <v>235</v>
      </c>
      <c r="D26" s="2025"/>
      <c r="E26" s="504">
        <f>SUM('17. Hivatal'!E19)</f>
        <v>790211</v>
      </c>
      <c r="F26" s="504">
        <f>SUM('17. Hivatal'!F19)</f>
        <v>267350</v>
      </c>
      <c r="G26" s="504">
        <f>SUM('17. Hivatal'!G19)</f>
        <v>267350</v>
      </c>
    </row>
    <row r="27" spans="1:7" ht="12.75" customHeight="1">
      <c r="A27" s="500" t="s">
        <v>70</v>
      </c>
      <c r="B27" s="500"/>
      <c r="C27" s="2016"/>
      <c r="D27" s="2017"/>
      <c r="E27" s="504"/>
      <c r="F27" s="504"/>
      <c r="G27" s="504"/>
    </row>
    <row r="28" spans="1:7" s="158" customFormat="1" ht="12.75" customHeight="1">
      <c r="A28" s="501" t="s">
        <v>97</v>
      </c>
      <c r="B28" s="501" t="s">
        <v>182</v>
      </c>
      <c r="C28" s="1784" t="s">
        <v>990</v>
      </c>
      <c r="D28" s="1785"/>
      <c r="E28" s="521">
        <f>SUM(E29:E32)</f>
        <v>92965316</v>
      </c>
      <c r="F28" s="521">
        <f>SUM(F29:F32)</f>
        <v>97394750</v>
      </c>
      <c r="G28" s="521">
        <f>SUM(G29:G32)</f>
        <v>97394750</v>
      </c>
    </row>
    <row r="29" spans="1:7" ht="12.75" customHeight="1">
      <c r="A29" s="500" t="s">
        <v>99</v>
      </c>
      <c r="B29" s="500"/>
      <c r="C29" s="1033" t="s">
        <v>165</v>
      </c>
      <c r="D29" s="1034"/>
      <c r="E29" s="700">
        <f>SUM('18. VÜKI'!E10)</f>
        <v>984913</v>
      </c>
      <c r="F29" s="700">
        <f>SUM('18. VÜKI'!F10)</f>
        <v>0</v>
      </c>
      <c r="G29" s="700">
        <f>SUM('18. VÜKI'!G10)</f>
        <v>0</v>
      </c>
    </row>
    <row r="30" spans="1:7" ht="12.75" customHeight="1">
      <c r="A30" s="500" t="s">
        <v>101</v>
      </c>
      <c r="B30" s="500"/>
      <c r="C30" s="2021" t="s">
        <v>567</v>
      </c>
      <c r="D30" s="2021"/>
      <c r="E30" s="504">
        <f>SUM('18. VÜKI'!E12)</f>
        <v>23409857</v>
      </c>
      <c r="F30" s="504">
        <f>SUM('18. VÜKI'!F12)</f>
        <v>18964000</v>
      </c>
      <c r="G30" s="504">
        <f>SUM('18. VÜKI'!G12)</f>
        <v>18964000</v>
      </c>
    </row>
    <row r="31" spans="1:7" ht="12.75" customHeight="1">
      <c r="A31" s="500" t="s">
        <v>103</v>
      </c>
      <c r="B31" s="500"/>
      <c r="C31" s="2023" t="s">
        <v>485</v>
      </c>
      <c r="D31" s="2024"/>
      <c r="E31" s="504">
        <v>67540538</v>
      </c>
      <c r="F31" s="504">
        <f>SUM('18. VÜKI'!F21)</f>
        <v>77083353</v>
      </c>
      <c r="G31" s="504">
        <f>SUM('18. VÜKI'!G21)</f>
        <v>77083353</v>
      </c>
    </row>
    <row r="32" spans="1:7" ht="12.75" customHeight="1">
      <c r="A32" s="500" t="s">
        <v>105</v>
      </c>
      <c r="B32" s="500"/>
      <c r="C32" s="2016" t="s">
        <v>235</v>
      </c>
      <c r="D32" s="2017"/>
      <c r="E32" s="504">
        <f>SUM('18. VÜKI'!E20)</f>
        <v>1030008</v>
      </c>
      <c r="F32" s="504">
        <f>SUM('18. VÜKI'!F20)</f>
        <v>1347397</v>
      </c>
      <c r="G32" s="504">
        <f>SUM('18. VÜKI'!G20)</f>
        <v>1347397</v>
      </c>
    </row>
    <row r="33" spans="1:7" ht="12.75" customHeight="1">
      <c r="A33" s="500" t="s">
        <v>107</v>
      </c>
      <c r="B33" s="500"/>
      <c r="C33" s="2016"/>
      <c r="D33" s="2017"/>
      <c r="E33" s="504"/>
      <c r="F33" s="504"/>
      <c r="G33" s="504"/>
    </row>
    <row r="34" spans="1:7" ht="12.75" customHeight="1">
      <c r="A34" s="501" t="s">
        <v>109</v>
      </c>
      <c r="B34" s="501" t="s">
        <v>183</v>
      </c>
      <c r="C34" s="1784" t="s">
        <v>991</v>
      </c>
      <c r="D34" s="1785"/>
      <c r="E34" s="521">
        <f>SUM(E35:E44)</f>
        <v>1184701944</v>
      </c>
      <c r="F34" s="521">
        <f>SUM(F35:F44)</f>
        <v>1074717213</v>
      </c>
      <c r="G34" s="521">
        <f>SUM(G35:G44)</f>
        <v>1074717213</v>
      </c>
    </row>
    <row r="35" spans="1:7" ht="29.25" customHeight="1">
      <c r="A35" s="696" t="s">
        <v>111</v>
      </c>
      <c r="B35" s="500"/>
      <c r="C35" s="2022" t="s">
        <v>165</v>
      </c>
      <c r="D35" s="2022"/>
      <c r="E35" s="504">
        <f>SUM('19 önkormányzat'!E21)</f>
        <v>210987321</v>
      </c>
      <c r="F35" s="504">
        <f>SUM('19 önkormányzat'!F21)</f>
        <v>204676466</v>
      </c>
      <c r="G35" s="504">
        <f>SUM('19 önkormányzat'!G21)</f>
        <v>204676466</v>
      </c>
    </row>
    <row r="36" spans="1:7" ht="12.75" customHeight="1">
      <c r="A36" s="696" t="s">
        <v>113</v>
      </c>
      <c r="B36" s="500"/>
      <c r="C36" s="2021" t="s">
        <v>167</v>
      </c>
      <c r="D36" s="2021"/>
      <c r="E36" s="504">
        <f>SUM('19 önkormányzat'!E22)</f>
        <v>14182798</v>
      </c>
      <c r="F36" s="504">
        <f>SUM('19 önkormányzat'!F22)</f>
        <v>0</v>
      </c>
      <c r="G36" s="504">
        <f>SUM('19 önkormányzat'!G22)</f>
        <v>0</v>
      </c>
    </row>
    <row r="37" spans="1:7" ht="12.75" customHeight="1">
      <c r="A37" s="696" t="s">
        <v>115</v>
      </c>
      <c r="B37" s="500"/>
      <c r="C37" s="2021" t="s">
        <v>174</v>
      </c>
      <c r="D37" s="2021"/>
      <c r="E37" s="504">
        <f>SUM('19 önkormányzat'!E31)</f>
        <v>186676160</v>
      </c>
      <c r="F37" s="504">
        <f>SUM('19 önkormányzat'!F31)</f>
        <v>168451387</v>
      </c>
      <c r="G37" s="504">
        <f>SUM('19 önkormányzat'!G31)</f>
        <v>168451387</v>
      </c>
    </row>
    <row r="38" spans="1:7" ht="30" customHeight="1">
      <c r="A38" s="696" t="s">
        <v>117</v>
      </c>
      <c r="B38" s="500"/>
      <c r="C38" s="2021" t="s">
        <v>78</v>
      </c>
      <c r="D38" s="2021"/>
      <c r="E38" s="504">
        <f>SUM('19 önkormányzat'!E40)</f>
        <v>16757229</v>
      </c>
      <c r="F38" s="504">
        <f>SUM('19 önkormányzat'!F40)</f>
        <v>15745228</v>
      </c>
      <c r="G38" s="504">
        <f>SUM('19 önkormányzat'!G40)</f>
        <v>18962459</v>
      </c>
    </row>
    <row r="39" spans="1:7" ht="42" customHeight="1">
      <c r="A39" s="696" t="s">
        <v>118</v>
      </c>
      <c r="B39" s="500"/>
      <c r="C39" s="2021" t="s">
        <v>13</v>
      </c>
      <c r="D39" s="2021"/>
      <c r="E39" s="504">
        <f>SUM('19 önkormányzat'!E41)</f>
        <v>15566246</v>
      </c>
      <c r="F39" s="504">
        <f>SUM('19 önkormányzat'!F41)</f>
        <v>24150568</v>
      </c>
      <c r="G39" s="504">
        <f>SUM('19 önkormányzat'!G41)</f>
        <v>24150568</v>
      </c>
    </row>
    <row r="40" spans="1:7" ht="12.75" customHeight="1">
      <c r="A40" s="696" t="s">
        <v>120</v>
      </c>
      <c r="B40" s="500"/>
      <c r="C40" s="2021" t="s">
        <v>185</v>
      </c>
      <c r="D40" s="2021"/>
      <c r="E40" s="504">
        <f>SUM('19 önkormányzat'!E45)</f>
        <v>815220</v>
      </c>
      <c r="F40" s="504">
        <f>SUM('19 önkormányzat'!F45)</f>
        <v>78000</v>
      </c>
      <c r="G40" s="504">
        <f>SUM('19 önkormányzat'!G45)</f>
        <v>78000</v>
      </c>
    </row>
    <row r="41" spans="1:7" ht="12.75" customHeight="1">
      <c r="A41" s="696" t="s">
        <v>122</v>
      </c>
      <c r="B41" s="500"/>
      <c r="C41" s="2021" t="s">
        <v>187</v>
      </c>
      <c r="D41" s="2021"/>
      <c r="E41" s="504">
        <f>SUM('19 önkormányzat'!E48)</f>
        <v>3200000</v>
      </c>
      <c r="F41" s="504">
        <f>SUM('19 önkormányzat'!F48)</f>
        <v>0</v>
      </c>
      <c r="G41" s="504">
        <f>SUM('19 önkormányzat'!G48)</f>
        <v>0</v>
      </c>
    </row>
    <row r="42" spans="1:7" ht="12.75" customHeight="1">
      <c r="A42" s="696" t="s">
        <v>124</v>
      </c>
      <c r="B42" s="500"/>
      <c r="C42" s="2021" t="s">
        <v>651</v>
      </c>
      <c r="D42" s="2021"/>
      <c r="E42" s="504">
        <f>SUM('19 önkormányzat'!E50)</f>
        <v>0</v>
      </c>
      <c r="F42" s="504">
        <f>SUM('19 önkormányzat'!F50)</f>
        <v>0</v>
      </c>
      <c r="G42" s="504">
        <f>SUM('19 önkormányzat'!G50)</f>
        <v>0</v>
      </c>
    </row>
    <row r="43" spans="1:7" ht="12.75" customHeight="1">
      <c r="A43" s="696" t="s">
        <v>126</v>
      </c>
      <c r="B43" s="500"/>
      <c r="C43" s="2021" t="s">
        <v>220</v>
      </c>
      <c r="D43" s="2021"/>
      <c r="E43" s="504">
        <f>SUM('19 önkormányzat'!E51)</f>
        <v>727099046</v>
      </c>
      <c r="F43" s="504">
        <f>SUM('19 önkormányzat'!F51)</f>
        <v>654580501</v>
      </c>
      <c r="G43" s="504">
        <f>SUM('19 önkormányzat'!G51)</f>
        <v>651363270</v>
      </c>
    </row>
    <row r="44" spans="1:7" ht="12.75" customHeight="1">
      <c r="A44" s="696" t="s">
        <v>128</v>
      </c>
      <c r="B44" s="500"/>
      <c r="C44" s="2021" t="s">
        <v>223</v>
      </c>
      <c r="D44" s="2021"/>
      <c r="E44" s="504">
        <f>SUM('19 önkormányzat'!E54)</f>
        <v>9417924</v>
      </c>
      <c r="F44" s="504">
        <f>SUM('19 önkormányzat'!F54)</f>
        <v>7035063</v>
      </c>
      <c r="G44" s="504">
        <f>SUM('19 önkormányzat'!G54)</f>
        <v>7035063</v>
      </c>
    </row>
    <row r="45" spans="1:7" ht="12.75" customHeight="1" thickBot="1">
      <c r="A45" s="705" t="s">
        <v>130</v>
      </c>
      <c r="B45" s="672"/>
      <c r="C45" s="2020" t="s">
        <v>485</v>
      </c>
      <c r="D45" s="2020"/>
      <c r="E45" s="706">
        <f>SUM(-E14-E19)-E25-E31</f>
        <v>-274808735</v>
      </c>
      <c r="F45" s="706">
        <f>SUM(-F14-F19)-F25-F31</f>
        <v>-312611623</v>
      </c>
      <c r="G45" s="706">
        <f>SUM(-G14-G19)-G25-G31</f>
        <v>-312611623</v>
      </c>
    </row>
    <row r="46" spans="1:7" s="158" customFormat="1" ht="12.75" customHeight="1" thickBot="1">
      <c r="A46" s="707" t="s">
        <v>131</v>
      </c>
      <c r="B46" s="708"/>
      <c r="C46" s="2014" t="s">
        <v>116</v>
      </c>
      <c r="D46" s="2015"/>
      <c r="E46" s="709">
        <f>SUM(E9+E17+E22+E28+E34)+E45</f>
        <v>1217317595</v>
      </c>
      <c r="F46" s="709">
        <f>SUM(F9+F17+F22+F28+F34)+F45</f>
        <v>1099874590</v>
      </c>
      <c r="G46" s="709">
        <f>SUM(G9+G17+G22+G28+G34)+G45</f>
        <v>1099874590</v>
      </c>
    </row>
    <row r="47" spans="1:7" ht="12.75" customHeight="1" thickBot="1">
      <c r="A47" s="2012"/>
      <c r="B47" s="2013"/>
      <c r="C47" s="2013"/>
      <c r="D47" s="2013"/>
      <c r="E47" s="112"/>
      <c r="F47" s="112"/>
      <c r="G47" s="112"/>
    </row>
    <row r="48" spans="1:7" ht="33.75" customHeight="1" thickBot="1">
      <c r="A48" s="2026" t="s">
        <v>156</v>
      </c>
      <c r="B48" s="2026"/>
      <c r="C48" s="697" t="s">
        <v>568</v>
      </c>
      <c r="D48" s="697" t="s">
        <v>499</v>
      </c>
      <c r="E48" s="703" t="s">
        <v>967</v>
      </c>
      <c r="F48" s="703" t="s">
        <v>1003</v>
      </c>
      <c r="G48" s="703" t="s">
        <v>1147</v>
      </c>
    </row>
    <row r="49" spans="1:7" ht="12.75" customHeight="1" thickBot="1" thickTop="1">
      <c r="A49" s="2027"/>
      <c r="B49" s="2027"/>
      <c r="C49" s="341" t="s">
        <v>158</v>
      </c>
      <c r="D49" s="341" t="s">
        <v>159</v>
      </c>
      <c r="E49" s="342" t="s">
        <v>159</v>
      </c>
      <c r="F49" s="342" t="s">
        <v>160</v>
      </c>
      <c r="G49" s="342" t="s">
        <v>461</v>
      </c>
    </row>
    <row r="50" spans="1:7" ht="24.75" customHeight="1" thickTop="1">
      <c r="A50" s="166" t="s">
        <v>38</v>
      </c>
      <c r="B50" s="232" t="s">
        <v>164</v>
      </c>
      <c r="C50" s="101" t="s">
        <v>239</v>
      </c>
      <c r="D50" s="233">
        <f>'15. Óvoda'!D67</f>
        <v>30</v>
      </c>
      <c r="E50" s="306">
        <f>SUM(E51:E54)</f>
        <v>117182205</v>
      </c>
      <c r="F50" s="306">
        <f>SUM(F51:F54)</f>
        <v>129394821</v>
      </c>
      <c r="G50" s="306">
        <f>SUM(G51:G54)</f>
        <v>129394821</v>
      </c>
    </row>
    <row r="51" spans="1:7" ht="12.75" customHeight="1">
      <c r="A51" s="170" t="s">
        <v>40</v>
      </c>
      <c r="B51" s="235"/>
      <c r="C51" s="141" t="str">
        <f>'15. Óvoda'!C68</f>
        <v>Ebből: Személyi juttatás</v>
      </c>
      <c r="D51" s="141"/>
      <c r="E51" s="92">
        <f>SUM('15. Óvoda'!E68)</f>
        <v>71870371</v>
      </c>
      <c r="F51" s="92">
        <f>SUM('15. Óvoda'!F68)</f>
        <v>84763396</v>
      </c>
      <c r="G51" s="92">
        <f>SUM('15. Óvoda'!G68)</f>
        <v>84763396</v>
      </c>
    </row>
    <row r="52" spans="1:7" ht="12.75" customHeight="1">
      <c r="A52" s="170" t="s">
        <v>47</v>
      </c>
      <c r="B52" s="235"/>
      <c r="C52" s="141" t="str">
        <f>'15. Óvoda'!C69</f>
        <v>          Járulékok</v>
      </c>
      <c r="D52" s="141"/>
      <c r="E52" s="92">
        <f>SUM('15. Óvoda'!E69)</f>
        <v>20607189</v>
      </c>
      <c r="F52" s="92">
        <f>SUM('15. Óvoda'!F69)</f>
        <v>17215425</v>
      </c>
      <c r="G52" s="92">
        <f>SUM('15. Óvoda'!G69)</f>
        <v>17215425</v>
      </c>
    </row>
    <row r="53" spans="1:7" ht="12.75" customHeight="1">
      <c r="A53" s="170" t="s">
        <v>49</v>
      </c>
      <c r="B53" s="235"/>
      <c r="C53" s="141" t="str">
        <f>'15. Óvoda'!C70</f>
        <v>          Dologi kiadás</v>
      </c>
      <c r="D53" s="10"/>
      <c r="E53" s="92">
        <f>SUM('15. Óvoda'!E70)</f>
        <v>23887384</v>
      </c>
      <c r="F53" s="92">
        <f>SUM('15. Óvoda'!F70)</f>
        <v>26916000</v>
      </c>
      <c r="G53" s="92">
        <f>SUM('15. Óvoda'!G70)</f>
        <v>26916000</v>
      </c>
    </row>
    <row r="54" spans="1:7" ht="12.75" customHeight="1">
      <c r="A54" s="170" t="s">
        <v>51</v>
      </c>
      <c r="B54" s="235"/>
      <c r="C54" s="141" t="s">
        <v>268</v>
      </c>
      <c r="D54" s="141"/>
      <c r="E54" s="92">
        <f>SUM('15. Óvoda'!E71)</f>
        <v>817261</v>
      </c>
      <c r="F54" s="92">
        <f>SUM('15. Óvoda'!F71)</f>
        <v>500000</v>
      </c>
      <c r="G54" s="92">
        <f>SUM('15. Óvoda'!G71)</f>
        <v>500000</v>
      </c>
    </row>
    <row r="55" spans="1:7" ht="12.75" customHeight="1">
      <c r="A55" s="166" t="s">
        <v>53</v>
      </c>
      <c r="B55" s="236" t="s">
        <v>166</v>
      </c>
      <c r="C55" s="340" t="s">
        <v>820</v>
      </c>
      <c r="D55" s="141">
        <f>'16. Műv. ház'!D38</f>
        <v>5</v>
      </c>
      <c r="E55" s="73">
        <f>SUM(E56:E59)</f>
        <v>14325698</v>
      </c>
      <c r="F55" s="73">
        <f>SUM(F56:F59)</f>
        <v>22031285</v>
      </c>
      <c r="G55" s="73">
        <f>SUM(G56:G59)</f>
        <v>22031285</v>
      </c>
    </row>
    <row r="56" spans="1:7" ht="12.75" customHeight="1">
      <c r="A56" s="170" t="s">
        <v>55</v>
      </c>
      <c r="B56" s="236"/>
      <c r="C56" s="176" t="str">
        <f>'16. Műv. ház'!C39</f>
        <v>Ebből: Személyi juttatás</v>
      </c>
      <c r="D56" s="176"/>
      <c r="E56" s="92">
        <f>SUM('16. Műv. ház'!E39)</f>
        <v>7693140</v>
      </c>
      <c r="F56" s="92">
        <f>SUM('16. Műv. ház'!F39)</f>
        <v>11352064</v>
      </c>
      <c r="G56" s="92">
        <f>SUM('16. Műv. ház'!G39)</f>
        <v>11352064</v>
      </c>
    </row>
    <row r="57" spans="1:7" ht="12.75" customHeight="1">
      <c r="A57" s="170" t="s">
        <v>57</v>
      </c>
      <c r="B57" s="236"/>
      <c r="C57" s="176" t="str">
        <f>'16. Műv. ház'!C40</f>
        <v>          Járulékok</v>
      </c>
      <c r="D57" s="141"/>
      <c r="E57" s="92">
        <f>SUM('16. Műv. ház'!E40)</f>
        <v>1553272</v>
      </c>
      <c r="F57" s="92">
        <f>SUM('16. Műv. ház'!F40)</f>
        <v>2290286</v>
      </c>
      <c r="G57" s="92">
        <f>SUM('16. Műv. ház'!G40)</f>
        <v>2290286</v>
      </c>
    </row>
    <row r="58" spans="1:7" ht="12.75" customHeight="1">
      <c r="A58" s="170" t="s">
        <v>86</v>
      </c>
      <c r="B58" s="236"/>
      <c r="C58" s="176" t="str">
        <f>'16. Műv. ház'!C41</f>
        <v>          Dologi kiadás</v>
      </c>
      <c r="D58" s="10"/>
      <c r="E58" s="92">
        <f>SUM('16. Műv. ház'!E41)</f>
        <v>5015296</v>
      </c>
      <c r="F58" s="92">
        <f>SUM('16. Műv. ház'!F41)</f>
        <v>7888935</v>
      </c>
      <c r="G58" s="92">
        <f>SUM('16. Műv. ház'!G41)</f>
        <v>7888935</v>
      </c>
    </row>
    <row r="59" spans="1:7" ht="12.75" customHeight="1">
      <c r="A59" s="170" t="s">
        <v>59</v>
      </c>
      <c r="B59" s="236"/>
      <c r="C59" s="176" t="s">
        <v>268</v>
      </c>
      <c r="D59" s="10"/>
      <c r="E59" s="92">
        <f>SUM('16. Műv. ház'!E42)</f>
        <v>63990</v>
      </c>
      <c r="F59" s="92">
        <f>SUM('16. Műv. ház'!F42)</f>
        <v>500000</v>
      </c>
      <c r="G59" s="92">
        <f>SUM('16. Műv. ház'!G42)</f>
        <v>500000</v>
      </c>
    </row>
    <row r="60" spans="1:7" ht="12.75" customHeight="1">
      <c r="A60" s="166" t="s">
        <v>61</v>
      </c>
      <c r="B60" s="236" t="s">
        <v>173</v>
      </c>
      <c r="C60" s="10" t="s">
        <v>306</v>
      </c>
      <c r="D60" s="10">
        <f>'17. Hivatal'!D42</f>
        <v>14</v>
      </c>
      <c r="E60" s="73">
        <f>SUM(E61:E64)</f>
        <v>82951167</v>
      </c>
      <c r="F60" s="73">
        <f>SUM(F61:F64)</f>
        <v>88948144</v>
      </c>
      <c r="G60" s="73">
        <f>SUM(G61:G64)</f>
        <v>88948144</v>
      </c>
    </row>
    <row r="61" spans="1:7" ht="12.75" customHeight="1">
      <c r="A61" s="170" t="s">
        <v>63</v>
      </c>
      <c r="B61" s="236"/>
      <c r="C61" s="141" t="str">
        <f>'17. Hivatal'!C43</f>
        <v>Ebből: Személyi juttatás</v>
      </c>
      <c r="D61" s="141"/>
      <c r="E61" s="92">
        <f>SUM('17. Hivatal'!E43)</f>
        <v>60086306</v>
      </c>
      <c r="F61" s="92">
        <f>SUM('17. Hivatal'!F43)</f>
        <v>65148670</v>
      </c>
      <c r="G61" s="92">
        <f>SUM('17. Hivatal'!G43)</f>
        <v>65148670</v>
      </c>
    </row>
    <row r="62" spans="1:7" ht="12.75" customHeight="1">
      <c r="A62" s="170" t="s">
        <v>65</v>
      </c>
      <c r="B62" s="236"/>
      <c r="C62" s="141" t="str">
        <f>'17. Hivatal'!C44</f>
        <v>          Járulékok</v>
      </c>
      <c r="D62" s="10"/>
      <c r="E62" s="92">
        <f>SUM('17. Hivatal'!E44)</f>
        <v>11807570</v>
      </c>
      <c r="F62" s="92">
        <f>SUM('17. Hivatal'!F44)</f>
        <v>12590474</v>
      </c>
      <c r="G62" s="92">
        <f>SUM('17. Hivatal'!G44)</f>
        <v>12590474</v>
      </c>
    </row>
    <row r="63" spans="1:7" ht="12.75" customHeight="1">
      <c r="A63" s="170" t="s">
        <v>92</v>
      </c>
      <c r="B63" s="236"/>
      <c r="C63" s="141" t="str">
        <f>'17. Hivatal'!C45</f>
        <v>          Dologi kiadás</v>
      </c>
      <c r="D63" s="141"/>
      <c r="E63" s="92">
        <f>SUM('17. Hivatal'!E45)</f>
        <v>10845813</v>
      </c>
      <c r="F63" s="92">
        <f>SUM('17. Hivatal'!F45)</f>
        <v>10709000</v>
      </c>
      <c r="G63" s="92">
        <f>SUM('17. Hivatal'!G45)</f>
        <v>10709000</v>
      </c>
    </row>
    <row r="64" spans="1:7" ht="12.75" customHeight="1">
      <c r="A64" s="170" t="s">
        <v>66</v>
      </c>
      <c r="B64" s="236"/>
      <c r="C64" s="141" t="s">
        <v>268</v>
      </c>
      <c r="D64" s="141"/>
      <c r="E64" s="92">
        <f>SUM('17. Hivatal'!E46)</f>
        <v>211478</v>
      </c>
      <c r="F64" s="92">
        <f>SUM('17. Hivatal'!F46)</f>
        <v>500000</v>
      </c>
      <c r="G64" s="92">
        <f>SUM('17. Hivatal'!G46)</f>
        <v>500000</v>
      </c>
    </row>
    <row r="65" spans="1:7" s="158" customFormat="1" ht="12.75" customHeight="1">
      <c r="A65" s="166" t="s">
        <v>67</v>
      </c>
      <c r="B65" s="236" t="s">
        <v>182</v>
      </c>
      <c r="C65" s="10" t="s">
        <v>569</v>
      </c>
      <c r="D65" s="10">
        <v>18</v>
      </c>
      <c r="E65" s="73">
        <f>SUM(E66:E69)</f>
        <v>92965316</v>
      </c>
      <c r="F65" s="73">
        <f>SUM(F66:F69)</f>
        <v>97394750</v>
      </c>
      <c r="G65" s="73">
        <f>SUM(G66:G69)</f>
        <v>97394750</v>
      </c>
    </row>
    <row r="66" spans="1:7" ht="12.75" customHeight="1">
      <c r="A66" s="170" t="s">
        <v>68</v>
      </c>
      <c r="B66" s="236"/>
      <c r="C66" s="141" t="s">
        <v>250</v>
      </c>
      <c r="D66" s="10"/>
      <c r="E66" s="92">
        <f>SUM('18. VÜKI'!E76)</f>
        <v>38651192</v>
      </c>
      <c r="F66" s="92">
        <f>SUM('18. VÜKI'!F76)</f>
        <v>44774976</v>
      </c>
      <c r="G66" s="92">
        <f>SUM('18. VÜKI'!G76)</f>
        <v>44774976</v>
      </c>
    </row>
    <row r="67" spans="1:7" ht="12.75" customHeight="1">
      <c r="A67" s="170" t="s">
        <v>70</v>
      </c>
      <c r="B67" s="236"/>
      <c r="C67" s="141" t="s">
        <v>570</v>
      </c>
      <c r="D67" s="10"/>
      <c r="E67" s="92">
        <f>SUM('18. VÜKI'!E77)</f>
        <v>10626743</v>
      </c>
      <c r="F67" s="92">
        <f>SUM('18. VÜKI'!F77)</f>
        <v>9229774</v>
      </c>
      <c r="G67" s="92">
        <f>SUM('18. VÜKI'!G77)</f>
        <v>9229774</v>
      </c>
    </row>
    <row r="68" spans="1:7" ht="12.75" customHeight="1">
      <c r="A68" s="170" t="s">
        <v>97</v>
      </c>
      <c r="B68" s="236"/>
      <c r="C68" s="141" t="s">
        <v>350</v>
      </c>
      <c r="D68" s="10"/>
      <c r="E68" s="92">
        <f>SUM('18. VÜKI'!E78)</f>
        <v>42206364</v>
      </c>
      <c r="F68" s="92">
        <f>SUM('18. VÜKI'!F78)</f>
        <v>42390000</v>
      </c>
      <c r="G68" s="92">
        <f>SUM('18. VÜKI'!G78)</f>
        <v>42390000</v>
      </c>
    </row>
    <row r="69" spans="1:7" ht="12.75" customHeight="1">
      <c r="A69" s="170" t="s">
        <v>99</v>
      </c>
      <c r="B69" s="236"/>
      <c r="C69" s="141" t="s">
        <v>268</v>
      </c>
      <c r="D69" s="10"/>
      <c r="E69" s="92">
        <f>'18. VÜKI'!E79</f>
        <v>1481017</v>
      </c>
      <c r="F69" s="92">
        <f>'18. VÜKI'!F79</f>
        <v>1000000</v>
      </c>
      <c r="G69" s="92">
        <f>'18. VÜKI'!G79</f>
        <v>1000000</v>
      </c>
    </row>
    <row r="70" spans="1:7" ht="12.75" customHeight="1">
      <c r="A70" s="166" t="s">
        <v>101</v>
      </c>
      <c r="B70" s="236" t="s">
        <v>183</v>
      </c>
      <c r="C70" s="10" t="s">
        <v>2</v>
      </c>
      <c r="D70" s="10">
        <v>4</v>
      </c>
      <c r="E70" s="73">
        <f>SUM(E71:E83)</f>
        <v>1184701944</v>
      </c>
      <c r="F70" s="73">
        <f>SUM(F71:F83)</f>
        <v>1074717213</v>
      </c>
      <c r="G70" s="73">
        <f>SUM(G71:G83)</f>
        <v>1074717213</v>
      </c>
    </row>
    <row r="71" spans="1:7" ht="12.75" customHeight="1">
      <c r="A71" s="170" t="s">
        <v>103</v>
      </c>
      <c r="B71" s="236"/>
      <c r="C71" s="141" t="s">
        <v>250</v>
      </c>
      <c r="D71" s="10"/>
      <c r="E71" s="92">
        <f>SUM('19 önkormányzat'!E133)</f>
        <v>24657111</v>
      </c>
      <c r="F71" s="92">
        <f>SUM('19 önkormányzat'!F133)</f>
        <v>25877312</v>
      </c>
      <c r="G71" s="92">
        <f>SUM('19 önkormányzat'!G133)</f>
        <v>25877312</v>
      </c>
    </row>
    <row r="72" spans="1:7" ht="12.75" customHeight="1">
      <c r="A72" s="170" t="s">
        <v>105</v>
      </c>
      <c r="B72" s="236"/>
      <c r="C72" s="141" t="s">
        <v>570</v>
      </c>
      <c r="D72" s="141"/>
      <c r="E72" s="92">
        <f>SUM('19 önkormányzat'!E134)</f>
        <v>4122203</v>
      </c>
      <c r="F72" s="92">
        <f>SUM('19 önkormányzat'!F134)</f>
        <v>5090525</v>
      </c>
      <c r="G72" s="92">
        <f>SUM('19 önkormányzat'!G134)</f>
        <v>5090525</v>
      </c>
    </row>
    <row r="73" spans="1:7" ht="12.75" customHeight="1">
      <c r="A73" s="170" t="s">
        <v>107</v>
      </c>
      <c r="B73" s="235"/>
      <c r="C73" s="141" t="s">
        <v>350</v>
      </c>
      <c r="D73" s="141"/>
      <c r="E73" s="92">
        <f>SUM('19 önkormányzat'!E135)</f>
        <v>97469979</v>
      </c>
      <c r="F73" s="92">
        <f>SUM('19 önkormányzat'!F135)</f>
        <v>34022339</v>
      </c>
      <c r="G73" s="92">
        <f>SUM('19 önkormányzat'!G135)</f>
        <v>34022339</v>
      </c>
    </row>
    <row r="74" spans="1:7" ht="12.75" customHeight="1">
      <c r="A74" s="712" t="s">
        <v>109</v>
      </c>
      <c r="B74" s="235"/>
      <c r="C74" s="710" t="s">
        <v>690</v>
      </c>
      <c r="D74" s="176"/>
      <c r="E74" s="92">
        <f>SUM('19 önkormányzat'!E136)</f>
        <v>3627050</v>
      </c>
      <c r="F74" s="92">
        <f>SUM('19 önkormányzat'!F136)</f>
        <v>4162000</v>
      </c>
      <c r="G74" s="92">
        <f>SUM('19 önkormányzat'!G136)</f>
        <v>4162000</v>
      </c>
    </row>
    <row r="75" spans="1:7" ht="12.75" customHeight="1">
      <c r="A75" s="712" t="s">
        <v>111</v>
      </c>
      <c r="B75" s="343"/>
      <c r="C75" s="141" t="s">
        <v>571</v>
      </c>
      <c r="D75" s="176"/>
      <c r="E75" s="92">
        <f>SUM('19 önkormányzat'!E138)</f>
        <v>40766879</v>
      </c>
      <c r="F75" s="92">
        <f>SUM('19 önkormányzat'!F138)</f>
        <v>32887850</v>
      </c>
      <c r="G75" s="92">
        <f>SUM('19 önkormányzat'!G138)</f>
        <v>32887850</v>
      </c>
    </row>
    <row r="76" spans="1:7" ht="12.75" customHeight="1">
      <c r="A76" s="170" t="s">
        <v>113</v>
      </c>
      <c r="B76" s="343"/>
      <c r="C76" s="141" t="s">
        <v>572</v>
      </c>
      <c r="D76" s="10"/>
      <c r="E76" s="92">
        <f>SUM('19 önkormányzat'!E139)</f>
        <v>54806758</v>
      </c>
      <c r="F76" s="92">
        <f>SUM('19 önkormányzat'!F139)</f>
        <v>3300000</v>
      </c>
      <c r="G76" s="92">
        <f>SUM('19 önkormányzat'!G139)</f>
        <v>3300000</v>
      </c>
    </row>
    <row r="77" spans="1:7" ht="13.5" customHeight="1">
      <c r="A77" s="170" t="s">
        <v>115</v>
      </c>
      <c r="B77" s="343"/>
      <c r="C77" s="141" t="s">
        <v>573</v>
      </c>
      <c r="D77" s="141"/>
      <c r="E77" s="92">
        <f>SUM('19 önkormányzat'!E148)</f>
        <v>274808735</v>
      </c>
      <c r="F77" s="92">
        <f>SUM('19 önkormányzat'!F148)</f>
        <v>312611623</v>
      </c>
      <c r="G77" s="92">
        <f>SUM('19 önkormányzat'!G148)</f>
        <v>312611623</v>
      </c>
    </row>
    <row r="78" spans="1:7" ht="13.5" customHeight="1">
      <c r="A78" s="170" t="s">
        <v>117</v>
      </c>
      <c r="B78" s="343"/>
      <c r="C78" s="141" t="s">
        <v>272</v>
      </c>
      <c r="D78" s="141"/>
      <c r="E78" s="92">
        <v>0</v>
      </c>
      <c r="F78" s="92">
        <v>0</v>
      </c>
      <c r="G78" s="92">
        <v>0</v>
      </c>
    </row>
    <row r="79" spans="1:7" ht="13.5" customHeight="1">
      <c r="A79" s="712" t="s">
        <v>118</v>
      </c>
      <c r="B79" s="343"/>
      <c r="C79" s="710" t="s">
        <v>691</v>
      </c>
      <c r="D79" s="141"/>
      <c r="E79" s="92"/>
      <c r="F79" s="92"/>
      <c r="G79" s="92"/>
    </row>
    <row r="80" spans="1:7" ht="29.25" customHeight="1">
      <c r="A80" s="712" t="s">
        <v>120</v>
      </c>
      <c r="B80" s="343"/>
      <c r="C80" s="144" t="s">
        <v>270</v>
      </c>
      <c r="D80" s="141"/>
      <c r="E80" s="92">
        <v>9086397</v>
      </c>
      <c r="F80" s="92">
        <f>SUM('19 önkormányzat'!F144)</f>
        <v>7035063</v>
      </c>
      <c r="G80" s="92">
        <f>SUM('19 önkormányzat'!G144)</f>
        <v>7035063</v>
      </c>
    </row>
    <row r="81" spans="1:7" ht="29.25" customHeight="1">
      <c r="A81" s="712" t="s">
        <v>122</v>
      </c>
      <c r="B81" s="343"/>
      <c r="C81" s="711" t="s">
        <v>693</v>
      </c>
      <c r="D81" s="141"/>
      <c r="E81" s="92">
        <v>10729481</v>
      </c>
      <c r="F81" s="92"/>
      <c r="G81" s="92"/>
    </row>
    <row r="82" spans="1:7" ht="12.75">
      <c r="A82" s="712" t="s">
        <v>124</v>
      </c>
      <c r="B82" s="343"/>
      <c r="C82" s="711" t="s">
        <v>692</v>
      </c>
      <c r="D82" s="141"/>
      <c r="E82" s="92"/>
      <c r="F82" s="92"/>
      <c r="G82" s="92"/>
    </row>
    <row r="83" spans="1:7" ht="12.75" customHeight="1">
      <c r="A83" s="712" t="s">
        <v>126</v>
      </c>
      <c r="B83" s="343"/>
      <c r="C83" s="141" t="s">
        <v>520</v>
      </c>
      <c r="D83" s="141"/>
      <c r="E83" s="92">
        <v>664627351</v>
      </c>
      <c r="F83" s="92">
        <f>SUM('19 önkormányzat'!F137)</f>
        <v>649730501</v>
      </c>
      <c r="G83" s="92">
        <f>SUM('19 önkormányzat'!G137)</f>
        <v>649730501</v>
      </c>
    </row>
    <row r="84" spans="1:7" s="158" customFormat="1" ht="12.75" customHeight="1">
      <c r="A84" s="344" t="s">
        <v>128</v>
      </c>
      <c r="B84" s="345"/>
      <c r="C84" s="346" t="s">
        <v>549</v>
      </c>
      <c r="D84" s="346"/>
      <c r="E84" s="347">
        <f>E50+E55+E60+E70-E77+E65</f>
        <v>1217317595</v>
      </c>
      <c r="F84" s="347">
        <f>F50+F55+F60+F70-F77+F65</f>
        <v>1099874590</v>
      </c>
      <c r="G84" s="347">
        <f>G50+G55+G60+G70-G77+G65</f>
        <v>1099874590</v>
      </c>
    </row>
    <row r="85" spans="1:7" ht="12.75" customHeight="1">
      <c r="A85" s="344" t="s">
        <v>130</v>
      </c>
      <c r="B85" s="348"/>
      <c r="C85" s="349" t="s">
        <v>574</v>
      </c>
      <c r="D85" s="350"/>
      <c r="E85" s="351">
        <f>E84+E77</f>
        <v>1492126330</v>
      </c>
      <c r="F85" s="351">
        <f>F84+F77</f>
        <v>1412486213</v>
      </c>
      <c r="G85" s="351">
        <f>G84+G77</f>
        <v>1412486213</v>
      </c>
    </row>
    <row r="86" spans="1:7" ht="12.75" customHeight="1">
      <c r="A86" s="712" t="s">
        <v>131</v>
      </c>
      <c r="B86" s="192"/>
      <c r="C86" s="352" t="s">
        <v>575</v>
      </c>
      <c r="D86" s="192"/>
      <c r="E86" s="92"/>
      <c r="F86" s="92"/>
      <c r="G86" s="92"/>
    </row>
    <row r="87" spans="1:7" ht="12.75" customHeight="1">
      <c r="A87" s="712" t="s">
        <v>133</v>
      </c>
      <c r="B87" s="192"/>
      <c r="C87" s="223" t="s">
        <v>576</v>
      </c>
      <c r="D87" s="192"/>
      <c r="E87" s="92">
        <f>E51+E56+E61+E66+E71</f>
        <v>202958120</v>
      </c>
      <c r="F87" s="92">
        <f>F51+F56+F61+F66+F71</f>
        <v>231916418</v>
      </c>
      <c r="G87" s="92">
        <f>G51+G56+G61+G66+G71</f>
        <v>231916418</v>
      </c>
    </row>
    <row r="88" spans="1:7" ht="12.75" customHeight="1">
      <c r="A88" s="712" t="s">
        <v>135</v>
      </c>
      <c r="B88" s="192"/>
      <c r="C88" s="223" t="s">
        <v>577</v>
      </c>
      <c r="D88" s="192"/>
      <c r="E88" s="92">
        <f>E72+E67+E62+E57+E52</f>
        <v>48716977</v>
      </c>
      <c r="F88" s="92">
        <f>F72+F67+F62+F57+F52</f>
        <v>46416484</v>
      </c>
      <c r="G88" s="92">
        <f>G72+G67+G62+G57+G52</f>
        <v>46416484</v>
      </c>
    </row>
    <row r="89" spans="1:7" ht="12.75" customHeight="1">
      <c r="A89" s="712" t="s">
        <v>137</v>
      </c>
      <c r="B89" s="192"/>
      <c r="C89" s="223" t="s">
        <v>578</v>
      </c>
      <c r="D89" s="192"/>
      <c r="E89" s="92">
        <f>E53+E58+E63+E68+E73</f>
        <v>179424836</v>
      </c>
      <c r="F89" s="92">
        <f>F53+F58+F63+F68+F73</f>
        <v>121926274</v>
      </c>
      <c r="G89" s="92">
        <f>G53+G58+G63+G68+G73</f>
        <v>121926274</v>
      </c>
    </row>
    <row r="90" spans="1:7" s="158" customFormat="1" ht="12.75" customHeight="1">
      <c r="A90" s="166" t="s">
        <v>139</v>
      </c>
      <c r="B90" s="122"/>
      <c r="C90" s="353" t="s">
        <v>25</v>
      </c>
      <c r="D90" s="97"/>
      <c r="E90" s="97">
        <f>SUM(E87:E89)</f>
        <v>431099933</v>
      </c>
      <c r="F90" s="97">
        <f>SUM(F87:F89)</f>
        <v>400259176</v>
      </c>
      <c r="G90" s="97">
        <f>SUM(G87:G89)</f>
        <v>400259176</v>
      </c>
    </row>
    <row r="91" spans="1:7" s="158" customFormat="1" ht="12.75" customHeight="1">
      <c r="A91" s="712" t="s">
        <v>141</v>
      </c>
      <c r="B91" s="122"/>
      <c r="C91" s="222" t="s">
        <v>256</v>
      </c>
      <c r="D91" s="122"/>
      <c r="E91" s="92">
        <f>E75</f>
        <v>40766879</v>
      </c>
      <c r="F91" s="92">
        <f>F75</f>
        <v>32887850</v>
      </c>
      <c r="G91" s="92">
        <f>G75</f>
        <v>32887850</v>
      </c>
    </row>
    <row r="92" spans="1:7" s="158" customFormat="1" ht="12.75" customHeight="1">
      <c r="A92" s="712" t="s">
        <v>143</v>
      </c>
      <c r="B92" s="122"/>
      <c r="C92" s="222" t="s">
        <v>296</v>
      </c>
      <c r="D92" s="122"/>
      <c r="E92" s="92">
        <f>SUM(E74)</f>
        <v>3627050</v>
      </c>
      <c r="F92" s="92">
        <f>SUM(F74)</f>
        <v>4162000</v>
      </c>
      <c r="G92" s="92">
        <f>SUM(G74)</f>
        <v>4162000</v>
      </c>
    </row>
    <row r="93" spans="1:7" s="158" customFormat="1" ht="12.75" customHeight="1">
      <c r="A93" s="712" t="s">
        <v>145</v>
      </c>
      <c r="B93" s="122"/>
      <c r="C93" s="222" t="s">
        <v>298</v>
      </c>
      <c r="D93" s="122"/>
      <c r="E93" s="92">
        <f>E54+E59+E64+E69+E76</f>
        <v>57380504</v>
      </c>
      <c r="F93" s="92">
        <f>F54+F59+F64+F69+F76</f>
        <v>5800000</v>
      </c>
      <c r="G93" s="92">
        <f>G54+G59+G64+G69+G76</f>
        <v>5800000</v>
      </c>
    </row>
    <row r="94" spans="1:7" s="158" customFormat="1" ht="12.75" customHeight="1">
      <c r="A94" s="712" t="s">
        <v>147</v>
      </c>
      <c r="B94" s="122"/>
      <c r="C94" s="222" t="s">
        <v>300</v>
      </c>
      <c r="D94" s="122"/>
      <c r="E94" s="92">
        <f>E77</f>
        <v>274808735</v>
      </c>
      <c r="F94" s="92">
        <f>F77</f>
        <v>312611623</v>
      </c>
      <c r="G94" s="92">
        <f>G77</f>
        <v>312611623</v>
      </c>
    </row>
    <row r="95" spans="1:7" s="158" customFormat="1" ht="12.75" customHeight="1">
      <c r="A95" s="712" t="s">
        <v>149</v>
      </c>
      <c r="B95" s="122"/>
      <c r="C95" s="222" t="s">
        <v>520</v>
      </c>
      <c r="D95" s="122"/>
      <c r="E95" s="92">
        <f>E83</f>
        <v>664627351</v>
      </c>
      <c r="F95" s="92">
        <f>F83</f>
        <v>649730501</v>
      </c>
      <c r="G95" s="92">
        <f>G83</f>
        <v>649730501</v>
      </c>
    </row>
    <row r="96" spans="1:7" s="158" customFormat="1" ht="12.75" customHeight="1">
      <c r="A96" s="712" t="s">
        <v>151</v>
      </c>
      <c r="B96" s="122"/>
      <c r="C96" s="710" t="s">
        <v>691</v>
      </c>
      <c r="D96" s="122"/>
      <c r="E96" s="92"/>
      <c r="F96" s="92">
        <v>0</v>
      </c>
      <c r="G96" s="92">
        <v>0</v>
      </c>
    </row>
    <row r="97" spans="1:7" s="158" customFormat="1" ht="12.75" customHeight="1">
      <c r="A97" s="712" t="s">
        <v>205</v>
      </c>
      <c r="B97" s="122"/>
      <c r="C97" s="711" t="s">
        <v>693</v>
      </c>
      <c r="D97" s="122"/>
      <c r="E97" s="92">
        <f>SUM(E81)</f>
        <v>10729481</v>
      </c>
      <c r="F97" s="92"/>
      <c r="G97" s="92"/>
    </row>
    <row r="98" spans="1:7" s="158" customFormat="1" ht="12.75" customHeight="1">
      <c r="A98" s="712" t="s">
        <v>207</v>
      </c>
      <c r="B98" s="122"/>
      <c r="C98" s="711" t="s">
        <v>692</v>
      </c>
      <c r="D98" s="122"/>
      <c r="E98" s="92"/>
      <c r="F98" s="92"/>
      <c r="G98" s="92"/>
    </row>
    <row r="99" spans="1:7" s="158" customFormat="1" ht="12.75" customHeight="1">
      <c r="A99" s="712" t="s">
        <v>262</v>
      </c>
      <c r="B99" s="122"/>
      <c r="C99" s="222" t="s">
        <v>270</v>
      </c>
      <c r="D99" s="122"/>
      <c r="E99" s="92">
        <f>E80</f>
        <v>9086397</v>
      </c>
      <c r="F99" s="92">
        <f>F80</f>
        <v>7035063</v>
      </c>
      <c r="G99" s="92">
        <f>G80</f>
        <v>7035063</v>
      </c>
    </row>
    <row r="100" spans="1:7" s="158" customFormat="1" ht="12.75" customHeight="1">
      <c r="A100" s="712" t="s">
        <v>208</v>
      </c>
      <c r="B100" s="122"/>
      <c r="C100" s="222" t="s">
        <v>272</v>
      </c>
      <c r="D100" s="122"/>
      <c r="E100" s="92">
        <f>SUM(E78)</f>
        <v>0</v>
      </c>
      <c r="F100" s="92">
        <f>SUM(F78)</f>
        <v>0</v>
      </c>
      <c r="G100" s="92">
        <f>SUM(G78)</f>
        <v>0</v>
      </c>
    </row>
    <row r="101" spans="1:7" s="158" customFormat="1" ht="12.75" customHeight="1">
      <c r="A101" s="712" t="s">
        <v>210</v>
      </c>
      <c r="B101" s="350"/>
      <c r="C101" s="354" t="s">
        <v>549</v>
      </c>
      <c r="D101" s="350"/>
      <c r="E101" s="351">
        <f>SUM(E90:E100)</f>
        <v>1492126330</v>
      </c>
      <c r="F101" s="351">
        <f>SUM(F90:F100)</f>
        <v>1412486213</v>
      </c>
      <c r="G101" s="351">
        <f>SUM(G90:G100)</f>
        <v>1412486213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5">
    <mergeCell ref="A7:B8"/>
    <mergeCell ref="C7:D7"/>
    <mergeCell ref="C8:D8"/>
    <mergeCell ref="A4:G4"/>
    <mergeCell ref="A3:G3"/>
    <mergeCell ref="A1:G1"/>
    <mergeCell ref="A48:B49"/>
    <mergeCell ref="A2:D2"/>
    <mergeCell ref="A5:D5"/>
    <mergeCell ref="A6:C6"/>
    <mergeCell ref="C11:D11"/>
    <mergeCell ref="C10:D10"/>
    <mergeCell ref="C13:D13"/>
    <mergeCell ref="C15:D15"/>
    <mergeCell ref="C18:D18"/>
    <mergeCell ref="C34:D34"/>
    <mergeCell ref="C33:D33"/>
    <mergeCell ref="C32:D32"/>
    <mergeCell ref="C31:D31"/>
    <mergeCell ref="C19:D19"/>
    <mergeCell ref="C20:D20"/>
    <mergeCell ref="C23:D23"/>
    <mergeCell ref="C24:D24"/>
    <mergeCell ref="C25:D25"/>
    <mergeCell ref="C26:D26"/>
    <mergeCell ref="C41:D41"/>
    <mergeCell ref="C42:D42"/>
    <mergeCell ref="C43:D43"/>
    <mergeCell ref="C44:D44"/>
    <mergeCell ref="C30:D30"/>
    <mergeCell ref="C35:D35"/>
    <mergeCell ref="C36:D36"/>
    <mergeCell ref="C37:D37"/>
    <mergeCell ref="C38:D38"/>
    <mergeCell ref="C39:D39"/>
    <mergeCell ref="A47:D47"/>
    <mergeCell ref="C46:D46"/>
    <mergeCell ref="C28:D28"/>
    <mergeCell ref="C27:D27"/>
    <mergeCell ref="C14:D14"/>
    <mergeCell ref="C16:D16"/>
    <mergeCell ref="C21:D21"/>
    <mergeCell ref="C22:D22"/>
    <mergeCell ref="C45:D45"/>
    <mergeCell ref="C40:D40"/>
  </mergeCells>
  <printOptions horizontalCentered="1"/>
  <pageMargins left="0.25" right="0.25" top="0.75" bottom="0.75" header="0.3" footer="0.3"/>
  <pageSetup horizontalDpi="600" verticalDpi="600" orientation="portrait" paperSize="9" scale="70" r:id="rId1"/>
  <headerFooter alignWithMargins="0">
    <oddFooter>&amp;C&amp;P. oldal</oddFooter>
  </headerFooter>
  <rowBreaks count="1" manualBreakCount="1">
    <brk id="69" max="6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11.7109375" defaultRowHeight="12.75" customHeight="1"/>
  <cols>
    <col min="1" max="1" width="21.7109375" style="0" customWidth="1"/>
    <col min="2" max="25" width="10.7109375" style="0" customWidth="1"/>
  </cols>
  <sheetData>
    <row r="1" ht="18" customHeight="1"/>
    <row r="3" ht="6.75" customHeight="1"/>
    <row r="4" ht="12.75" customHeight="1"/>
    <row r="6" ht="13.5" customHeight="1"/>
    <row r="7" ht="24" customHeight="1"/>
    <row r="8" ht="24" customHeight="1"/>
    <row r="9" ht="24" customHeight="1"/>
    <row r="10" ht="24" customHeight="1"/>
    <row r="11" ht="24" customHeight="1"/>
    <row r="12" ht="24" customHeight="1"/>
    <row r="13" ht="18.75" customHeight="1"/>
    <row r="14" ht="24" customHeight="1"/>
    <row r="15" ht="24" customHeight="1"/>
    <row r="16" ht="24" customHeight="1"/>
    <row r="17" ht="24" customHeight="1"/>
    <row r="18" ht="30.75" customHeight="1"/>
    <row r="19" ht="30.75" customHeight="1"/>
    <row r="20" ht="24" customHeight="1"/>
    <row r="21" ht="24" customHeight="1"/>
    <row r="22" ht="24" customHeight="1"/>
    <row r="23" ht="24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&amp;R&amp;"Times New Roman,Normál"&amp;12 11. melléklet a 4/2015.(II.27.) önkormányzati rendelethez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.8515625" style="21" customWidth="1"/>
    <col min="2" max="2" width="42.8515625" style="21" customWidth="1"/>
    <col min="3" max="3" width="12.00390625" style="21" customWidth="1"/>
    <col min="4" max="4" width="11.140625" style="21" customWidth="1"/>
    <col min="5" max="5" width="11.00390625" style="21" customWidth="1"/>
    <col min="6" max="16384" width="9.140625" style="21" customWidth="1"/>
  </cols>
  <sheetData>
    <row r="1" spans="4:5" ht="12.75" customHeight="1">
      <c r="D1" s="1624" t="s">
        <v>72</v>
      </c>
      <c r="E1" s="1624"/>
    </row>
    <row r="2" spans="2:5" ht="12.75" customHeight="1">
      <c r="B2" s="1620" t="s">
        <v>1</v>
      </c>
      <c r="C2" s="1620"/>
      <c r="D2" s="1620"/>
      <c r="E2" s="1620"/>
    </row>
    <row r="3" spans="2:5" ht="12.75" customHeight="1">
      <c r="B3" s="49"/>
      <c r="C3" s="49"/>
      <c r="D3" s="49"/>
      <c r="E3" s="49"/>
    </row>
    <row r="4" spans="2:5" ht="12.75" customHeight="1">
      <c r="B4" s="1625" t="s">
        <v>73</v>
      </c>
      <c r="C4" s="1625"/>
      <c r="D4" s="1625"/>
      <c r="E4" s="1625"/>
    </row>
    <row r="5" spans="2:5" ht="12.75" customHeight="1">
      <c r="B5" s="1625" t="s">
        <v>74</v>
      </c>
      <c r="C5" s="1625"/>
      <c r="D5" s="1625"/>
      <c r="E5" s="1625"/>
    </row>
    <row r="6" spans="4:5" ht="12.75" customHeight="1">
      <c r="D6" s="1624"/>
      <c r="E6" s="1624"/>
    </row>
    <row r="7" spans="4:5" ht="12.75" customHeight="1">
      <c r="D7" s="1626" t="s">
        <v>5</v>
      </c>
      <c r="E7" s="1626"/>
    </row>
    <row r="8" spans="1:5" ht="12.75" customHeight="1">
      <c r="A8" s="1623" t="s">
        <v>24</v>
      </c>
      <c r="B8" s="1623"/>
      <c r="C8" s="50" t="s">
        <v>75</v>
      </c>
      <c r="D8" s="50" t="s">
        <v>76</v>
      </c>
      <c r="E8" s="50" t="s">
        <v>77</v>
      </c>
    </row>
    <row r="9" spans="1:5" ht="12.75" customHeight="1">
      <c r="A9" s="51" t="s">
        <v>38</v>
      </c>
      <c r="B9" s="52" t="s">
        <v>78</v>
      </c>
      <c r="C9" s="53"/>
      <c r="D9" s="53"/>
      <c r="E9" s="53"/>
    </row>
    <row r="10" spans="1:5" ht="12.75" customHeight="1">
      <c r="A10" s="27" t="s">
        <v>40</v>
      </c>
      <c r="B10" s="53" t="s">
        <v>79</v>
      </c>
      <c r="C10" s="54">
        <v>30602</v>
      </c>
      <c r="D10" s="54">
        <f>C10*1.043</f>
        <v>31917.886</v>
      </c>
      <c r="E10" s="54">
        <f>D10*1.043</f>
        <v>33290.35509799999</v>
      </c>
    </row>
    <row r="11" spans="1:5" ht="12.75" customHeight="1">
      <c r="A11" s="51" t="s">
        <v>47</v>
      </c>
      <c r="B11" s="53" t="s">
        <v>80</v>
      </c>
      <c r="C11" s="54"/>
      <c r="D11" s="54"/>
      <c r="E11" s="54"/>
    </row>
    <row r="12" spans="1:5" ht="12.75" customHeight="1">
      <c r="A12" s="27" t="s">
        <v>49</v>
      </c>
      <c r="B12" s="53" t="s">
        <v>81</v>
      </c>
      <c r="C12" s="54"/>
      <c r="D12" s="54"/>
      <c r="E12" s="54"/>
    </row>
    <row r="13" spans="1:5" ht="12.75" customHeight="1">
      <c r="A13" s="51" t="s">
        <v>51</v>
      </c>
      <c r="B13" s="53" t="s">
        <v>82</v>
      </c>
      <c r="C13" s="54"/>
      <c r="D13" s="54"/>
      <c r="E13" s="54"/>
    </row>
    <row r="14" spans="1:5" ht="12.75" customHeight="1">
      <c r="A14" s="27" t="s">
        <v>53</v>
      </c>
      <c r="B14" s="53" t="s">
        <v>83</v>
      </c>
      <c r="C14" s="54"/>
      <c r="D14" s="54"/>
      <c r="E14" s="54"/>
    </row>
    <row r="15" spans="1:5" ht="12.75" customHeight="1">
      <c r="A15" s="51" t="s">
        <v>55</v>
      </c>
      <c r="B15" s="25" t="s">
        <v>84</v>
      </c>
      <c r="C15" s="54"/>
      <c r="D15" s="54"/>
      <c r="E15" s="54"/>
    </row>
    <row r="16" spans="1:5" ht="12.75" customHeight="1">
      <c r="A16" s="27" t="s">
        <v>57</v>
      </c>
      <c r="B16" s="53" t="s">
        <v>85</v>
      </c>
      <c r="C16" s="54">
        <v>27004</v>
      </c>
      <c r="D16" s="54">
        <f>C16*1.043</f>
        <v>28165.172</v>
      </c>
      <c r="E16" s="54">
        <f>D16*1.043</f>
        <v>29376.274395999997</v>
      </c>
    </row>
    <row r="17" spans="1:5" ht="12.75" customHeight="1">
      <c r="A17" s="51" t="s">
        <v>86</v>
      </c>
      <c r="B17" s="53" t="s">
        <v>87</v>
      </c>
      <c r="C17" s="54"/>
      <c r="D17" s="54"/>
      <c r="E17" s="54"/>
    </row>
    <row r="18" spans="1:5" ht="12.75" customHeight="1">
      <c r="A18" s="27" t="s">
        <v>59</v>
      </c>
      <c r="B18" s="53" t="s">
        <v>88</v>
      </c>
      <c r="C18" s="54"/>
      <c r="D18" s="54"/>
      <c r="E18" s="54"/>
    </row>
    <row r="19" spans="1:5" ht="12.75" customHeight="1">
      <c r="A19" s="51" t="s">
        <v>61</v>
      </c>
      <c r="B19" s="53" t="s">
        <v>89</v>
      </c>
      <c r="C19" s="54">
        <v>166778</v>
      </c>
      <c r="D19" s="54">
        <f>C19*1.043</f>
        <v>173949.454</v>
      </c>
      <c r="E19" s="54">
        <f>D19*1.043</f>
        <v>181429.280522</v>
      </c>
    </row>
    <row r="20" spans="1:5" ht="12.75" customHeight="1">
      <c r="A20" s="27" t="s">
        <v>63</v>
      </c>
      <c r="B20" s="25" t="s">
        <v>90</v>
      </c>
      <c r="C20" s="54"/>
      <c r="D20" s="54"/>
      <c r="E20" s="54"/>
    </row>
    <row r="21" spans="1:5" ht="12.75" customHeight="1">
      <c r="A21" s="51" t="s">
        <v>65</v>
      </c>
      <c r="B21" s="53" t="s">
        <v>91</v>
      </c>
      <c r="C21" s="54"/>
      <c r="D21" s="54"/>
      <c r="E21" s="54"/>
    </row>
    <row r="22" spans="1:5" ht="12.75" customHeight="1">
      <c r="A22" s="27" t="s">
        <v>92</v>
      </c>
      <c r="B22" s="53" t="s">
        <v>39</v>
      </c>
      <c r="C22" s="54">
        <v>132230</v>
      </c>
      <c r="D22" s="54">
        <f aca="true" t="shared" si="0" ref="D22:E24">C22*1.043</f>
        <v>137915.88999999998</v>
      </c>
      <c r="E22" s="54">
        <f t="shared" si="0"/>
        <v>143846.27326999998</v>
      </c>
    </row>
    <row r="23" spans="1:5" ht="12.75" customHeight="1">
      <c r="A23" s="51" t="s">
        <v>66</v>
      </c>
      <c r="B23" s="53" t="s">
        <v>93</v>
      </c>
      <c r="C23" s="54">
        <v>6045</v>
      </c>
      <c r="D23" s="54">
        <f t="shared" si="0"/>
        <v>6304.9349999999995</v>
      </c>
      <c r="E23" s="54">
        <f t="shared" si="0"/>
        <v>6576.047204999999</v>
      </c>
    </row>
    <row r="24" spans="1:5" ht="12.75" customHeight="1">
      <c r="A24" s="27" t="s">
        <v>67</v>
      </c>
      <c r="B24" s="53" t="s">
        <v>94</v>
      </c>
      <c r="C24" s="54">
        <v>8000</v>
      </c>
      <c r="D24" s="54">
        <f t="shared" si="0"/>
        <v>8344</v>
      </c>
      <c r="E24" s="54">
        <f t="shared" si="0"/>
        <v>8702.792</v>
      </c>
    </row>
    <row r="25" spans="1:5" ht="12.75" customHeight="1">
      <c r="A25" s="51" t="s">
        <v>68</v>
      </c>
      <c r="B25" s="53" t="s">
        <v>95</v>
      </c>
      <c r="C25" s="54"/>
      <c r="D25" s="54"/>
      <c r="E25" s="54"/>
    </row>
    <row r="26" spans="1:5" ht="12.75" customHeight="1">
      <c r="A26" s="27" t="s">
        <v>70</v>
      </c>
      <c r="B26" s="53" t="s">
        <v>96</v>
      </c>
      <c r="C26" s="54">
        <v>100</v>
      </c>
      <c r="D26" s="54">
        <f>C26*1.043</f>
        <v>104.3</v>
      </c>
      <c r="E26" s="54">
        <f>D26*1.043</f>
        <v>108.7849</v>
      </c>
    </row>
    <row r="27" spans="1:5" ht="12.75" customHeight="1">
      <c r="A27" s="51" t="s">
        <v>97</v>
      </c>
      <c r="B27" s="25" t="s">
        <v>98</v>
      </c>
      <c r="C27" s="54"/>
      <c r="D27" s="54"/>
      <c r="E27" s="54"/>
    </row>
    <row r="28" spans="1:5" ht="12.75" customHeight="1">
      <c r="A28" s="27" t="s">
        <v>99</v>
      </c>
      <c r="B28" s="53" t="s">
        <v>100</v>
      </c>
      <c r="C28" s="54"/>
      <c r="D28" s="54"/>
      <c r="E28" s="54"/>
    </row>
    <row r="29" spans="1:5" ht="12.75" customHeight="1">
      <c r="A29" s="51" t="s">
        <v>101</v>
      </c>
      <c r="B29" s="53" t="s">
        <v>102</v>
      </c>
      <c r="C29" s="54"/>
      <c r="D29" s="54"/>
      <c r="E29" s="54"/>
    </row>
    <row r="30" spans="1:5" ht="12.75" customHeight="1">
      <c r="A30" s="27" t="s">
        <v>103</v>
      </c>
      <c r="B30" s="53" t="s">
        <v>104</v>
      </c>
      <c r="C30" s="54"/>
      <c r="D30" s="54"/>
      <c r="E30" s="54"/>
    </row>
    <row r="31" spans="1:5" ht="12.75" customHeight="1">
      <c r="A31" s="51" t="s">
        <v>105</v>
      </c>
      <c r="B31" s="25" t="s">
        <v>106</v>
      </c>
      <c r="C31" s="54"/>
      <c r="D31" s="54"/>
      <c r="E31" s="54"/>
    </row>
    <row r="32" spans="1:5" ht="12.75" customHeight="1">
      <c r="A32" s="27" t="s">
        <v>107</v>
      </c>
      <c r="B32" s="53" t="s">
        <v>108</v>
      </c>
      <c r="C32" s="54">
        <v>60</v>
      </c>
      <c r="D32" s="54">
        <f>C32*1.043</f>
        <v>62.58</v>
      </c>
      <c r="E32" s="54">
        <f>D32*1.043</f>
        <v>65.27094</v>
      </c>
    </row>
    <row r="33" spans="1:5" ht="12.75" customHeight="1">
      <c r="A33" s="51" t="s">
        <v>109</v>
      </c>
      <c r="B33" s="53" t="s">
        <v>110</v>
      </c>
      <c r="C33" s="54"/>
      <c r="D33" s="54"/>
      <c r="E33" s="54"/>
    </row>
    <row r="34" spans="1:5" ht="12.75" customHeight="1">
      <c r="A34" s="27" t="s">
        <v>111</v>
      </c>
      <c r="B34" s="53" t="s">
        <v>112</v>
      </c>
      <c r="C34" s="54">
        <v>40</v>
      </c>
      <c r="D34" s="54">
        <f>C34*1.043</f>
        <v>41.72</v>
      </c>
      <c r="E34" s="54">
        <f>D34*1.043</f>
        <v>43.51396</v>
      </c>
    </row>
    <row r="35" spans="1:5" ht="12.75" customHeight="1">
      <c r="A35" s="51" t="s">
        <v>113</v>
      </c>
      <c r="B35" s="53" t="s">
        <v>114</v>
      </c>
      <c r="C35" s="54">
        <v>60000</v>
      </c>
      <c r="D35" s="54">
        <f>C54</f>
        <v>52500</v>
      </c>
      <c r="E35" s="54">
        <f>D54</f>
        <v>56359</v>
      </c>
    </row>
    <row r="36" spans="1:5" ht="12.75" customHeight="1">
      <c r="A36" s="27" t="s">
        <v>115</v>
      </c>
      <c r="B36" s="25" t="s">
        <v>116</v>
      </c>
      <c r="C36" s="55">
        <f>SUM(C9:C35)</f>
        <v>430859</v>
      </c>
      <c r="D36" s="55">
        <f>SUM(D9:D35)</f>
        <v>439305.937</v>
      </c>
      <c r="E36" s="55">
        <f>SUM(E9:E35)</f>
        <v>459797.592291</v>
      </c>
    </row>
    <row r="37" spans="1:5" ht="12.75" customHeight="1">
      <c r="A37" s="51" t="s">
        <v>117</v>
      </c>
      <c r="B37" s="53"/>
      <c r="C37" s="54"/>
      <c r="D37" s="54"/>
      <c r="E37" s="54"/>
    </row>
    <row r="38" spans="1:5" ht="12.75" customHeight="1">
      <c r="A38" s="27" t="s">
        <v>118</v>
      </c>
      <c r="B38" s="25" t="s">
        <v>119</v>
      </c>
      <c r="C38" s="54"/>
      <c r="D38" s="54"/>
      <c r="E38" s="54"/>
    </row>
    <row r="39" spans="1:5" ht="12.75" customHeight="1">
      <c r="A39" s="51" t="s">
        <v>120</v>
      </c>
      <c r="B39" s="53" t="s">
        <v>121</v>
      </c>
      <c r="C39" s="54">
        <v>169901</v>
      </c>
      <c r="D39" s="54">
        <f aca="true" t="shared" si="1" ref="D39:E43">C39*1.043</f>
        <v>177206.743</v>
      </c>
      <c r="E39" s="54">
        <f t="shared" si="1"/>
        <v>184826.63294899996</v>
      </c>
    </row>
    <row r="40" spans="1:5" ht="12.75" customHeight="1">
      <c r="A40" s="27" t="s">
        <v>122</v>
      </c>
      <c r="B40" s="53" t="s">
        <v>123</v>
      </c>
      <c r="C40" s="54">
        <v>43754</v>
      </c>
      <c r="D40" s="54">
        <f t="shared" si="1"/>
        <v>45635.422</v>
      </c>
      <c r="E40" s="54">
        <f t="shared" si="1"/>
        <v>47597.745145999994</v>
      </c>
    </row>
    <row r="41" spans="1:5" ht="12.75" customHeight="1">
      <c r="A41" s="51" t="s">
        <v>124</v>
      </c>
      <c r="B41" s="53" t="s">
        <v>125</v>
      </c>
      <c r="C41" s="54">
        <v>134174</v>
      </c>
      <c r="D41" s="54">
        <f t="shared" si="1"/>
        <v>139943.482</v>
      </c>
      <c r="E41" s="54">
        <f t="shared" si="1"/>
        <v>145961.05172599998</v>
      </c>
    </row>
    <row r="42" spans="1:5" ht="12.75" customHeight="1">
      <c r="A42" s="27" t="s">
        <v>126</v>
      </c>
      <c r="B42" s="53" t="s">
        <v>127</v>
      </c>
      <c r="C42" s="54">
        <v>8850</v>
      </c>
      <c r="D42" s="54">
        <f t="shared" si="1"/>
        <v>9230.55</v>
      </c>
      <c r="E42" s="54">
        <f t="shared" si="1"/>
        <v>9627.463649999998</v>
      </c>
    </row>
    <row r="43" spans="1:5" ht="12.75" customHeight="1">
      <c r="A43" s="51" t="s">
        <v>128</v>
      </c>
      <c r="B43" s="53" t="s">
        <v>129</v>
      </c>
      <c r="C43" s="54">
        <v>10480</v>
      </c>
      <c r="D43" s="54">
        <f t="shared" si="1"/>
        <v>10930.64</v>
      </c>
      <c r="E43" s="54">
        <f t="shared" si="1"/>
        <v>11400.657519999999</v>
      </c>
    </row>
    <row r="44" spans="1:5" ht="12.75" customHeight="1">
      <c r="A44" s="27" t="s">
        <v>130</v>
      </c>
      <c r="B44" s="25" t="s">
        <v>15</v>
      </c>
      <c r="C44" s="54"/>
      <c r="D44" s="54"/>
      <c r="E44" s="54"/>
    </row>
    <row r="45" spans="1:5" ht="12.75" customHeight="1">
      <c r="A45" s="51" t="s">
        <v>131</v>
      </c>
      <c r="B45" s="53" t="s">
        <v>132</v>
      </c>
      <c r="C45" s="54">
        <v>1000</v>
      </c>
      <c r="D45" s="54"/>
      <c r="E45" s="54"/>
    </row>
    <row r="46" spans="1:5" ht="12.75" customHeight="1">
      <c r="A46" s="27" t="s">
        <v>133</v>
      </c>
      <c r="B46" s="53" t="s">
        <v>134</v>
      </c>
      <c r="C46" s="54">
        <v>10200</v>
      </c>
      <c r="D46" s="54"/>
      <c r="E46" s="54"/>
    </row>
    <row r="47" spans="1:5" ht="12.75" customHeight="1">
      <c r="A47" s="51" t="s">
        <v>135</v>
      </c>
      <c r="B47" s="53" t="s">
        <v>136</v>
      </c>
      <c r="C47" s="54"/>
      <c r="D47" s="54"/>
      <c r="E47" s="54"/>
    </row>
    <row r="48" spans="1:5" ht="12.75" customHeight="1">
      <c r="A48" s="27" t="s">
        <v>137</v>
      </c>
      <c r="B48" s="53" t="s">
        <v>138</v>
      </c>
      <c r="C48" s="54"/>
      <c r="D48" s="54"/>
      <c r="E48" s="54"/>
    </row>
    <row r="49" spans="1:5" ht="12.75" customHeight="1">
      <c r="A49" s="51" t="s">
        <v>139</v>
      </c>
      <c r="B49" s="53" t="s">
        <v>140</v>
      </c>
      <c r="C49" s="54"/>
      <c r="D49" s="54"/>
      <c r="E49" s="54"/>
    </row>
    <row r="50" spans="1:5" ht="12.75" customHeight="1">
      <c r="A50" s="27" t="s">
        <v>141</v>
      </c>
      <c r="B50" s="53" t="s">
        <v>142</v>
      </c>
      <c r="C50" s="54"/>
      <c r="D50" s="54"/>
      <c r="E50" s="54"/>
    </row>
    <row r="51" spans="1:5" ht="12.75" customHeight="1">
      <c r="A51" s="51" t="s">
        <v>143</v>
      </c>
      <c r="B51" s="53" t="s">
        <v>144</v>
      </c>
      <c r="C51" s="54"/>
      <c r="D51" s="54"/>
      <c r="E51" s="54"/>
    </row>
    <row r="52" spans="1:5" ht="12.75" customHeight="1">
      <c r="A52" s="27" t="s">
        <v>145</v>
      </c>
      <c r="B52" s="53" t="s">
        <v>146</v>
      </c>
      <c r="C52" s="54"/>
      <c r="D52" s="54"/>
      <c r="E52" s="54"/>
    </row>
    <row r="53" spans="1:5" ht="12.75" customHeight="1">
      <c r="A53" s="51" t="s">
        <v>147</v>
      </c>
      <c r="B53" s="53" t="s">
        <v>148</v>
      </c>
      <c r="C53" s="54"/>
      <c r="D53" s="54"/>
      <c r="E53" s="54"/>
    </row>
    <row r="54" spans="1:5" ht="12.75" customHeight="1">
      <c r="A54" s="27" t="s">
        <v>149</v>
      </c>
      <c r="B54" s="25" t="s">
        <v>150</v>
      </c>
      <c r="C54" s="54">
        <v>52500</v>
      </c>
      <c r="D54" s="54">
        <v>56359</v>
      </c>
      <c r="E54" s="54">
        <v>60384</v>
      </c>
    </row>
    <row r="55" spans="1:5" ht="12.75" customHeight="1">
      <c r="A55" s="51" t="s">
        <v>151</v>
      </c>
      <c r="B55" s="25" t="s">
        <v>152</v>
      </c>
      <c r="C55" s="55">
        <f>SUM(C39:C54)</f>
        <v>430859</v>
      </c>
      <c r="D55" s="55">
        <f>SUM(D39:D54)</f>
        <v>439305.837</v>
      </c>
      <c r="E55" s="55">
        <f>SUM(E39:E54)</f>
        <v>459797.55099099997</v>
      </c>
    </row>
    <row r="57" spans="4:5" ht="12.75" customHeight="1">
      <c r="D57" s="24">
        <f>D55-D36</f>
        <v>-0.09999999997671694</v>
      </c>
      <c r="E57" s="24">
        <f>E55-E36</f>
        <v>-0.04130000004079193</v>
      </c>
    </row>
    <row r="59" ht="12.75" customHeight="1">
      <c r="C59" s="21">
        <v>430859</v>
      </c>
    </row>
    <row r="60" ht="12.75" customHeight="1">
      <c r="C60" s="24">
        <f>C59-C36</f>
        <v>0</v>
      </c>
    </row>
  </sheetData>
  <sheetProtection selectLockedCells="1" selectUnlockedCells="1"/>
  <mergeCells count="7">
    <mergeCell ref="A8:B8"/>
    <mergeCell ref="D1:E1"/>
    <mergeCell ref="B2:E2"/>
    <mergeCell ref="B4:E4"/>
    <mergeCell ref="B5:E5"/>
    <mergeCell ref="D6:E6"/>
    <mergeCell ref="D7:E7"/>
  </mergeCells>
  <printOptions/>
  <pageMargins left="1.1597222222222223" right="0.7479166666666667" top="0.9840277777777777" bottom="0.9840277777777777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F63"/>
  <sheetViews>
    <sheetView showGridLines="0" view="pageBreakPreview" zoomScaleSheetLayoutView="100" workbookViewId="0" topLeftCell="A1">
      <selection activeCell="A2" sqref="A2:F2"/>
    </sheetView>
  </sheetViews>
  <sheetFormatPr defaultColWidth="11.7109375" defaultRowHeight="12.75" customHeight="1"/>
  <cols>
    <col min="1" max="2" width="3.8515625" style="56" customWidth="1"/>
    <col min="3" max="3" width="60.140625" style="56" customWidth="1"/>
    <col min="4" max="4" width="21.7109375" style="57" customWidth="1"/>
    <col min="5" max="6" width="21.57421875" style="57" customWidth="1"/>
    <col min="7" max="16384" width="11.7109375" style="56" customWidth="1"/>
  </cols>
  <sheetData>
    <row r="1" spans="1:6" ht="12.75" customHeight="1">
      <c r="A1" s="1632" t="s">
        <v>153</v>
      </c>
      <c r="B1" s="1632"/>
      <c r="C1" s="1632"/>
      <c r="D1" s="1632"/>
      <c r="E1" s="1632"/>
      <c r="F1" s="56"/>
    </row>
    <row r="2" spans="1:6" ht="12.75" customHeight="1">
      <c r="A2" s="1631" t="s">
        <v>1149</v>
      </c>
      <c r="B2" s="1631"/>
      <c r="C2" s="1631"/>
      <c r="D2" s="1631"/>
      <c r="E2" s="1631"/>
      <c r="F2" s="1631"/>
    </row>
    <row r="3" spans="1:6" ht="12.75" customHeight="1">
      <c r="A3" s="1630" t="s">
        <v>1150</v>
      </c>
      <c r="B3" s="1630"/>
      <c r="C3" s="1630"/>
      <c r="D3" s="1630"/>
      <c r="E3" s="1630"/>
      <c r="F3" s="1630"/>
    </row>
    <row r="4" spans="1:6" ht="26.25" customHeight="1">
      <c r="A4" s="1630" t="s">
        <v>2</v>
      </c>
      <c r="B4" s="1630"/>
      <c r="C4" s="1630"/>
      <c r="D4" s="1630"/>
      <c r="E4" s="1630"/>
      <c r="F4" s="1630"/>
    </row>
    <row r="5" spans="1:6" ht="12.75" customHeight="1">
      <c r="A5" s="1630" t="s">
        <v>154</v>
      </c>
      <c r="B5" s="1630"/>
      <c r="C5" s="1630"/>
      <c r="D5" s="1630"/>
      <c r="E5" s="1630"/>
      <c r="F5" s="1630"/>
    </row>
    <row r="6" spans="1:6" ht="12.75" customHeight="1">
      <c r="A6" s="58"/>
      <c r="B6" s="58"/>
      <c r="C6" s="58"/>
      <c r="D6" s="58"/>
      <c r="E6" s="58"/>
      <c r="F6" s="58"/>
    </row>
    <row r="7" spans="1:6" ht="12.75" customHeight="1" thickBot="1">
      <c r="A7" s="58"/>
      <c r="B7" s="58"/>
      <c r="C7" s="58"/>
      <c r="D7" s="1074"/>
      <c r="E7" s="1074"/>
      <c r="F7" s="1074" t="s">
        <v>214</v>
      </c>
    </row>
    <row r="8" spans="1:6" ht="46.5" customHeight="1" thickBot="1">
      <c r="A8" s="1629" t="s">
        <v>156</v>
      </c>
      <c r="B8" s="1629"/>
      <c r="C8" s="59" t="s">
        <v>157</v>
      </c>
      <c r="D8" s="827" t="s">
        <v>1085</v>
      </c>
      <c r="E8" s="827" t="s">
        <v>1003</v>
      </c>
      <c r="F8" s="827" t="s">
        <v>1147</v>
      </c>
    </row>
    <row r="9" spans="1:6" ht="12.75" customHeight="1" thickBot="1">
      <c r="A9" s="1629"/>
      <c r="B9" s="1629"/>
      <c r="C9" s="60" t="s">
        <v>158</v>
      </c>
      <c r="D9" s="828" t="s">
        <v>159</v>
      </c>
      <c r="E9" s="828" t="s">
        <v>160</v>
      </c>
      <c r="F9" s="828" t="s">
        <v>161</v>
      </c>
    </row>
    <row r="10" spans="1:6" s="64" customFormat="1" ht="12.75" customHeight="1">
      <c r="A10" s="61" t="s">
        <v>38</v>
      </c>
      <c r="B10" s="62"/>
      <c r="C10" s="63" t="s">
        <v>162</v>
      </c>
      <c r="D10" s="303">
        <f>SUM('19 önkormányzat'!E15)</f>
        <v>204138471</v>
      </c>
      <c r="E10" s="303">
        <f>SUM('19 önkormányzat'!F15)</f>
        <v>197827616</v>
      </c>
      <c r="F10" s="303">
        <f>SUM('19 önkormányzat'!G15)</f>
        <v>197827616</v>
      </c>
    </row>
    <row r="11" spans="1:6" s="70" customFormat="1" ht="12.75" customHeight="1">
      <c r="A11" s="65" t="s">
        <v>40</v>
      </c>
      <c r="B11" s="66"/>
      <c r="C11" s="67" t="s">
        <v>163</v>
      </c>
      <c r="D11" s="303">
        <f>SUM('19 önkormányzat'!E16)+'ÖNK ÖSSZESITŐ'!E29</f>
        <v>7833763</v>
      </c>
      <c r="E11" s="303">
        <f>SUM('19 önkormányzat'!F16)+'ÖNK ÖSSZESITŐ'!F29</f>
        <v>6848850</v>
      </c>
      <c r="F11" s="303">
        <f>SUM('19 önkormányzat'!G16)+'ÖNK ÖSSZESITŐ'!G29</f>
        <v>6848850</v>
      </c>
    </row>
    <row r="12" spans="1:6" s="75" customFormat="1" ht="12.75" customHeight="1">
      <c r="A12" s="71" t="s">
        <v>47</v>
      </c>
      <c r="B12" s="72" t="s">
        <v>164</v>
      </c>
      <c r="C12" s="10" t="s">
        <v>165</v>
      </c>
      <c r="D12" s="73">
        <f>SUM(D10:D11)</f>
        <v>211972234</v>
      </c>
      <c r="E12" s="73">
        <f>SUM(E10:E11)</f>
        <v>204676466</v>
      </c>
      <c r="F12" s="73">
        <f>SUM(F10:F11)</f>
        <v>204676466</v>
      </c>
    </row>
    <row r="13" spans="1:6" s="75" customFormat="1" ht="12.75" customHeight="1">
      <c r="A13" s="71" t="s">
        <v>49</v>
      </c>
      <c r="B13" s="72" t="s">
        <v>166</v>
      </c>
      <c r="C13" s="10" t="s">
        <v>167</v>
      </c>
      <c r="D13" s="74">
        <f>SUM('ÖNK ÖSSZESITŐ'!E36)</f>
        <v>14182798</v>
      </c>
      <c r="E13" s="74">
        <f>SUM('ÖNK ÖSSZESITŐ'!F36)</f>
        <v>0</v>
      </c>
      <c r="F13" s="74">
        <f>SUM('ÖNK ÖSSZESITŐ'!G36)</f>
        <v>0</v>
      </c>
    </row>
    <row r="14" spans="1:6" s="70" customFormat="1" ht="12.75" customHeight="1">
      <c r="A14" s="65" t="s">
        <v>51</v>
      </c>
      <c r="B14" s="66"/>
      <c r="C14" s="67" t="s">
        <v>168</v>
      </c>
      <c r="D14" s="68">
        <f>SUM('19 önkormányzat'!E26)</f>
        <v>8127945</v>
      </c>
      <c r="E14" s="68">
        <f>SUM('19 önkormányzat'!F26)</f>
        <v>7013063</v>
      </c>
      <c r="F14" s="68">
        <f>SUM('19 önkormányzat'!G26)</f>
        <v>7013063</v>
      </c>
    </row>
    <row r="15" spans="1:6" s="70" customFormat="1" ht="23.25" customHeight="1">
      <c r="A15" s="65" t="s">
        <v>53</v>
      </c>
      <c r="B15" s="66"/>
      <c r="C15" s="67" t="s">
        <v>169</v>
      </c>
      <c r="D15" s="68">
        <f>SUM('19 önkormányzat'!E27)</f>
        <v>164505470</v>
      </c>
      <c r="E15" s="68">
        <f>SUM('19 önkormányzat'!F27)</f>
        <v>150581381</v>
      </c>
      <c r="F15" s="68">
        <f>SUM('19 önkormányzat'!G27)</f>
        <v>150581381</v>
      </c>
    </row>
    <row r="16" spans="1:6" s="70" customFormat="1" ht="12.75" customHeight="1">
      <c r="A16" s="65" t="s">
        <v>55</v>
      </c>
      <c r="B16" s="66"/>
      <c r="C16" s="67" t="s">
        <v>170</v>
      </c>
      <c r="D16" s="68">
        <f>SUM('19 önkormányzat'!E28)</f>
        <v>12680105</v>
      </c>
      <c r="E16" s="68">
        <f>SUM('19 önkormányzat'!F28)</f>
        <v>10353962</v>
      </c>
      <c r="F16" s="68">
        <f>SUM('19 önkormányzat'!G28)</f>
        <v>10353962</v>
      </c>
    </row>
    <row r="17" spans="1:6" s="70" customFormat="1" ht="12.75" customHeight="1">
      <c r="A17" s="65" t="s">
        <v>57</v>
      </c>
      <c r="B17" s="66"/>
      <c r="C17" s="67" t="s">
        <v>171</v>
      </c>
      <c r="D17" s="68">
        <f>SUM('19 önkormányzat'!E29)</f>
        <v>0</v>
      </c>
      <c r="E17" s="68">
        <f>SUM('19 önkormányzat'!F29)</f>
        <v>0</v>
      </c>
      <c r="F17" s="68">
        <f>SUM('19 önkormányzat'!G29)</f>
        <v>0</v>
      </c>
    </row>
    <row r="18" spans="1:6" s="70" customFormat="1" ht="12.75" customHeight="1">
      <c r="A18" s="65" t="s">
        <v>86</v>
      </c>
      <c r="B18" s="66"/>
      <c r="C18" s="67" t="s">
        <v>172</v>
      </c>
      <c r="D18" s="68">
        <f>SUM('19 önkormányzat'!E30)</f>
        <v>1362640</v>
      </c>
      <c r="E18" s="68">
        <f>SUM('19 önkormányzat'!F30)</f>
        <v>502981</v>
      </c>
      <c r="F18" s="68">
        <f>SUM('19 önkormányzat'!G30)</f>
        <v>502981</v>
      </c>
    </row>
    <row r="19" spans="1:6" s="75" customFormat="1" ht="12.75" customHeight="1">
      <c r="A19" s="71" t="s">
        <v>59</v>
      </c>
      <c r="B19" s="72" t="s">
        <v>173</v>
      </c>
      <c r="C19" s="10" t="s">
        <v>174</v>
      </c>
      <c r="D19" s="818">
        <f>SUM(D14:D18)</f>
        <v>186676160</v>
      </c>
      <c r="E19" s="818">
        <f>SUM(E14:E18)</f>
        <v>168451387</v>
      </c>
      <c r="F19" s="818">
        <f>SUM(F14:F18)</f>
        <v>168451387</v>
      </c>
    </row>
    <row r="20" spans="1:6" s="70" customFormat="1" ht="12.75" customHeight="1">
      <c r="A20" s="65" t="s">
        <v>61</v>
      </c>
      <c r="B20" s="66"/>
      <c r="C20" s="67" t="s">
        <v>175</v>
      </c>
      <c r="D20" s="894">
        <f>SUM('17. Hivatal'!E11+'18. VÜKI'!E13+'19 önkormányzat'!E32)</f>
        <v>3702751</v>
      </c>
      <c r="E20" s="894">
        <f>SUM('17. Hivatal'!F11+'18. VÜKI'!F13+'19 önkormányzat'!F32)</f>
        <v>3707228</v>
      </c>
      <c r="F20" s="894">
        <f>SUM('17. Hivatal'!G11+'18. VÜKI'!G13+'19 önkormányzat'!G32)</f>
        <v>3707228</v>
      </c>
    </row>
    <row r="21" spans="1:6" s="70" customFormat="1" ht="12.75" customHeight="1">
      <c r="A21" s="65" t="s">
        <v>63</v>
      </c>
      <c r="B21" s="66"/>
      <c r="C21" s="67" t="s">
        <v>176</v>
      </c>
      <c r="D21" s="894">
        <f>SUM('17. Hivatal'!E12+'19 önkormányzat'!E33)</f>
        <v>4803116</v>
      </c>
      <c r="E21" s="894">
        <f>SUM('17. Hivatal'!F12+'19 önkormányzat'!F33)</f>
        <v>4780000</v>
      </c>
      <c r="F21" s="894">
        <f>SUM('17. Hivatal'!G12+'19 önkormányzat'!G33)</f>
        <v>7997231</v>
      </c>
    </row>
    <row r="22" spans="1:6" s="70" customFormat="1" ht="12.75" customHeight="1">
      <c r="A22" s="76" t="s">
        <v>65</v>
      </c>
      <c r="B22" s="77"/>
      <c r="C22" s="67" t="s">
        <v>177</v>
      </c>
      <c r="D22" s="894">
        <f>SUM('16. Műv. ház'!E10+'18. VÜKI'!E14+'19 önkormányzat'!E34)</f>
        <v>3120519</v>
      </c>
      <c r="E22" s="894">
        <f>SUM('16. Műv. ház'!F10+'18. VÜKI'!F14+'19 önkormányzat'!F34)</f>
        <v>3731000</v>
      </c>
      <c r="F22" s="894">
        <f>SUM('16. Műv. ház'!G10+'18. VÜKI'!G14+'19 önkormányzat'!G34)</f>
        <v>3731000</v>
      </c>
    </row>
    <row r="23" spans="1:6" s="70" customFormat="1" ht="12.75" customHeight="1">
      <c r="A23" s="65" t="s">
        <v>92</v>
      </c>
      <c r="B23" s="66"/>
      <c r="C23" s="67" t="s">
        <v>178</v>
      </c>
      <c r="D23" s="894">
        <f>SUM('15. Óvoda'!E11+'15. Óvoda'!E12+'18. VÜKI'!E15)</f>
        <v>19402162</v>
      </c>
      <c r="E23" s="894">
        <f>SUM('15. Óvoda'!F11+'15. Óvoda'!F12+'18. VÜKI'!F15)</f>
        <v>19449555</v>
      </c>
      <c r="F23" s="894">
        <f>SUM('15. Óvoda'!G11+'15. Óvoda'!G12+'18. VÜKI'!G15)</f>
        <v>19449555</v>
      </c>
    </row>
    <row r="24" spans="1:6" s="70" customFormat="1" ht="12.75" customHeight="1">
      <c r="A24" s="65" t="s">
        <v>66</v>
      </c>
      <c r="B24" s="66"/>
      <c r="C24" s="67" t="s">
        <v>179</v>
      </c>
      <c r="D24" s="894">
        <f>SUM('15. Óvoda'!E13+'17. Hivatal'!E13+'18. VÜKI'!E16+'19 önkormányzat'!E35)</f>
        <v>11551896</v>
      </c>
      <c r="E24" s="894">
        <f>SUM('15. Óvoda'!F13+'17. Hivatal'!F13+'18. VÜKI'!F16+'19 önkormányzat'!F35)</f>
        <v>7060000</v>
      </c>
      <c r="F24" s="894">
        <f>SUM('15. Óvoda'!G13+'17. Hivatal'!G13+'18. VÜKI'!G16+'19 önkormányzat'!G35)</f>
        <v>7060000</v>
      </c>
    </row>
    <row r="25" spans="1:6" s="70" customFormat="1" ht="12.75" customHeight="1">
      <c r="A25" s="70" t="s">
        <v>67</v>
      </c>
      <c r="B25" s="66"/>
      <c r="C25" s="832" t="s">
        <v>708</v>
      </c>
      <c r="D25" s="894">
        <f>SUM('15. Óvoda'!E16+'17. Hivatal'!E16)</f>
        <v>818000</v>
      </c>
      <c r="E25" s="894">
        <f>SUM('15. Óvoda'!F16+'17. Hivatal'!F16)</f>
        <v>0</v>
      </c>
      <c r="F25" s="894">
        <f>SUM('15. Óvoda'!G16+'17. Hivatal'!G16)</f>
        <v>0</v>
      </c>
    </row>
    <row r="26" spans="1:6" s="70" customFormat="1" ht="12.75" customHeight="1">
      <c r="A26" s="65" t="s">
        <v>68</v>
      </c>
      <c r="B26" s="66"/>
      <c r="C26" s="67" t="s">
        <v>180</v>
      </c>
      <c r="D26" s="894">
        <v>554</v>
      </c>
      <c r="E26" s="894">
        <f>SUM('15. Óvoda'!F14+'16. Műv. ház'!F11+'17. Hivatal'!F14+'18. VÜKI'!F18+'19 önkormányzat'!F37)</f>
        <v>0</v>
      </c>
      <c r="F26" s="894">
        <f>SUM('15. Óvoda'!G14+'16. Műv. ház'!G11+'17. Hivatal'!G14+'18. VÜKI'!G18+'19 önkormányzat'!G37)</f>
        <v>0</v>
      </c>
    </row>
    <row r="27" spans="1:6" s="70" customFormat="1" ht="12.75" customHeight="1">
      <c r="A27" s="65" t="s">
        <v>70</v>
      </c>
      <c r="B27" s="66"/>
      <c r="C27" s="67" t="s">
        <v>1100</v>
      </c>
      <c r="D27" s="895">
        <f>SUM('19 önkormányzat'!E38)</f>
        <v>660167</v>
      </c>
      <c r="E27" s="895">
        <v>0</v>
      </c>
      <c r="F27" s="895">
        <v>0</v>
      </c>
    </row>
    <row r="28" spans="1:6" s="70" customFormat="1" ht="12.75" customHeight="1">
      <c r="A28" s="65" t="s">
        <v>97</v>
      </c>
      <c r="B28" s="66"/>
      <c r="C28" s="67" t="s">
        <v>181</v>
      </c>
      <c r="D28" s="894">
        <v>333552</v>
      </c>
      <c r="E28" s="894">
        <f>SUM('15. Óvoda'!F15+'16. Műv. ház'!F12+'17. Hivatal'!F15+'18. VÜKI'!F17+'19 önkormányzat'!F39)</f>
        <v>0</v>
      </c>
      <c r="F28" s="894">
        <f>SUM('15. Óvoda'!G15+'16. Műv. ház'!G12+'17. Hivatal'!G15+'18. VÜKI'!G17+'19 önkormányzat'!G39)</f>
        <v>0</v>
      </c>
    </row>
    <row r="29" spans="1:6" s="75" customFormat="1" ht="12.75" customHeight="1">
      <c r="A29" s="71" t="s">
        <v>99</v>
      </c>
      <c r="B29" s="10" t="s">
        <v>182</v>
      </c>
      <c r="C29" s="10" t="s">
        <v>78</v>
      </c>
      <c r="D29" s="818">
        <f>SUM(D20:D28)</f>
        <v>44392717</v>
      </c>
      <c r="E29" s="818">
        <f>SUM(E20:E28)</f>
        <v>38727783</v>
      </c>
      <c r="F29" s="818">
        <f>SUM(F20:F28)</f>
        <v>41945014</v>
      </c>
    </row>
    <row r="30" spans="1:6" s="75" customFormat="1" ht="12.75" customHeight="1">
      <c r="A30" s="71" t="s">
        <v>101</v>
      </c>
      <c r="B30" s="10" t="s">
        <v>183</v>
      </c>
      <c r="C30" s="10" t="s">
        <v>13</v>
      </c>
      <c r="D30" s="818">
        <f>SUM('ÖNK ÖSSZESITŐ'!E39)</f>
        <v>15566246</v>
      </c>
      <c r="E30" s="818">
        <f>SUM('ÖNK ÖSSZESITŐ'!F39)</f>
        <v>24150568</v>
      </c>
      <c r="F30" s="818">
        <f>SUM('ÖNK ÖSSZESITŐ'!G39)</f>
        <v>24150568</v>
      </c>
    </row>
    <row r="31" spans="1:6" s="75" customFormat="1" ht="12.75" customHeight="1">
      <c r="A31" s="71" t="s">
        <v>103</v>
      </c>
      <c r="B31" s="10" t="s">
        <v>184</v>
      </c>
      <c r="C31" s="10" t="s">
        <v>185</v>
      </c>
      <c r="D31" s="818">
        <v>2293681</v>
      </c>
      <c r="E31" s="818">
        <v>78000</v>
      </c>
      <c r="F31" s="818">
        <v>78000</v>
      </c>
    </row>
    <row r="32" spans="1:6" s="75" customFormat="1" ht="12.75" customHeight="1" thickBot="1">
      <c r="A32" s="71" t="s">
        <v>105</v>
      </c>
      <c r="B32" s="10" t="s">
        <v>186</v>
      </c>
      <c r="C32" s="10" t="s">
        <v>187</v>
      </c>
      <c r="D32" s="818">
        <f>SUM('ÖNK ÖSSZESITŐ'!E41)</f>
        <v>3200000</v>
      </c>
      <c r="E32" s="818">
        <v>0</v>
      </c>
      <c r="F32" s="818">
        <v>0</v>
      </c>
    </row>
    <row r="33" spans="1:6" s="78" customFormat="1" ht="19.5" customHeight="1" thickBot="1">
      <c r="A33" s="716" t="s">
        <v>107</v>
      </c>
      <c r="B33" s="717"/>
      <c r="C33" s="718" t="s">
        <v>188</v>
      </c>
      <c r="D33" s="719">
        <f>SUM(D12+D13+D19+D29+D30+D31+D32)</f>
        <v>478283836</v>
      </c>
      <c r="E33" s="719">
        <f>SUM(E12+E13+E19+E29+E30+E31+E32)</f>
        <v>436084204</v>
      </c>
      <c r="F33" s="719">
        <f>SUM(F12+F13+F19+F29+F30+F31+F32)</f>
        <v>439301435</v>
      </c>
    </row>
    <row r="34" spans="1:6" ht="12.75" customHeight="1">
      <c r="A34" s="720" t="s">
        <v>109</v>
      </c>
      <c r="B34" s="721"/>
      <c r="C34" s="722"/>
      <c r="D34" s="829"/>
      <c r="E34" s="829"/>
      <c r="F34" s="829"/>
    </row>
    <row r="35" spans="1:6" ht="12.75" customHeight="1">
      <c r="A35" s="577" t="s">
        <v>111</v>
      </c>
      <c r="B35" s="501" t="s">
        <v>189</v>
      </c>
      <c r="C35" s="502" t="s">
        <v>190</v>
      </c>
      <c r="D35" s="629">
        <f>SUM('ÖNK ÖSSZESITŐ'!F42)</f>
        <v>0</v>
      </c>
      <c r="E35" s="629">
        <f>SUM('ÖNK ÖSSZESITŐ'!G42)</f>
        <v>0</v>
      </c>
      <c r="F35" s="629">
        <f>SUM('ÖNK ÖSSZESITŐ'!H42)</f>
        <v>0</v>
      </c>
    </row>
    <row r="36" spans="1:6" s="75" customFormat="1" ht="12.75" customHeight="1">
      <c r="A36" s="723" t="s">
        <v>113</v>
      </c>
      <c r="B36" s="501" t="s">
        <v>191</v>
      </c>
      <c r="C36" s="502" t="s">
        <v>192</v>
      </c>
      <c r="D36" s="629">
        <v>729615835</v>
      </c>
      <c r="E36" s="629">
        <f>SUM('ÖNK ÖSSZESITŐ'!F15+'ÖNK ÖSSZESITŐ'!F20+'ÖNK ÖSSZESITŐ'!F26+'ÖNK ÖSSZESITŐ'!F32+'ÖNK ÖSSZESITŐ'!F43)</f>
        <v>656755323</v>
      </c>
      <c r="F36" s="629">
        <f>SUM('ÖNK ÖSSZESITŐ'!G15+'ÖNK ÖSSZESITŐ'!G20+'ÖNK ÖSSZESITŐ'!G26+'ÖNK ÖSSZESITŐ'!G32+'ÖNK ÖSSZESITŐ'!G43)</f>
        <v>653538092</v>
      </c>
    </row>
    <row r="37" spans="1:6" s="70" customFormat="1" ht="12.75" customHeight="1">
      <c r="A37" s="724" t="s">
        <v>115</v>
      </c>
      <c r="B37" s="630"/>
      <c r="C37" s="407" t="s">
        <v>193</v>
      </c>
      <c r="D37" s="631">
        <v>608262692</v>
      </c>
      <c r="E37" s="631">
        <v>563685297</v>
      </c>
      <c r="F37" s="631">
        <v>563685297</v>
      </c>
    </row>
    <row r="38" spans="1:6" s="70" customFormat="1" ht="12.75" customHeight="1">
      <c r="A38" s="725" t="s">
        <v>117</v>
      </c>
      <c r="B38" s="630"/>
      <c r="C38" s="407" t="s">
        <v>194</v>
      </c>
      <c r="D38" s="549">
        <v>121353143</v>
      </c>
      <c r="E38" s="549">
        <v>93070026</v>
      </c>
      <c r="F38" s="549">
        <v>89852795</v>
      </c>
    </row>
    <row r="39" spans="1:6" s="70" customFormat="1" ht="12.75" customHeight="1">
      <c r="A39" s="726" t="s">
        <v>118</v>
      </c>
      <c r="B39" s="501" t="s">
        <v>195</v>
      </c>
      <c r="C39" s="502" t="s">
        <v>196</v>
      </c>
      <c r="D39" s="549">
        <v>9417924</v>
      </c>
      <c r="E39" s="549">
        <f>SUM('ÖNK ÖSSZESITŐ'!F44)</f>
        <v>7035063</v>
      </c>
      <c r="F39" s="549">
        <f>SUM('ÖNK ÖSSZESITŐ'!G44)</f>
        <v>7035063</v>
      </c>
    </row>
    <row r="40" spans="1:6" s="75" customFormat="1" ht="28.5" customHeight="1" thickBot="1">
      <c r="A40" s="727" t="s">
        <v>120</v>
      </c>
      <c r="B40" s="728"/>
      <c r="C40" s="729" t="s">
        <v>197</v>
      </c>
      <c r="D40" s="730">
        <f>SUM(D35+D36+D39)</f>
        <v>739033759</v>
      </c>
      <c r="E40" s="730">
        <f>SUM(E35+E36+E39)</f>
        <v>663790386</v>
      </c>
      <c r="F40" s="730">
        <f>SUM(F35+F36+F39)</f>
        <v>660573155</v>
      </c>
    </row>
    <row r="41" spans="1:6" s="85" customFormat="1" ht="21.75" customHeight="1" thickBot="1">
      <c r="A41" s="713" t="s">
        <v>122</v>
      </c>
      <c r="B41" s="714"/>
      <c r="C41" s="714" t="s">
        <v>198</v>
      </c>
      <c r="D41" s="715">
        <f>D33+D40</f>
        <v>1217317595</v>
      </c>
      <c r="E41" s="715">
        <f>E33+E40</f>
        <v>1099874590</v>
      </c>
      <c r="F41" s="715">
        <f>F33+F40</f>
        <v>1099874590</v>
      </c>
    </row>
    <row r="42" spans="1:3" ht="12.75" customHeight="1">
      <c r="A42" s="86"/>
      <c r="B42" s="87"/>
      <c r="C42" s="88"/>
    </row>
    <row r="43" spans="1:3" ht="12.75" customHeight="1">
      <c r="A43" s="86"/>
      <c r="B43" s="87"/>
      <c r="C43" s="88"/>
    </row>
    <row r="44" spans="1:3" ht="1.5" customHeight="1" thickBot="1">
      <c r="A44" s="86"/>
      <c r="B44" s="87"/>
      <c r="C44" s="88"/>
    </row>
    <row r="45" spans="1:6" ht="53.25" customHeight="1" thickBot="1">
      <c r="A45" s="1633" t="s">
        <v>156</v>
      </c>
      <c r="B45" s="1633"/>
      <c r="C45" s="59" t="s">
        <v>119</v>
      </c>
      <c r="D45" s="827" t="s">
        <v>967</v>
      </c>
      <c r="E45" s="827" t="s">
        <v>1003</v>
      </c>
      <c r="F45" s="827" t="s">
        <v>1147</v>
      </c>
    </row>
    <row r="46" spans="1:6" ht="12.75" customHeight="1">
      <c r="A46" s="1633"/>
      <c r="B46" s="1633"/>
      <c r="C46" s="89" t="s">
        <v>158</v>
      </c>
      <c r="D46" s="830" t="s">
        <v>159</v>
      </c>
      <c r="E46" s="830" t="s">
        <v>160</v>
      </c>
      <c r="F46" s="830" t="s">
        <v>161</v>
      </c>
    </row>
    <row r="47" spans="1:6" s="75" customFormat="1" ht="12.75" customHeight="1">
      <c r="A47" s="71" t="s">
        <v>124</v>
      </c>
      <c r="B47" s="72" t="s">
        <v>164</v>
      </c>
      <c r="C47" s="10" t="s">
        <v>121</v>
      </c>
      <c r="D47" s="73">
        <f>SUM('ÖNK ÖSSZESITŐ'!E87)</f>
        <v>202958120</v>
      </c>
      <c r="E47" s="73">
        <f>SUM('ÖNK ÖSSZESITŐ'!F87)</f>
        <v>231916418</v>
      </c>
      <c r="F47" s="73">
        <f>SUM('ÖNK ÖSSZESITŐ'!G87)</f>
        <v>231916418</v>
      </c>
    </row>
    <row r="48" spans="1:6" s="75" customFormat="1" ht="12.75" customHeight="1">
      <c r="A48" s="71" t="s">
        <v>126</v>
      </c>
      <c r="B48" s="72" t="s">
        <v>166</v>
      </c>
      <c r="C48" s="10" t="s">
        <v>199</v>
      </c>
      <c r="D48" s="73">
        <f>SUM('ÖNK ÖSSZESITŐ'!E88)</f>
        <v>48716977</v>
      </c>
      <c r="E48" s="818">
        <f>SUM('ÖNK ÖSSZESITŐ'!F88)</f>
        <v>46416484</v>
      </c>
      <c r="F48" s="818">
        <f>SUM('ÖNK ÖSSZESITŐ'!G88)</f>
        <v>46416484</v>
      </c>
    </row>
    <row r="49" spans="1:6" ht="12.75" customHeight="1">
      <c r="A49" s="90" t="s">
        <v>128</v>
      </c>
      <c r="B49" s="72" t="s">
        <v>200</v>
      </c>
      <c r="C49" s="91" t="s">
        <v>125</v>
      </c>
      <c r="D49" s="73">
        <f>SUM('ÖNK ÖSSZESITŐ'!E89)</f>
        <v>179424836</v>
      </c>
      <c r="E49" s="818">
        <f>SUM('ÖNK ÖSSZESITŐ'!F89)</f>
        <v>121926274</v>
      </c>
      <c r="F49" s="818">
        <f>SUM('ÖNK ÖSSZESITŐ'!G89)</f>
        <v>121926274</v>
      </c>
    </row>
    <row r="50" spans="1:6" s="75" customFormat="1" ht="12.75" customHeight="1">
      <c r="A50" s="71" t="s">
        <v>130</v>
      </c>
      <c r="B50" s="72" t="s">
        <v>182</v>
      </c>
      <c r="C50" s="10" t="s">
        <v>201</v>
      </c>
      <c r="D50" s="73">
        <v>3627050</v>
      </c>
      <c r="E50" s="818">
        <f>SUM('ÖNK ÖSSZESITŐ'!F92)</f>
        <v>4162000</v>
      </c>
      <c r="F50" s="818">
        <f>SUM('ÖNK ÖSSZESITŐ'!G92)</f>
        <v>4162000</v>
      </c>
    </row>
    <row r="51" spans="1:6" s="75" customFormat="1" ht="12.75" customHeight="1">
      <c r="A51" s="71" t="s">
        <v>131</v>
      </c>
      <c r="B51" s="72" t="s">
        <v>183</v>
      </c>
      <c r="C51" s="10" t="s">
        <v>824</v>
      </c>
      <c r="D51" s="73"/>
      <c r="E51" s="818">
        <v>0</v>
      </c>
      <c r="F51" s="818">
        <v>0</v>
      </c>
    </row>
    <row r="52" spans="1:6" s="75" customFormat="1" ht="12.75" customHeight="1">
      <c r="A52" s="71" t="s">
        <v>133</v>
      </c>
      <c r="B52" s="72" t="s">
        <v>184</v>
      </c>
      <c r="C52" s="10" t="s">
        <v>150</v>
      </c>
      <c r="D52" s="74">
        <v>664627351</v>
      </c>
      <c r="E52" s="1207">
        <f>SUM('ÖNK ÖSSZESITŐ'!F95)</f>
        <v>649730501</v>
      </c>
      <c r="F52" s="1207">
        <f>SUM('ÖNK ÖSSZESITŐ'!G95)</f>
        <v>649730501</v>
      </c>
    </row>
    <row r="53" spans="1:6" ht="12.75" customHeight="1">
      <c r="A53" s="90" t="s">
        <v>135</v>
      </c>
      <c r="B53" s="93"/>
      <c r="C53" s="67" t="s">
        <v>193</v>
      </c>
      <c r="D53" s="94">
        <v>573101751</v>
      </c>
      <c r="E53" s="1207">
        <f>SUM('21. céltartalék'!D19+'21. céltartalék'!D23)</f>
        <v>582035865</v>
      </c>
      <c r="F53" s="1207">
        <f>SUM('21. céltartalék'!E19+'21. céltartalék'!E23)</f>
        <v>582035865</v>
      </c>
    </row>
    <row r="54" spans="1:6" ht="12.75" customHeight="1">
      <c r="A54" s="90" t="s">
        <v>137</v>
      </c>
      <c r="B54" s="93"/>
      <c r="C54" s="79" t="s">
        <v>194</v>
      </c>
      <c r="D54" s="95">
        <v>91525600</v>
      </c>
      <c r="E54" s="1207">
        <v>67694636</v>
      </c>
      <c r="F54" s="1207">
        <v>67694636</v>
      </c>
    </row>
    <row r="55" spans="1:6" s="75" customFormat="1" ht="12.75" customHeight="1">
      <c r="A55" s="96" t="s">
        <v>139</v>
      </c>
      <c r="B55" s="82" t="s">
        <v>186</v>
      </c>
      <c r="C55" s="82" t="s">
        <v>202</v>
      </c>
      <c r="D55" s="1208">
        <f>SUM('ÖNK ÖSSZESITŐ'!E91)</f>
        <v>40766879</v>
      </c>
      <c r="E55" s="1208">
        <f>SUM('ÖNK ÖSSZESITŐ'!F91)</f>
        <v>32887850</v>
      </c>
      <c r="F55" s="1208">
        <f>SUM('ÖNK ÖSSZESITŐ'!G91)</f>
        <v>32887850</v>
      </c>
    </row>
    <row r="56" spans="1:6" s="75" customFormat="1" ht="12.75" customHeight="1">
      <c r="A56" s="98" t="s">
        <v>141</v>
      </c>
      <c r="B56" s="99" t="s">
        <v>189</v>
      </c>
      <c r="C56" s="10" t="s">
        <v>132</v>
      </c>
      <c r="D56" s="74">
        <v>48635850</v>
      </c>
      <c r="E56" s="1207">
        <f>SUM('6,7,8 Melléklet'!D18)</f>
        <v>4500000</v>
      </c>
      <c r="F56" s="1207">
        <f>SUM('6,7,8 Melléklet'!E18)</f>
        <v>4500000</v>
      </c>
    </row>
    <row r="57" spans="1:6" s="64" customFormat="1" ht="12.75" customHeight="1">
      <c r="A57" s="71" t="s">
        <v>143</v>
      </c>
      <c r="B57" s="72" t="s">
        <v>191</v>
      </c>
      <c r="C57" s="10" t="s">
        <v>134</v>
      </c>
      <c r="D57" s="74">
        <v>8744654</v>
      </c>
      <c r="E57" s="1207">
        <f>SUM('6,7,8 Melléklet'!D13)</f>
        <v>1300000</v>
      </c>
      <c r="F57" s="1207">
        <f>SUM('6,7,8 Melléklet'!E13)</f>
        <v>1300000</v>
      </c>
    </row>
    <row r="58" spans="1:6" s="75" customFormat="1" ht="12" customHeight="1" thickBot="1">
      <c r="A58" s="96" t="s">
        <v>145</v>
      </c>
      <c r="B58" s="81" t="s">
        <v>195</v>
      </c>
      <c r="C58" s="82" t="s">
        <v>203</v>
      </c>
      <c r="D58" s="97">
        <v>10729481</v>
      </c>
      <c r="E58" s="97">
        <v>0</v>
      </c>
      <c r="F58" s="97">
        <v>0</v>
      </c>
    </row>
    <row r="59" spans="1:6" s="100" customFormat="1" ht="27" customHeight="1" thickBot="1">
      <c r="A59" s="1634" t="s">
        <v>147</v>
      </c>
      <c r="B59" s="1634"/>
      <c r="C59" s="731" t="s">
        <v>204</v>
      </c>
      <c r="D59" s="732">
        <f>SUM(D47+D50+D55+D56)+D57+D58+D48+D49+D52+D51</f>
        <v>1208231198</v>
      </c>
      <c r="E59" s="732">
        <f>SUM(E47+E50+E55+E56)+E57+E58+E48+E49+E52+E51</f>
        <v>1092839527</v>
      </c>
      <c r="F59" s="732">
        <f>SUM(F47+F50+F55+F56)+F57+F58+F48+F49+F52+F51</f>
        <v>1092839527</v>
      </c>
    </row>
    <row r="60" spans="1:6" s="75" customFormat="1" ht="25.5" customHeight="1">
      <c r="A60" s="736" t="s">
        <v>149</v>
      </c>
      <c r="B60" s="737" t="s">
        <v>230</v>
      </c>
      <c r="C60" s="738" t="s">
        <v>206</v>
      </c>
      <c r="D60" s="831">
        <v>0</v>
      </c>
      <c r="E60" s="831">
        <v>0</v>
      </c>
      <c r="F60" s="831">
        <v>0</v>
      </c>
    </row>
    <row r="61" spans="1:6" s="75" customFormat="1" ht="12.75" customHeight="1">
      <c r="A61" s="577" t="s">
        <v>151</v>
      </c>
      <c r="B61" s="502" t="s">
        <v>519</v>
      </c>
      <c r="C61" s="502" t="s">
        <v>196</v>
      </c>
      <c r="D61" s="521">
        <v>9086397</v>
      </c>
      <c r="E61" s="521">
        <f>SUM('ÖNK ÖSSZESITŐ'!F99)</f>
        <v>7035063</v>
      </c>
      <c r="F61" s="521">
        <f>SUM('ÖNK ÖSSZESITŐ'!G99)</f>
        <v>7035063</v>
      </c>
    </row>
    <row r="62" spans="1:6" s="102" customFormat="1" ht="22.5" customHeight="1">
      <c r="A62" s="1635" t="s">
        <v>205</v>
      </c>
      <c r="B62" s="1636"/>
      <c r="C62" s="734" t="s">
        <v>209</v>
      </c>
      <c r="D62" s="735">
        <f>SUM(D60:D61)</f>
        <v>9086397</v>
      </c>
      <c r="E62" s="735">
        <f>SUM(E60:E61)</f>
        <v>7035063</v>
      </c>
      <c r="F62" s="735">
        <f>SUM(F60:F61)</f>
        <v>7035063</v>
      </c>
    </row>
    <row r="63" spans="1:6" s="103" customFormat="1" ht="22.5" customHeight="1" thickBot="1">
      <c r="A63" s="1627" t="s">
        <v>207</v>
      </c>
      <c r="B63" s="1628"/>
      <c r="C63" s="739" t="s">
        <v>211</v>
      </c>
      <c r="D63" s="740">
        <f>SUM(D59+D62)</f>
        <v>1217317595</v>
      </c>
      <c r="E63" s="740">
        <f>SUM(E59+E62)</f>
        <v>1099874590</v>
      </c>
      <c r="F63" s="740">
        <f>SUM(F59+F62)</f>
        <v>1099874590</v>
      </c>
    </row>
    <row r="65" ht="4.5" customHeight="1"/>
    <row r="65525" ht="12.75" customHeight="1"/>
    <row r="65526" ht="12.75" customHeight="1"/>
    <row r="65527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3:F3"/>
    <mergeCell ref="A63:B63"/>
    <mergeCell ref="A8:B9"/>
    <mergeCell ref="A5:F5"/>
    <mergeCell ref="A4:F4"/>
    <mergeCell ref="A2:F2"/>
    <mergeCell ref="A1:E1"/>
    <mergeCell ref="A45:B46"/>
    <mergeCell ref="A59:B59"/>
    <mergeCell ref="A62:B62"/>
  </mergeCells>
  <printOptions horizontalCentered="1"/>
  <pageMargins left="0.2755905511811024" right="0.2362204724409449" top="0.1968503937007874" bottom="0.15748031496062992" header="0.5118110236220472" footer="0.5118110236220472"/>
  <pageSetup firstPageNumber="1" useFirstPageNumber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50"/>
  <sheetViews>
    <sheetView view="pageBreakPreview" zoomScaleSheetLayoutView="100" zoomScalePageLayoutView="0" workbookViewId="0" topLeftCell="A1">
      <selection activeCell="A3" sqref="A3:F3"/>
    </sheetView>
  </sheetViews>
  <sheetFormatPr defaultColWidth="11.7109375" defaultRowHeight="12.75" customHeight="1"/>
  <cols>
    <col min="1" max="1" width="3.8515625" style="56" customWidth="1"/>
    <col min="2" max="2" width="4.57421875" style="104" customWidth="1"/>
    <col min="3" max="3" width="39.57421875" style="56" customWidth="1"/>
    <col min="4" max="6" width="18.7109375" style="56" customWidth="1"/>
    <col min="7" max="16384" width="11.7109375" style="56" customWidth="1"/>
  </cols>
  <sheetData>
    <row r="1" spans="1:5" ht="12.75" customHeight="1">
      <c r="A1" s="1640" t="s">
        <v>212</v>
      </c>
      <c r="B1" s="1640"/>
      <c r="C1" s="1640"/>
      <c r="D1" s="1640"/>
      <c r="E1" s="1640"/>
    </row>
    <row r="2" spans="1:6" ht="12.75" customHeight="1">
      <c r="A2" s="1075"/>
      <c r="B2" s="1075"/>
      <c r="C2" s="1075"/>
      <c r="D2" s="1075"/>
      <c r="E2" s="1075"/>
      <c r="F2" s="1075"/>
    </row>
    <row r="3" spans="1:6" ht="19.5" customHeight="1">
      <c r="A3" s="1631" t="s">
        <v>1149</v>
      </c>
      <c r="B3" s="1631"/>
      <c r="C3" s="1631"/>
      <c r="D3" s="1631"/>
      <c r="E3" s="1631"/>
      <c r="F3" s="1631"/>
    </row>
    <row r="4" spans="1:6" ht="15">
      <c r="A4" s="1643" t="s">
        <v>1150</v>
      </c>
      <c r="B4" s="1643"/>
      <c r="C4" s="1643"/>
      <c r="D4" s="1643"/>
      <c r="E4" s="1643"/>
      <c r="F4" s="1643"/>
    </row>
    <row r="5" spans="1:6" s="1" customFormat="1" ht="38.25" customHeight="1">
      <c r="A5" s="1639" t="s">
        <v>1006</v>
      </c>
      <c r="B5" s="1639"/>
      <c r="C5" s="1639"/>
      <c r="D5" s="1639"/>
      <c r="E5" s="1639"/>
      <c r="F5" s="1639"/>
    </row>
    <row r="6" spans="1:6" s="1" customFormat="1" ht="19.5" customHeight="1">
      <c r="A6" s="803"/>
      <c r="B6" s="803"/>
      <c r="C6" s="803"/>
      <c r="D6" s="803"/>
      <c r="E6" s="803"/>
      <c r="F6" s="803"/>
    </row>
    <row r="7" spans="1:6" s="1" customFormat="1" ht="21.75" customHeight="1" thickBot="1">
      <c r="A7" s="6"/>
      <c r="B7" s="107" t="s">
        <v>213</v>
      </c>
      <c r="D7" s="1076"/>
      <c r="E7" s="1076"/>
      <c r="F7" s="1076" t="s">
        <v>214</v>
      </c>
    </row>
    <row r="8" spans="1:6" s="1" customFormat="1" ht="12.75" customHeight="1">
      <c r="A8" s="1644" t="s">
        <v>156</v>
      </c>
      <c r="B8" s="1637"/>
      <c r="C8" s="1647" t="s">
        <v>215</v>
      </c>
      <c r="D8" s="1637" t="s">
        <v>1101</v>
      </c>
      <c r="E8" s="1637" t="s">
        <v>1003</v>
      </c>
      <c r="F8" s="1637" t="s">
        <v>1147</v>
      </c>
    </row>
    <row r="9" spans="1:6" s="109" customFormat="1" ht="33" customHeight="1">
      <c r="A9" s="1645"/>
      <c r="B9" s="1646"/>
      <c r="C9" s="1648"/>
      <c r="D9" s="1638"/>
      <c r="E9" s="1638"/>
      <c r="F9" s="1638"/>
    </row>
    <row r="10" spans="1:6" s="1" customFormat="1" ht="12.75" customHeight="1" thickBot="1">
      <c r="A10" s="1641" t="s">
        <v>158</v>
      </c>
      <c r="B10" s="1642"/>
      <c r="C10" s="378" t="s">
        <v>159</v>
      </c>
      <c r="D10" s="379" t="s">
        <v>160</v>
      </c>
      <c r="E10" s="379" t="s">
        <v>161</v>
      </c>
      <c r="F10" s="379" t="s">
        <v>461</v>
      </c>
    </row>
    <row r="11" spans="1:6" s="1" customFormat="1" ht="31.5" customHeight="1">
      <c r="A11" s="797" t="s">
        <v>38</v>
      </c>
      <c r="B11" s="127"/>
      <c r="C11" s="377" t="s">
        <v>165</v>
      </c>
      <c r="D11" s="372">
        <f>SUM('1. melléklet'!D12)</f>
        <v>211972234</v>
      </c>
      <c r="E11" s="372">
        <f>SUM('1. melléklet'!E12)</f>
        <v>204676466</v>
      </c>
      <c r="F11" s="372">
        <f>SUM('1. melléklet'!F12)</f>
        <v>204676466</v>
      </c>
    </row>
    <row r="12" spans="1:6" s="1" customFormat="1" ht="21" customHeight="1">
      <c r="A12" s="798" t="s">
        <v>40</v>
      </c>
      <c r="B12" s="110"/>
      <c r="C12" s="111" t="s">
        <v>174</v>
      </c>
      <c r="D12" s="69">
        <f>SUM('1. melléklet'!D19)</f>
        <v>186676160</v>
      </c>
      <c r="E12" s="69">
        <f>SUM('1. melléklet'!E19)</f>
        <v>168451387</v>
      </c>
      <c r="F12" s="69">
        <f>SUM('1. melléklet'!F19)</f>
        <v>168451387</v>
      </c>
    </row>
    <row r="13" spans="1:6" s="1" customFormat="1" ht="12.75" customHeight="1">
      <c r="A13" s="798" t="s">
        <v>47</v>
      </c>
      <c r="B13" s="110"/>
      <c r="C13" s="111" t="s">
        <v>9</v>
      </c>
      <c r="D13" s="69">
        <f>SUM('1. melléklet'!D29)</f>
        <v>44392717</v>
      </c>
      <c r="E13" s="69">
        <f>SUM('1. melléklet'!E29)</f>
        <v>38727783</v>
      </c>
      <c r="F13" s="69">
        <f>SUM('1. melléklet'!F29)</f>
        <v>41945014</v>
      </c>
    </row>
    <row r="14" spans="1:6" s="1" customFormat="1" ht="12.75" customHeight="1" thickBot="1">
      <c r="A14" s="799" t="s">
        <v>49</v>
      </c>
      <c r="B14" s="363"/>
      <c r="C14" s="364" t="s">
        <v>185</v>
      </c>
      <c r="D14" s="124">
        <f>SUM('1. melléklet'!D31)</f>
        <v>2293681</v>
      </c>
      <c r="E14" s="124">
        <f>SUM('1. melléklet'!E31)</f>
        <v>78000</v>
      </c>
      <c r="F14" s="124">
        <f>SUM('1. melléklet'!F31)</f>
        <v>78000</v>
      </c>
    </row>
    <row r="15" spans="1:6" s="1" customFormat="1" ht="12.75" customHeight="1" thickBot="1">
      <c r="A15" s="365" t="s">
        <v>51</v>
      </c>
      <c r="B15" s="366" t="s">
        <v>164</v>
      </c>
      <c r="C15" s="367" t="s">
        <v>216</v>
      </c>
      <c r="D15" s="368">
        <f>SUM(D11:D14)</f>
        <v>445334792</v>
      </c>
      <c r="E15" s="368">
        <f>SUM(E11:E14)</f>
        <v>411933636</v>
      </c>
      <c r="F15" s="368">
        <f>SUM(F11:F14)</f>
        <v>415150867</v>
      </c>
    </row>
    <row r="16" spans="1:6" s="1" customFormat="1" ht="12.75" customHeight="1">
      <c r="A16" s="797" t="s">
        <v>53</v>
      </c>
      <c r="B16" s="127"/>
      <c r="C16" s="304" t="s">
        <v>121</v>
      </c>
      <c r="D16" s="126">
        <f>SUM('1. melléklet'!D47)</f>
        <v>202958120</v>
      </c>
      <c r="E16" s="126">
        <f>SUM('1. melléklet'!E47)</f>
        <v>231916418</v>
      </c>
      <c r="F16" s="126">
        <f>SUM('1. melléklet'!F47)</f>
        <v>231916418</v>
      </c>
    </row>
    <row r="17" spans="1:6" s="1" customFormat="1" ht="28.5" customHeight="1">
      <c r="A17" s="798" t="s">
        <v>55</v>
      </c>
      <c r="B17" s="110"/>
      <c r="C17" s="115" t="s">
        <v>199</v>
      </c>
      <c r="D17" s="126">
        <f>SUM('1. melléklet'!D48)</f>
        <v>48716977</v>
      </c>
      <c r="E17" s="126">
        <f>SUM('1. melléklet'!E48)</f>
        <v>46416484</v>
      </c>
      <c r="F17" s="126">
        <f>SUM('1. melléklet'!F48)</f>
        <v>46416484</v>
      </c>
    </row>
    <row r="18" spans="1:6" s="1" customFormat="1" ht="12.75" customHeight="1">
      <c r="A18" s="798" t="s">
        <v>57</v>
      </c>
      <c r="B18" s="110"/>
      <c r="C18" s="114" t="s">
        <v>125</v>
      </c>
      <c r="D18" s="126">
        <f>SUM('1. melléklet'!D49)</f>
        <v>179424836</v>
      </c>
      <c r="E18" s="126">
        <f>SUM('1. melléklet'!E49)</f>
        <v>121926274</v>
      </c>
      <c r="F18" s="126">
        <f>SUM('1. melléklet'!F49)</f>
        <v>121926274</v>
      </c>
    </row>
    <row r="19" spans="1:6" s="1" customFormat="1" ht="12.75" customHeight="1">
      <c r="A19" s="798" t="s">
        <v>86</v>
      </c>
      <c r="B19" s="110"/>
      <c r="C19" s="115" t="s">
        <v>201</v>
      </c>
      <c r="D19" s="69">
        <f>SUM('1. melléklet'!D50)</f>
        <v>3627050</v>
      </c>
      <c r="E19" s="69">
        <f>SUM('1. melléklet'!E50)</f>
        <v>4162000</v>
      </c>
      <c r="F19" s="69">
        <f>SUM('1. melléklet'!F50)</f>
        <v>4162000</v>
      </c>
    </row>
    <row r="20" spans="1:6" s="1" customFormat="1" ht="12.75" customHeight="1">
      <c r="A20" s="798" t="s">
        <v>59</v>
      </c>
      <c r="B20" s="110"/>
      <c r="C20" s="115" t="s">
        <v>824</v>
      </c>
      <c r="D20" s="69"/>
      <c r="E20" s="69">
        <v>0</v>
      </c>
      <c r="F20" s="69">
        <v>0</v>
      </c>
    </row>
    <row r="21" spans="1:6" s="1" customFormat="1" ht="12.75" customHeight="1">
      <c r="A21" s="798" t="s">
        <v>61</v>
      </c>
      <c r="B21" s="110"/>
      <c r="C21" s="116" t="s">
        <v>217</v>
      </c>
      <c r="D21" s="69">
        <f>SUM('1. melléklet'!D54)</f>
        <v>91525600</v>
      </c>
      <c r="E21" s="69">
        <f>SUM('1. melléklet'!E54)</f>
        <v>67694636</v>
      </c>
      <c r="F21" s="69">
        <f>SUM('1. melléklet'!F54)</f>
        <v>67694636</v>
      </c>
    </row>
    <row r="22" spans="1:6" s="1" customFormat="1" ht="12.75" customHeight="1" thickBot="1">
      <c r="A22" s="799" t="s">
        <v>63</v>
      </c>
      <c r="B22" s="363"/>
      <c r="C22" s="369" t="s">
        <v>202</v>
      </c>
      <c r="D22" s="370">
        <f>SUM('1. melléklet'!D55)</f>
        <v>40766879</v>
      </c>
      <c r="E22" s="370">
        <f>SUM('1. melléklet'!E55)</f>
        <v>32887850</v>
      </c>
      <c r="F22" s="370">
        <f>SUM('1. melléklet'!F55)</f>
        <v>32887850</v>
      </c>
    </row>
    <row r="23" spans="1:6" s="1" customFormat="1" ht="12.75" customHeight="1" thickBot="1">
      <c r="A23" s="365" t="s">
        <v>65</v>
      </c>
      <c r="B23" s="366" t="s">
        <v>166</v>
      </c>
      <c r="C23" s="367" t="s">
        <v>218</v>
      </c>
      <c r="D23" s="373">
        <f>SUM(D16:D22)</f>
        <v>567019462</v>
      </c>
      <c r="E23" s="373">
        <f>SUM(E16:E22)</f>
        <v>505003662</v>
      </c>
      <c r="F23" s="373">
        <f>SUM(F16:F22)</f>
        <v>505003662</v>
      </c>
    </row>
    <row r="24" spans="1:6" s="1" customFormat="1" ht="12.75" customHeight="1">
      <c r="A24" s="797" t="s">
        <v>92</v>
      </c>
      <c r="B24" s="127"/>
      <c r="C24" s="371" t="s">
        <v>219</v>
      </c>
      <c r="D24" s="372">
        <f>SUM(D25:D26)</f>
        <v>0</v>
      </c>
      <c r="E24" s="372">
        <f>SUM(E25:E26)</f>
        <v>0</v>
      </c>
      <c r="F24" s="372">
        <f>SUM(F25:F26)</f>
        <v>0</v>
      </c>
    </row>
    <row r="25" spans="1:6" s="361" customFormat="1" ht="27" customHeight="1">
      <c r="A25" s="800" t="s">
        <v>66</v>
      </c>
      <c r="B25" s="359"/>
      <c r="C25" s="356" t="s">
        <v>589</v>
      </c>
      <c r="D25" s="360">
        <v>0</v>
      </c>
      <c r="E25" s="360">
        <v>0</v>
      </c>
      <c r="F25" s="360">
        <v>0</v>
      </c>
    </row>
    <row r="26" spans="1:6" s="361" customFormat="1" ht="30" customHeight="1">
      <c r="A26" s="800" t="s">
        <v>67</v>
      </c>
      <c r="B26" s="359"/>
      <c r="C26" s="356" t="s">
        <v>590</v>
      </c>
      <c r="D26" s="360">
        <v>0</v>
      </c>
      <c r="E26" s="360">
        <v>0</v>
      </c>
      <c r="F26" s="360">
        <v>0</v>
      </c>
    </row>
    <row r="27" spans="1:6" s="1" customFormat="1" ht="12.75" customHeight="1">
      <c r="A27" s="798" t="s">
        <v>68</v>
      </c>
      <c r="B27" s="110"/>
      <c r="C27" s="117" t="s">
        <v>220</v>
      </c>
      <c r="D27" s="69">
        <f>SUM(D29+D28)</f>
        <v>729615835</v>
      </c>
      <c r="E27" s="69">
        <f>SUM(E29+E28)</f>
        <v>656755323</v>
      </c>
      <c r="F27" s="69">
        <f>SUM(F29+F28)</f>
        <v>653538092</v>
      </c>
    </row>
    <row r="28" spans="1:6" s="108" customFormat="1" ht="12.75" customHeight="1">
      <c r="A28" s="801" t="s">
        <v>70</v>
      </c>
      <c r="B28" s="118"/>
      <c r="C28" s="119" t="s">
        <v>193</v>
      </c>
      <c r="D28" s="120">
        <f>SUM('1. melléklet'!D37)</f>
        <v>608262692</v>
      </c>
      <c r="E28" s="120">
        <f>SUM('1. melléklet'!E37)</f>
        <v>563685297</v>
      </c>
      <c r="F28" s="120">
        <f>SUM('1. melléklet'!F37)</f>
        <v>563685297</v>
      </c>
    </row>
    <row r="29" spans="1:6" s="108" customFormat="1" ht="12.75" customHeight="1">
      <c r="A29" s="801" t="s">
        <v>97</v>
      </c>
      <c r="B29" s="118"/>
      <c r="C29" s="121" t="s">
        <v>194</v>
      </c>
      <c r="D29" s="120">
        <f>SUM('1. melléklet'!D38)</f>
        <v>121353143</v>
      </c>
      <c r="E29" s="120">
        <v>93070026</v>
      </c>
      <c r="F29" s="120">
        <v>89852795</v>
      </c>
    </row>
    <row r="30" spans="1:6" s="1" customFormat="1" ht="12.75" customHeight="1" thickBot="1">
      <c r="A30" s="799" t="s">
        <v>99</v>
      </c>
      <c r="B30" s="363"/>
      <c r="C30" s="123" t="s">
        <v>221</v>
      </c>
      <c r="D30" s="370">
        <f>SUM('1. melléklet'!D39)</f>
        <v>9417924</v>
      </c>
      <c r="E30" s="370">
        <f>SUM('1. melléklet'!E39)</f>
        <v>7035063</v>
      </c>
      <c r="F30" s="370">
        <f>SUM('1. melléklet'!F39)</f>
        <v>7035063</v>
      </c>
    </row>
    <row r="31" spans="1:6" s="1" customFormat="1" ht="12.75" customHeight="1" thickBot="1">
      <c r="A31" s="365" t="s">
        <v>101</v>
      </c>
      <c r="B31" s="366" t="s">
        <v>173</v>
      </c>
      <c r="C31" s="375" t="s">
        <v>222</v>
      </c>
      <c r="D31" s="373">
        <f>SUM(D24+D27+D30)</f>
        <v>739033759</v>
      </c>
      <c r="E31" s="373">
        <f>SUM(E24+E27+E30)</f>
        <v>663790386</v>
      </c>
      <c r="F31" s="373">
        <f>SUM(F24+F27+F30)</f>
        <v>660573155</v>
      </c>
    </row>
    <row r="32" spans="1:6" s="1" customFormat="1" ht="27.75" customHeight="1">
      <c r="A32" s="797" t="s">
        <v>103</v>
      </c>
      <c r="B32" s="127"/>
      <c r="C32" s="374" t="s">
        <v>591</v>
      </c>
      <c r="D32" s="372">
        <f>SUM(D33:D34)</f>
        <v>0</v>
      </c>
      <c r="E32" s="372">
        <f>SUM(E33:E34)</f>
        <v>0</v>
      </c>
      <c r="F32" s="372">
        <f>SUM(F33:F34)</f>
        <v>0</v>
      </c>
    </row>
    <row r="33" spans="1:6" s="358" customFormat="1" ht="27.75" customHeight="1">
      <c r="A33" s="802" t="s">
        <v>105</v>
      </c>
      <c r="B33" s="355"/>
      <c r="C33" s="356" t="s">
        <v>592</v>
      </c>
      <c r="D33" s="357">
        <v>0</v>
      </c>
      <c r="E33" s="357">
        <v>0</v>
      </c>
      <c r="F33" s="357">
        <v>0</v>
      </c>
    </row>
    <row r="34" spans="1:6" s="358" customFormat="1" ht="27.75" customHeight="1">
      <c r="A34" s="802" t="s">
        <v>107</v>
      </c>
      <c r="B34" s="355"/>
      <c r="C34" s="356" t="s">
        <v>593</v>
      </c>
      <c r="D34" s="357">
        <v>0</v>
      </c>
      <c r="E34" s="357">
        <v>0</v>
      </c>
      <c r="F34" s="357">
        <v>0</v>
      </c>
    </row>
    <row r="35" spans="1:6" s="1" customFormat="1" ht="30.75" customHeight="1" thickBot="1">
      <c r="A35" s="799" t="s">
        <v>109</v>
      </c>
      <c r="B35" s="363"/>
      <c r="C35" s="123" t="s">
        <v>594</v>
      </c>
      <c r="D35" s="124">
        <f>SUM('1. melléklet'!D61)</f>
        <v>9086397</v>
      </c>
      <c r="E35" s="124">
        <f>SUM('1. melléklet'!E61)</f>
        <v>7035063</v>
      </c>
      <c r="F35" s="124">
        <f>SUM('1. melléklet'!F61)</f>
        <v>7035063</v>
      </c>
    </row>
    <row r="36" spans="1:6" s="1" customFormat="1" ht="12.75" customHeight="1" thickBot="1">
      <c r="A36" s="365" t="s">
        <v>111</v>
      </c>
      <c r="B36" s="366" t="s">
        <v>182</v>
      </c>
      <c r="C36" s="376" t="s">
        <v>209</v>
      </c>
      <c r="D36" s="373">
        <f>SUM(D32:D35)</f>
        <v>9086397</v>
      </c>
      <c r="E36" s="373">
        <f>SUM(E32:E35)</f>
        <v>7035063</v>
      </c>
      <c r="F36" s="373">
        <f>SUM(F32:F35)</f>
        <v>7035063</v>
      </c>
    </row>
    <row r="37" spans="1:6" s="1" customFormat="1" ht="29.25" customHeight="1">
      <c r="A37" s="797" t="s">
        <v>113</v>
      </c>
      <c r="B37" s="127"/>
      <c r="C37" s="125" t="s">
        <v>167</v>
      </c>
      <c r="D37" s="126">
        <f>SUM('1. melléklet'!D13)</f>
        <v>14182798</v>
      </c>
      <c r="E37" s="126">
        <f>SUM('1. melléklet'!E13)</f>
        <v>0</v>
      </c>
      <c r="F37" s="126">
        <f>SUM('1. melléklet'!F13)</f>
        <v>0</v>
      </c>
    </row>
    <row r="38" spans="1:6" s="1" customFormat="1" ht="12.75" customHeight="1">
      <c r="A38" s="798" t="s">
        <v>115</v>
      </c>
      <c r="B38" s="110"/>
      <c r="C38" s="114" t="s">
        <v>224</v>
      </c>
      <c r="D38" s="94">
        <f>SUM('1. melléklet'!D30)</f>
        <v>15566246</v>
      </c>
      <c r="E38" s="94">
        <f>SUM('1. melléklet'!E30)</f>
        <v>24150568</v>
      </c>
      <c r="F38" s="94">
        <f>SUM('1. melléklet'!F30)</f>
        <v>24150568</v>
      </c>
    </row>
    <row r="39" spans="1:6" s="1" customFormat="1" ht="12.75" customHeight="1">
      <c r="A39" s="799" t="s">
        <v>117</v>
      </c>
      <c r="B39" s="363"/>
      <c r="C39" s="300" t="s">
        <v>225</v>
      </c>
      <c r="D39" s="370">
        <f>SUM('1. melléklet'!D32)</f>
        <v>3200000</v>
      </c>
      <c r="E39" s="370">
        <f>SUM('1. melléklet'!E32)</f>
        <v>0</v>
      </c>
      <c r="F39" s="370">
        <f>SUM('1. melléklet'!F32)</f>
        <v>0</v>
      </c>
    </row>
    <row r="40" spans="1:6" s="1" customFormat="1" ht="12.75" customHeight="1">
      <c r="A40" s="578" t="s">
        <v>118</v>
      </c>
      <c r="B40" s="501"/>
      <c r="C40" s="640" t="s">
        <v>695</v>
      </c>
      <c r="D40" s="748"/>
      <c r="E40" s="748"/>
      <c r="F40" s="748"/>
    </row>
    <row r="41" spans="1:6" s="1" customFormat="1" ht="12.75" customHeight="1">
      <c r="A41" s="500" t="s">
        <v>120</v>
      </c>
      <c r="B41" s="501"/>
      <c r="C41" s="857" t="s">
        <v>711</v>
      </c>
      <c r="D41" s="748"/>
      <c r="E41" s="748"/>
      <c r="F41" s="748"/>
    </row>
    <row r="42" spans="1:6" s="1" customFormat="1" ht="12.75" customHeight="1" thickBot="1">
      <c r="A42" s="744" t="s">
        <v>122</v>
      </c>
      <c r="B42" s="745" t="s">
        <v>183</v>
      </c>
      <c r="C42" s="746" t="s">
        <v>226</v>
      </c>
      <c r="D42" s="747">
        <f>SUM(D37:D41)</f>
        <v>32949044</v>
      </c>
      <c r="E42" s="747">
        <f>SUM(E37:E41)</f>
        <v>24150568</v>
      </c>
      <c r="F42" s="747">
        <f>SUM(F37:F41)</f>
        <v>24150568</v>
      </c>
    </row>
    <row r="43" spans="1:6" s="1" customFormat="1" ht="12.75" customHeight="1">
      <c r="A43" s="797" t="s">
        <v>124</v>
      </c>
      <c r="B43" s="127"/>
      <c r="C43" s="125" t="s">
        <v>132</v>
      </c>
      <c r="D43" s="126">
        <f>SUM('1. melléklet'!D56)</f>
        <v>48635850</v>
      </c>
      <c r="E43" s="126">
        <f>SUM('1. melléklet'!E56)</f>
        <v>4500000</v>
      </c>
      <c r="F43" s="126">
        <f>SUM('1. melléklet'!F56)</f>
        <v>4500000</v>
      </c>
    </row>
    <row r="44" spans="1:6" s="1" customFormat="1" ht="12.75" customHeight="1">
      <c r="A44" s="798" t="s">
        <v>126</v>
      </c>
      <c r="B44" s="110"/>
      <c r="C44" s="114" t="s">
        <v>134</v>
      </c>
      <c r="D44" s="126">
        <f>SUM('1. melléklet'!D57)</f>
        <v>8744654</v>
      </c>
      <c r="E44" s="126">
        <f>SUM('1. melléklet'!E57)</f>
        <v>1300000</v>
      </c>
      <c r="F44" s="126">
        <f>SUM('1. melléklet'!F57)</f>
        <v>1300000</v>
      </c>
    </row>
    <row r="45" spans="1:6" s="1" customFormat="1" ht="12.75" customHeight="1">
      <c r="A45" s="799" t="s">
        <v>128</v>
      </c>
      <c r="B45" s="363"/>
      <c r="C45" s="300" t="s">
        <v>694</v>
      </c>
      <c r="D45" s="743">
        <f>SUM('1. melléklet'!D53)</f>
        <v>573101751</v>
      </c>
      <c r="E45" s="743">
        <f>SUM('1. melléklet'!E53)</f>
        <v>582035865</v>
      </c>
      <c r="F45" s="743">
        <f>SUM('1. melléklet'!F53)</f>
        <v>582035865</v>
      </c>
    </row>
    <row r="46" spans="1:6" s="1" customFormat="1" ht="12.75" customHeight="1" thickBot="1">
      <c r="A46" s="799" t="s">
        <v>130</v>
      </c>
      <c r="B46" s="363"/>
      <c r="C46" s="300" t="s">
        <v>203</v>
      </c>
      <c r="D46" s="370">
        <f>SUM('1. melléklet'!D58)</f>
        <v>10729481</v>
      </c>
      <c r="E46" s="370">
        <f>SUM('1. melléklet'!E58)</f>
        <v>0</v>
      </c>
      <c r="F46" s="370">
        <f>SUM('1. melléklet'!F58)</f>
        <v>0</v>
      </c>
    </row>
    <row r="47" spans="1:6" s="1" customFormat="1" ht="12.75" customHeight="1" thickBot="1">
      <c r="A47" s="365" t="s">
        <v>131</v>
      </c>
      <c r="B47" s="366" t="s">
        <v>184</v>
      </c>
      <c r="C47" s="367" t="s">
        <v>227</v>
      </c>
      <c r="D47" s="373">
        <f>SUM(D43:D46)</f>
        <v>641211736</v>
      </c>
      <c r="E47" s="373">
        <f>SUM(E43:E46)</f>
        <v>587835865</v>
      </c>
      <c r="F47" s="373">
        <f>SUM(F43:F46)</f>
        <v>587835865</v>
      </c>
    </row>
    <row r="49" spans="1:6" s="1" customFormat="1" ht="12.75" customHeight="1">
      <c r="A49" s="128"/>
      <c r="B49" s="128"/>
      <c r="C49" s="128" t="s">
        <v>228</v>
      </c>
      <c r="D49" s="129">
        <f>SUM(D15+D31+D42)</f>
        <v>1217317595</v>
      </c>
      <c r="E49" s="129">
        <f>SUM(E15+E31+E42)</f>
        <v>1099874590</v>
      </c>
      <c r="F49" s="129">
        <f>SUM(F15+F31+F42)</f>
        <v>1099874590</v>
      </c>
    </row>
    <row r="50" spans="1:6" s="1" customFormat="1" ht="12.75" customHeight="1">
      <c r="A50" s="128"/>
      <c r="B50" s="128"/>
      <c r="C50" s="128" t="s">
        <v>211</v>
      </c>
      <c r="D50" s="129">
        <f>SUM(D23+D36+D47)</f>
        <v>1217317595</v>
      </c>
      <c r="E50" s="129">
        <f>SUM(E23+E36+E47)</f>
        <v>1099874590</v>
      </c>
      <c r="F50" s="129">
        <f>SUM(F23+F36+F47)</f>
        <v>1099874590</v>
      </c>
    </row>
  </sheetData>
  <sheetProtection selectLockedCells="1" selectUnlockedCells="1"/>
  <mergeCells count="10">
    <mergeCell ref="A4:F4"/>
    <mergeCell ref="F8:F9"/>
    <mergeCell ref="A5:F5"/>
    <mergeCell ref="A3:F3"/>
    <mergeCell ref="A1:E1"/>
    <mergeCell ref="A10:B10"/>
    <mergeCell ref="A8:B9"/>
    <mergeCell ref="C8:C9"/>
    <mergeCell ref="D8:D9"/>
    <mergeCell ref="E8:E9"/>
  </mergeCells>
  <printOptions horizontalCentered="1"/>
  <pageMargins left="0.7874015748031497" right="0.7874015748031497" top="1.062992125984252" bottom="1.062992125984252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61"/>
  <sheetViews>
    <sheetView view="pageBreakPreview" zoomScaleSheetLayoutView="100" zoomScalePageLayoutView="0" workbookViewId="0" topLeftCell="A1">
      <selection activeCell="A2" sqref="A2:F2"/>
    </sheetView>
  </sheetViews>
  <sheetFormatPr defaultColWidth="11.7109375" defaultRowHeight="12.75"/>
  <cols>
    <col min="1" max="2" width="3.8515625" style="56" customWidth="1"/>
    <col min="3" max="3" width="44.00390625" style="56" customWidth="1"/>
    <col min="4" max="4" width="18.00390625" style="105" customWidth="1"/>
    <col min="5" max="6" width="16.8515625" style="105" customWidth="1"/>
    <col min="7" max="16384" width="11.7109375" style="56" customWidth="1"/>
  </cols>
  <sheetData>
    <row r="1" spans="1:6" s="106" customFormat="1" ht="18" customHeight="1">
      <c r="A1" s="1640" t="s">
        <v>229</v>
      </c>
      <c r="B1" s="1640"/>
      <c r="C1" s="1640"/>
      <c r="D1" s="1640"/>
      <c r="E1" s="1640"/>
      <c r="F1" s="1640"/>
    </row>
    <row r="2" spans="1:6" ht="19.5" customHeight="1">
      <c r="A2" s="1656" t="s">
        <v>1149</v>
      </c>
      <c r="B2" s="1656"/>
      <c r="C2" s="1656"/>
      <c r="D2" s="1656"/>
      <c r="E2" s="1656"/>
      <c r="F2" s="1656"/>
    </row>
    <row r="3" spans="1:6" ht="15" customHeight="1">
      <c r="A3" s="1653" t="s">
        <v>1150</v>
      </c>
      <c r="B3" s="1653"/>
      <c r="C3" s="1653"/>
      <c r="D3" s="1653"/>
      <c r="E3" s="1653"/>
      <c r="F3" s="1653"/>
    </row>
    <row r="4" spans="1:6" ht="6.75" customHeight="1">
      <c r="A4" s="1654"/>
      <c r="B4" s="1654"/>
      <c r="C4" s="1654"/>
      <c r="D4" s="56"/>
      <c r="E4" s="56"/>
      <c r="F4" s="56"/>
    </row>
    <row r="5" spans="1:6" s="130" customFormat="1" ht="12.75" customHeight="1">
      <c r="A5" s="1655" t="s">
        <v>1004</v>
      </c>
      <c r="B5" s="1655"/>
      <c r="C5" s="1655"/>
      <c r="D5" s="1655"/>
      <c r="E5" s="1655"/>
      <c r="F5" s="1655"/>
    </row>
    <row r="6" spans="1:6" s="130" customFormat="1" ht="12.75" customHeight="1">
      <c r="A6" s="1655"/>
      <c r="B6" s="1655"/>
      <c r="C6" s="1655"/>
      <c r="D6" s="1655"/>
      <c r="E6" s="1655"/>
      <c r="F6" s="1655"/>
    </row>
    <row r="7" s="130" customFormat="1" ht="12.75" customHeight="1">
      <c r="B7" s="131"/>
    </row>
    <row r="8" spans="2:6" s="130" customFormat="1" ht="30" customHeight="1" thickBot="1">
      <c r="B8" s="131"/>
      <c r="D8" s="1077"/>
      <c r="E8" s="1077"/>
      <c r="F8" s="1077" t="s">
        <v>214</v>
      </c>
    </row>
    <row r="9" spans="1:6" s="130" customFormat="1" ht="63.75" customHeight="1">
      <c r="A9" s="1649" t="s">
        <v>156</v>
      </c>
      <c r="B9" s="1650"/>
      <c r="C9" s="399" t="s">
        <v>157</v>
      </c>
      <c r="D9" s="400" t="s">
        <v>1085</v>
      </c>
      <c r="E9" s="400" t="s">
        <v>1003</v>
      </c>
      <c r="F9" s="400" t="s">
        <v>1147</v>
      </c>
    </row>
    <row r="10" spans="1:6" s="130" customFormat="1" ht="12.75" customHeight="1" thickBot="1">
      <c r="A10" s="1651"/>
      <c r="B10" s="1652"/>
      <c r="C10" s="401" t="s">
        <v>158</v>
      </c>
      <c r="D10" s="402" t="s">
        <v>159</v>
      </c>
      <c r="E10" s="402" t="s">
        <v>160</v>
      </c>
      <c r="F10" s="402" t="s">
        <v>161</v>
      </c>
    </row>
    <row r="11" spans="1:6" s="130" customFormat="1" ht="27" customHeight="1">
      <c r="A11" s="382" t="s">
        <v>38</v>
      </c>
      <c r="B11" s="772"/>
      <c r="C11" s="393" t="s">
        <v>579</v>
      </c>
      <c r="D11" s="381">
        <f>SUM('19 önkormányzat'!E9)</f>
        <v>58211337</v>
      </c>
      <c r="E11" s="381">
        <f>SUM('19 önkormányzat'!F9)</f>
        <v>62276520</v>
      </c>
      <c r="F11" s="381">
        <f>SUM('19 önkormányzat'!G9)</f>
        <v>62276520</v>
      </c>
    </row>
    <row r="12" spans="1:6" s="130" customFormat="1" ht="28.5" customHeight="1">
      <c r="A12" s="382" t="s">
        <v>40</v>
      </c>
      <c r="B12" s="773"/>
      <c r="C12" s="385" t="s">
        <v>580</v>
      </c>
      <c r="D12" s="381">
        <f>SUM('19 önkormányzat'!E10)</f>
        <v>71893151</v>
      </c>
      <c r="E12" s="381">
        <f>SUM('19 önkormányzat'!F10)</f>
        <v>72775566</v>
      </c>
      <c r="F12" s="381">
        <f>SUM('19 önkormányzat'!G10)</f>
        <v>72775566</v>
      </c>
    </row>
    <row r="13" spans="1:6" s="130" customFormat="1" ht="25.5" customHeight="1">
      <c r="A13" s="382" t="s">
        <v>47</v>
      </c>
      <c r="B13" s="773"/>
      <c r="C13" s="385" t="s">
        <v>601</v>
      </c>
      <c r="D13" s="381">
        <f>SUM('19 önkormányzat'!E11)</f>
        <v>66041405</v>
      </c>
      <c r="E13" s="381">
        <f>SUM('19 önkormányzat'!F11)</f>
        <v>58547790</v>
      </c>
      <c r="F13" s="381">
        <f>SUM('19 önkormányzat'!G11)</f>
        <v>58547790</v>
      </c>
    </row>
    <row r="14" spans="1:6" s="130" customFormat="1" ht="26.25" customHeight="1">
      <c r="A14" s="382" t="s">
        <v>49</v>
      </c>
      <c r="B14" s="773"/>
      <c r="C14" s="385" t="s">
        <v>581</v>
      </c>
      <c r="D14" s="381">
        <f>SUM('19 önkormányzat'!E12)</f>
        <v>4760778</v>
      </c>
      <c r="E14" s="381">
        <f>SUM('19 önkormányzat'!F12)</f>
        <v>4227740</v>
      </c>
      <c r="F14" s="381">
        <f>SUM('19 önkormányzat'!G12)</f>
        <v>4227740</v>
      </c>
    </row>
    <row r="15" spans="1:6" s="130" customFormat="1" ht="30" customHeight="1">
      <c r="A15" s="382" t="s">
        <v>51</v>
      </c>
      <c r="B15" s="773"/>
      <c r="C15" s="385" t="s">
        <v>582</v>
      </c>
      <c r="D15" s="381">
        <f>SUM('19 önkormányzat'!E13)</f>
        <v>2961270</v>
      </c>
      <c r="E15" s="381">
        <f>SUM('19 önkormányzat'!F13)</f>
        <v>0</v>
      </c>
      <c r="F15" s="381">
        <f>SUM('19 önkormányzat'!G13)</f>
        <v>0</v>
      </c>
    </row>
    <row r="16" spans="1:6" s="130" customFormat="1" ht="12.75" customHeight="1">
      <c r="A16" s="382" t="s">
        <v>53</v>
      </c>
      <c r="B16" s="773"/>
      <c r="C16" s="385" t="s">
        <v>583</v>
      </c>
      <c r="D16" s="381">
        <f>SUM('19 önkormányzat'!E14)</f>
        <v>270530</v>
      </c>
      <c r="E16" s="381">
        <f>SUM('19 önkormányzat'!F14)</f>
        <v>0</v>
      </c>
      <c r="F16" s="381">
        <f>SUM('19 önkormányzat'!G14)</f>
        <v>0</v>
      </c>
    </row>
    <row r="17" spans="1:6" s="137" customFormat="1" ht="12.75" customHeight="1">
      <c r="A17" s="568" t="s">
        <v>55</v>
      </c>
      <c r="B17" s="774"/>
      <c r="C17" s="136" t="s">
        <v>162</v>
      </c>
      <c r="D17" s="13">
        <f>SUM(D11:D16)</f>
        <v>204138471</v>
      </c>
      <c r="E17" s="13">
        <f>SUM(E11:E16)</f>
        <v>197827616</v>
      </c>
      <c r="F17" s="13">
        <f>SUM(F11:F16)</f>
        <v>197827616</v>
      </c>
    </row>
    <row r="18" spans="1:6" s="391" customFormat="1" ht="27" customHeight="1">
      <c r="A18" s="471" t="s">
        <v>57</v>
      </c>
      <c r="B18" s="775"/>
      <c r="C18" s="389" t="s">
        <v>163</v>
      </c>
      <c r="D18" s="390">
        <f>SUM('1. melléklet'!D11)</f>
        <v>7833763</v>
      </c>
      <c r="E18" s="390">
        <f>SUM('1. melléklet'!E11)</f>
        <v>6848850</v>
      </c>
      <c r="F18" s="390">
        <f>SUM('1. melléklet'!F11)</f>
        <v>6848850</v>
      </c>
    </row>
    <row r="19" spans="1:6" s="388" customFormat="1" ht="30.75" customHeight="1">
      <c r="A19" s="444" t="s">
        <v>86</v>
      </c>
      <c r="B19" s="776"/>
      <c r="C19" s="1054" t="s">
        <v>825</v>
      </c>
      <c r="D19" s="1055"/>
      <c r="E19" s="1055"/>
      <c r="F19" s="1055"/>
    </row>
    <row r="20" spans="1:6" s="388" customFormat="1" ht="12.75" customHeight="1">
      <c r="A20" s="444" t="s">
        <v>59</v>
      </c>
      <c r="B20" s="776"/>
      <c r="C20" s="386" t="s">
        <v>604</v>
      </c>
      <c r="D20" s="387"/>
      <c r="E20" s="387"/>
      <c r="F20" s="387"/>
    </row>
    <row r="21" spans="1:6" s="388" customFormat="1" ht="12.75" customHeight="1">
      <c r="A21" s="1056" t="s">
        <v>61</v>
      </c>
      <c r="B21" s="777"/>
      <c r="C21" s="396" t="s">
        <v>828</v>
      </c>
      <c r="D21" s="1069">
        <v>984913</v>
      </c>
      <c r="E21" s="1069"/>
      <c r="F21" s="1069"/>
    </row>
    <row r="22" spans="1:6" s="388" customFormat="1" ht="12.75" customHeight="1" thickBot="1">
      <c r="A22" s="1056" t="s">
        <v>63</v>
      </c>
      <c r="B22" s="777"/>
      <c r="C22" s="396" t="s">
        <v>603</v>
      </c>
      <c r="D22" s="397">
        <v>6848850</v>
      </c>
      <c r="E22" s="397">
        <v>6848850</v>
      </c>
      <c r="F22" s="397">
        <v>6848850</v>
      </c>
    </row>
    <row r="23" spans="1:6" s="130" customFormat="1" ht="25.5" customHeight="1" thickBot="1">
      <c r="A23" s="1057" t="s">
        <v>65</v>
      </c>
      <c r="B23" s="778" t="s">
        <v>164</v>
      </c>
      <c r="C23" s="398" t="s">
        <v>165</v>
      </c>
      <c r="D23" s="1058">
        <f>SUM(D17+D18)</f>
        <v>211972234</v>
      </c>
      <c r="E23" s="1058">
        <f>SUM(E17+E18)</f>
        <v>204676466</v>
      </c>
      <c r="F23" s="1058">
        <f>SUM(F17+F18)</f>
        <v>204676466</v>
      </c>
    </row>
    <row r="24" spans="1:6" s="6" customFormat="1" ht="25.5" customHeight="1">
      <c r="A24" s="1059" t="s">
        <v>92</v>
      </c>
      <c r="B24" s="1059"/>
      <c r="C24" s="1060" t="s">
        <v>827</v>
      </c>
      <c r="D24" s="1061">
        <v>14182798</v>
      </c>
      <c r="E24" s="1061"/>
      <c r="F24" s="1061"/>
    </row>
    <row r="25" spans="1:6" s="499" customFormat="1" ht="25.5" customHeight="1" thickBot="1">
      <c r="A25" s="1062" t="s">
        <v>66</v>
      </c>
      <c r="B25" s="1062"/>
      <c r="C25" s="1063" t="s">
        <v>826</v>
      </c>
      <c r="D25" s="1064"/>
      <c r="E25" s="1064"/>
      <c r="F25" s="1064"/>
    </row>
    <row r="26" spans="1:6" s="137" customFormat="1" ht="29.25" customHeight="1" thickBot="1">
      <c r="A26" s="1065" t="s">
        <v>67</v>
      </c>
      <c r="B26" s="779" t="s">
        <v>166</v>
      </c>
      <c r="C26" s="403" t="s">
        <v>167</v>
      </c>
      <c r="D26" s="1066">
        <f>SUM('2. melléklet'!D37)</f>
        <v>14182798</v>
      </c>
      <c r="E26" s="1066">
        <f>SUM('2. melléklet'!E37)</f>
        <v>0</v>
      </c>
      <c r="F26" s="1066">
        <f>SUM('2. melléklet'!F37)</f>
        <v>0</v>
      </c>
    </row>
    <row r="27" spans="1:6" s="130" customFormat="1" ht="12.75" customHeight="1">
      <c r="A27" s="833" t="s">
        <v>68</v>
      </c>
      <c r="B27" s="772"/>
      <c r="C27" s="380" t="s">
        <v>596</v>
      </c>
      <c r="D27" s="150">
        <f>SUM('1. melléklet'!D14)</f>
        <v>8127945</v>
      </c>
      <c r="E27" s="150">
        <f>SUM('1. melléklet'!E14)</f>
        <v>7013063</v>
      </c>
      <c r="F27" s="150">
        <f>SUM('1. melléklet'!F14)</f>
        <v>7013063</v>
      </c>
    </row>
    <row r="28" spans="1:6" s="130" customFormat="1" ht="12.75" customHeight="1">
      <c r="A28" s="382" t="s">
        <v>70</v>
      </c>
      <c r="B28" s="773"/>
      <c r="C28" s="133" t="s">
        <v>597</v>
      </c>
      <c r="D28" s="150">
        <f>SUM('1. melléklet'!D15)</f>
        <v>164505470</v>
      </c>
      <c r="E28" s="150">
        <f>SUM('1. melléklet'!E15)</f>
        <v>150581381</v>
      </c>
      <c r="F28" s="150">
        <f>SUM('1. melléklet'!F15)</f>
        <v>150581381</v>
      </c>
    </row>
    <row r="29" spans="1:6" s="130" customFormat="1" ht="12.75" customHeight="1">
      <c r="A29" s="382" t="s">
        <v>97</v>
      </c>
      <c r="B29" s="773"/>
      <c r="C29" s="133" t="s">
        <v>598</v>
      </c>
      <c r="D29" s="150">
        <f>SUM('1. melléklet'!D16)</f>
        <v>12680105</v>
      </c>
      <c r="E29" s="150">
        <f>SUM('1. melléklet'!E16)</f>
        <v>10353962</v>
      </c>
      <c r="F29" s="150">
        <f>SUM('1. melléklet'!F16)</f>
        <v>10353962</v>
      </c>
    </row>
    <row r="30" spans="1:6" s="130" customFormat="1" ht="12.75" customHeight="1">
      <c r="A30" s="382" t="s">
        <v>99</v>
      </c>
      <c r="B30" s="773"/>
      <c r="C30" s="385" t="s">
        <v>599</v>
      </c>
      <c r="D30" s="150">
        <f>SUM('1. melléklet'!D17)</f>
        <v>0</v>
      </c>
      <c r="E30" s="150">
        <f>SUM('1. melléklet'!E17)</f>
        <v>0</v>
      </c>
      <c r="F30" s="150">
        <f>SUM('1. melléklet'!F17)</f>
        <v>0</v>
      </c>
    </row>
    <row r="31" spans="1:6" s="130" customFormat="1" ht="12.75" customHeight="1" thickBot="1">
      <c r="A31" s="382" t="s">
        <v>101</v>
      </c>
      <c r="B31" s="780"/>
      <c r="C31" s="392" t="s">
        <v>600</v>
      </c>
      <c r="D31" s="150">
        <f>SUM('1. melléklet'!D18)</f>
        <v>1362640</v>
      </c>
      <c r="E31" s="150">
        <f>SUM('1. melléklet'!E18)</f>
        <v>502981</v>
      </c>
      <c r="F31" s="150">
        <f>SUM('1. melléklet'!F18)</f>
        <v>502981</v>
      </c>
    </row>
    <row r="32" spans="1:6" s="130" customFormat="1" ht="24.75" customHeight="1" thickBot="1">
      <c r="A32" s="795" t="s">
        <v>103</v>
      </c>
      <c r="B32" s="781" t="s">
        <v>173</v>
      </c>
      <c r="C32" s="394" t="s">
        <v>174</v>
      </c>
      <c r="D32" s="395">
        <f>SUM(D27:D31)</f>
        <v>186676160</v>
      </c>
      <c r="E32" s="395">
        <f>SUM(E27:E31)</f>
        <v>168451387</v>
      </c>
      <c r="F32" s="395">
        <f>SUM(F27:F31)</f>
        <v>168451387</v>
      </c>
    </row>
    <row r="33" spans="1:6" s="130" customFormat="1" ht="12.75" customHeight="1">
      <c r="A33" s="382" t="s">
        <v>105</v>
      </c>
      <c r="B33" s="782"/>
      <c r="C33" s="383" t="s">
        <v>584</v>
      </c>
      <c r="D33" s="384">
        <f>SUM('1. melléklet'!D20)</f>
        <v>3702751</v>
      </c>
      <c r="E33" s="384">
        <f>SUM('1. melléklet'!E20)</f>
        <v>3707228</v>
      </c>
      <c r="F33" s="384">
        <f>SUM('1. melléklet'!F20)</f>
        <v>3707228</v>
      </c>
    </row>
    <row r="34" spans="1:6" s="130" customFormat="1" ht="12.75" customHeight="1">
      <c r="A34" s="382" t="s">
        <v>107</v>
      </c>
      <c r="B34" s="782"/>
      <c r="C34" s="383" t="s">
        <v>176</v>
      </c>
      <c r="D34" s="384">
        <f>SUM('1. melléklet'!D21)</f>
        <v>4803116</v>
      </c>
      <c r="E34" s="384">
        <f>SUM('1. melléklet'!E21)</f>
        <v>4780000</v>
      </c>
      <c r="F34" s="384">
        <f>SUM('1. melléklet'!F21)</f>
        <v>7997231</v>
      </c>
    </row>
    <row r="35" spans="1:6" s="130" customFormat="1" ht="12.75" customHeight="1">
      <c r="A35" s="382" t="s">
        <v>109</v>
      </c>
      <c r="B35" s="782"/>
      <c r="C35" s="383" t="s">
        <v>177</v>
      </c>
      <c r="D35" s="384">
        <f>SUM('1. melléklet'!D22)</f>
        <v>3120519</v>
      </c>
      <c r="E35" s="384">
        <f>SUM('1. melléklet'!E22)</f>
        <v>3731000</v>
      </c>
      <c r="F35" s="384">
        <f>SUM('1. melléklet'!F22)</f>
        <v>3731000</v>
      </c>
    </row>
    <row r="36" spans="1:6" s="130" customFormat="1" ht="12.75" customHeight="1">
      <c r="A36" s="382" t="s">
        <v>111</v>
      </c>
      <c r="B36" s="782"/>
      <c r="C36" s="383" t="s">
        <v>686</v>
      </c>
      <c r="D36" s="384">
        <f>SUM('1. melléklet'!D23)</f>
        <v>19402162</v>
      </c>
      <c r="E36" s="384">
        <f>SUM('1. melléklet'!E23)</f>
        <v>19449555</v>
      </c>
      <c r="F36" s="384">
        <f>SUM('1. melléklet'!F23)</f>
        <v>19449555</v>
      </c>
    </row>
    <row r="37" spans="1:6" s="130" customFormat="1" ht="12.75" customHeight="1">
      <c r="A37" s="382" t="s">
        <v>113</v>
      </c>
      <c r="B37" s="782"/>
      <c r="C37" s="383" t="s">
        <v>179</v>
      </c>
      <c r="D37" s="384">
        <f>SUM('1. melléklet'!D24)</f>
        <v>11551896</v>
      </c>
      <c r="E37" s="384">
        <f>SUM('1. melléklet'!E24)</f>
        <v>7060000</v>
      </c>
      <c r="F37" s="384">
        <f>SUM('1. melléklet'!F24)</f>
        <v>7060000</v>
      </c>
    </row>
    <row r="38" spans="1:6" s="130" customFormat="1" ht="12.75" customHeight="1">
      <c r="A38" s="382" t="s">
        <v>115</v>
      </c>
      <c r="B38" s="382"/>
      <c r="C38" s="383" t="s">
        <v>709</v>
      </c>
      <c r="D38" s="384">
        <f>SUM('1. melléklet'!D25)</f>
        <v>818000</v>
      </c>
      <c r="E38" s="384">
        <f>SUM('1. melléklet'!E25)</f>
        <v>0</v>
      </c>
      <c r="F38" s="384">
        <f>SUM('1. melléklet'!F25)</f>
        <v>0</v>
      </c>
    </row>
    <row r="39" spans="1:6" s="130" customFormat="1" ht="12.75" customHeight="1">
      <c r="A39" s="833" t="s">
        <v>117</v>
      </c>
      <c r="B39" s="772"/>
      <c r="C39" s="380" t="s">
        <v>595</v>
      </c>
      <c r="D39" s="384">
        <f>SUM('1. melléklet'!D26)</f>
        <v>554</v>
      </c>
      <c r="E39" s="384">
        <f>SUM('1. melléklet'!E26)</f>
        <v>0</v>
      </c>
      <c r="F39" s="384">
        <f>SUM('1. melléklet'!F26)</f>
        <v>0</v>
      </c>
    </row>
    <row r="40" spans="1:6" s="130" customFormat="1" ht="12.75" customHeight="1">
      <c r="A40" s="833" t="s">
        <v>118</v>
      </c>
      <c r="B40" s="1067"/>
      <c r="C40" s="1068" t="s">
        <v>823</v>
      </c>
      <c r="D40" s="384">
        <f>SUM('1. melléklet'!D27)</f>
        <v>660167</v>
      </c>
      <c r="E40" s="384">
        <f>SUM('1. melléklet'!E27)</f>
        <v>0</v>
      </c>
      <c r="F40" s="384">
        <f>SUM('1. melléklet'!F27)</f>
        <v>0</v>
      </c>
    </row>
    <row r="41" spans="1:6" s="130" customFormat="1" ht="12.75" customHeight="1" thickBot="1">
      <c r="A41" s="382" t="s">
        <v>120</v>
      </c>
      <c r="B41" s="780"/>
      <c r="C41" s="392" t="s">
        <v>181</v>
      </c>
      <c r="D41" s="384">
        <f>SUM('1. melléklet'!D28)</f>
        <v>333552</v>
      </c>
      <c r="E41" s="384">
        <f>SUM('1. melléklet'!E28)</f>
        <v>0</v>
      </c>
      <c r="F41" s="384">
        <f>SUM('1. melléklet'!F28)</f>
        <v>0</v>
      </c>
    </row>
    <row r="42" spans="1:6" s="137" customFormat="1" ht="19.5" customHeight="1">
      <c r="A42" s="796" t="s">
        <v>122</v>
      </c>
      <c r="B42" s="783" t="s">
        <v>182</v>
      </c>
      <c r="C42" s="404" t="s">
        <v>216</v>
      </c>
      <c r="D42" s="405">
        <f>SUM(D33:D41)</f>
        <v>44392717</v>
      </c>
      <c r="E42" s="405">
        <f>SUM(E33:E41)</f>
        <v>38727783</v>
      </c>
      <c r="F42" s="405">
        <f>SUM(F33:F41)</f>
        <v>41945014</v>
      </c>
    </row>
    <row r="43" spans="1:6" ht="12.75" customHeight="1">
      <c r="A43" s="406" t="s">
        <v>124</v>
      </c>
      <c r="B43" s="784"/>
      <c r="C43" s="406" t="s">
        <v>585</v>
      </c>
      <c r="D43" s="406">
        <f>SUM('1. melléklet'!D30)</f>
        <v>15566246</v>
      </c>
      <c r="E43" s="406">
        <f>SUM('1. melléklet'!E30)</f>
        <v>24150568</v>
      </c>
      <c r="F43" s="406">
        <f>SUM('1. melléklet'!F30)</f>
        <v>24150568</v>
      </c>
    </row>
    <row r="44" spans="1:6" ht="12.75" customHeight="1" thickBot="1">
      <c r="A44" s="406" t="s">
        <v>126</v>
      </c>
      <c r="B44" s="785"/>
      <c r="C44" s="411" t="s">
        <v>605</v>
      </c>
      <c r="D44" s="412"/>
      <c r="E44" s="412"/>
      <c r="F44" s="412"/>
    </row>
    <row r="45" spans="1:6" s="75" customFormat="1" ht="21.75" customHeight="1" thickBot="1">
      <c r="A45" s="771" t="s">
        <v>128</v>
      </c>
      <c r="B45" s="786" t="s">
        <v>183</v>
      </c>
      <c r="C45" s="414" t="s">
        <v>13</v>
      </c>
      <c r="D45" s="414">
        <f>SUM(D43:D44)</f>
        <v>15566246</v>
      </c>
      <c r="E45" s="414">
        <f>SUM(E43:E44)</f>
        <v>24150568</v>
      </c>
      <c r="F45" s="414">
        <f>SUM(F43:F44)</f>
        <v>24150568</v>
      </c>
    </row>
    <row r="46" spans="1:6" ht="12.75" customHeight="1">
      <c r="A46" s="406" t="s">
        <v>130</v>
      </c>
      <c r="B46" s="787"/>
      <c r="C46" s="1432" t="s">
        <v>586</v>
      </c>
      <c r="D46" s="413">
        <v>895220</v>
      </c>
      <c r="E46" s="413">
        <v>78000</v>
      </c>
      <c r="F46" s="413">
        <v>78000</v>
      </c>
    </row>
    <row r="47" spans="1:6" s="410" customFormat="1" ht="12.75" customHeight="1">
      <c r="A47" s="409" t="s">
        <v>131</v>
      </c>
      <c r="B47" s="788"/>
      <c r="C47" s="409" t="s">
        <v>606</v>
      </c>
      <c r="D47" s="409"/>
      <c r="E47" s="409"/>
      <c r="F47" s="409"/>
    </row>
    <row r="48" spans="1:6" s="410" customFormat="1" ht="12.75" customHeight="1">
      <c r="A48" s="409" t="s">
        <v>133</v>
      </c>
      <c r="B48" s="788"/>
      <c r="C48" s="409" t="s">
        <v>607</v>
      </c>
      <c r="D48" s="409"/>
      <c r="E48" s="409">
        <v>78000</v>
      </c>
      <c r="F48" s="409">
        <v>78000</v>
      </c>
    </row>
    <row r="49" spans="1:6" ht="12.75" customHeight="1">
      <c r="A49" s="406" t="s">
        <v>135</v>
      </c>
      <c r="B49" s="784"/>
      <c r="C49" s="406" t="s">
        <v>587</v>
      </c>
      <c r="D49" s="406">
        <v>1398461</v>
      </c>
      <c r="E49" s="406"/>
      <c r="F49" s="406"/>
    </row>
    <row r="50" spans="1:6" s="410" customFormat="1" ht="12.75" customHeight="1" thickBot="1">
      <c r="A50" s="409" t="s">
        <v>137</v>
      </c>
      <c r="B50" s="789"/>
      <c r="C50" s="415" t="s">
        <v>608</v>
      </c>
      <c r="D50" s="415"/>
      <c r="E50" s="415"/>
      <c r="F50" s="415"/>
    </row>
    <row r="51" spans="1:6" s="75" customFormat="1" ht="19.5" customHeight="1" thickBot="1">
      <c r="A51" s="771" t="s">
        <v>139</v>
      </c>
      <c r="B51" s="786" t="s">
        <v>184</v>
      </c>
      <c r="C51" s="414" t="s">
        <v>185</v>
      </c>
      <c r="D51" s="414">
        <f>SUM(D46+D49)</f>
        <v>2293681</v>
      </c>
      <c r="E51" s="414">
        <f>SUM(E46+E49)</f>
        <v>78000</v>
      </c>
      <c r="F51" s="414">
        <f>SUM(F46+F49)</f>
        <v>78000</v>
      </c>
    </row>
    <row r="52" spans="1:6" ht="12.75" customHeight="1">
      <c r="A52" s="406" t="s">
        <v>141</v>
      </c>
      <c r="B52" s="787"/>
      <c r="C52" s="413" t="s">
        <v>588</v>
      </c>
      <c r="D52" s="413">
        <v>3200000</v>
      </c>
      <c r="E52" s="413"/>
      <c r="F52" s="413"/>
    </row>
    <row r="53" spans="1:6" ht="14.25" customHeight="1" thickBot="1">
      <c r="A53" s="406" t="s">
        <v>143</v>
      </c>
      <c r="B53" s="785"/>
      <c r="C53" s="411" t="s">
        <v>609</v>
      </c>
      <c r="D53" s="412"/>
      <c r="E53" s="412"/>
      <c r="F53" s="412"/>
    </row>
    <row r="54" spans="1:6" s="75" customFormat="1" ht="20.25" customHeight="1" thickBot="1">
      <c r="A54" s="771" t="s">
        <v>145</v>
      </c>
      <c r="B54" s="786" t="s">
        <v>184</v>
      </c>
      <c r="C54" s="414" t="s">
        <v>225</v>
      </c>
      <c r="D54" s="414">
        <f>SUM(D52)</f>
        <v>3200000</v>
      </c>
      <c r="E54" s="414">
        <f>SUM(E52)</f>
        <v>0</v>
      </c>
      <c r="F54" s="414">
        <f>SUM(F52)</f>
        <v>0</v>
      </c>
    </row>
    <row r="55" spans="1:6" s="70" customFormat="1" ht="25.5">
      <c r="A55" s="407" t="s">
        <v>147</v>
      </c>
      <c r="B55" s="790"/>
      <c r="C55" s="418" t="s">
        <v>612</v>
      </c>
      <c r="D55" s="419"/>
      <c r="E55" s="419"/>
      <c r="F55" s="419"/>
    </row>
    <row r="56" spans="1:6" s="70" customFormat="1" ht="25.5">
      <c r="A56" s="407" t="s">
        <v>149</v>
      </c>
      <c r="B56" s="791"/>
      <c r="C56" s="420" t="s">
        <v>610</v>
      </c>
      <c r="D56" s="408"/>
      <c r="E56" s="408"/>
      <c r="F56" s="408"/>
    </row>
    <row r="57" spans="1:6" s="146" customFormat="1" ht="17.25" customHeight="1">
      <c r="A57" s="416" t="s">
        <v>151</v>
      </c>
      <c r="B57" s="792"/>
      <c r="C57" s="416" t="s">
        <v>611</v>
      </c>
      <c r="D57" s="416">
        <f>SUM(D55+D56)</f>
        <v>0</v>
      </c>
      <c r="E57" s="416">
        <f>SUM(E55+E56)</f>
        <v>0</v>
      </c>
      <c r="F57" s="416">
        <f>SUM(F55+F56)</f>
        <v>0</v>
      </c>
    </row>
    <row r="58" spans="1:6" s="146" customFormat="1" ht="12.75">
      <c r="A58" s="416" t="s">
        <v>205</v>
      </c>
      <c r="B58" s="792"/>
      <c r="C58" s="416" t="s">
        <v>220</v>
      </c>
      <c r="D58" s="416">
        <f>SUM('1. melléklet'!D36)</f>
        <v>729615835</v>
      </c>
      <c r="E58" s="416">
        <f>SUM('1. melléklet'!E36)</f>
        <v>656755323</v>
      </c>
      <c r="F58" s="416">
        <f>SUM('1. melléklet'!F36)</f>
        <v>653538092</v>
      </c>
    </row>
    <row r="59" spans="1:6" ht="12.75">
      <c r="A59" s="406" t="s">
        <v>207</v>
      </c>
      <c r="B59" s="785"/>
      <c r="C59" s="411" t="s">
        <v>223</v>
      </c>
      <c r="D59" s="411">
        <f>SUM('1. melléklet'!D39)</f>
        <v>9417924</v>
      </c>
      <c r="E59" s="411">
        <f>SUM('1. melléklet'!E39)</f>
        <v>7035063</v>
      </c>
      <c r="F59" s="411">
        <f>SUM('1. melléklet'!F39)</f>
        <v>7035063</v>
      </c>
    </row>
    <row r="60" spans="1:6" s="75" customFormat="1" ht="21" customHeight="1">
      <c r="A60" s="771" t="s">
        <v>262</v>
      </c>
      <c r="B60" s="793" t="s">
        <v>186</v>
      </c>
      <c r="C60" s="771" t="s">
        <v>613</v>
      </c>
      <c r="D60" s="771">
        <f>SUM(D57+D58+D59)</f>
        <v>739033759</v>
      </c>
      <c r="E60" s="771">
        <f>SUM(E57+E58+E59)</f>
        <v>663790386</v>
      </c>
      <c r="F60" s="771">
        <f>SUM(F57+F58+F59)</f>
        <v>660573155</v>
      </c>
    </row>
    <row r="61" spans="1:6" s="417" customFormat="1" ht="15.75">
      <c r="A61" s="770" t="s">
        <v>208</v>
      </c>
      <c r="B61" s="794"/>
      <c r="C61" s="770" t="s">
        <v>198</v>
      </c>
      <c r="D61" s="770">
        <f>SUM(D23+D26+D32+D42+D45+D51+D54+D60)</f>
        <v>1217317595</v>
      </c>
      <c r="E61" s="770">
        <f>SUM(E23+E26+E32+E42+E45+E51+E54+E60)</f>
        <v>1099874590</v>
      </c>
      <c r="F61" s="770">
        <f>SUM(F23+F26+F32+F42+F45+F51+F54+F60)</f>
        <v>1099874590</v>
      </c>
    </row>
  </sheetData>
  <sheetProtection/>
  <mergeCells count="6">
    <mergeCell ref="A9:B10"/>
    <mergeCell ref="A4:C4"/>
    <mergeCell ref="A5:F6"/>
    <mergeCell ref="A2:F2"/>
    <mergeCell ref="A1:F1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Q117"/>
  <sheetViews>
    <sheetView view="pageBreakPreview" zoomScaleSheetLayoutView="100" zoomScalePageLayoutView="0" workbookViewId="0" topLeftCell="A1">
      <selection activeCell="A3" sqref="A3:F3"/>
    </sheetView>
  </sheetViews>
  <sheetFormatPr defaultColWidth="11.7109375" defaultRowHeight="12.75" customHeight="1"/>
  <cols>
    <col min="1" max="2" width="3.8515625" style="56" customWidth="1"/>
    <col min="3" max="3" width="44.7109375" style="56" customWidth="1"/>
    <col min="4" max="4" width="22.00390625" style="57" customWidth="1"/>
    <col min="5" max="6" width="20.57421875" style="57" customWidth="1"/>
    <col min="7" max="16384" width="11.7109375" style="56" customWidth="1"/>
  </cols>
  <sheetData>
    <row r="1" spans="1:5" s="106" customFormat="1" ht="18" customHeight="1">
      <c r="A1" s="1640" t="s">
        <v>231</v>
      </c>
      <c r="B1" s="1640"/>
      <c r="C1" s="1640"/>
      <c r="D1" s="1640"/>
      <c r="E1" s="1640"/>
    </row>
    <row r="2" spans="1:6" ht="19.5" customHeight="1">
      <c r="A2" s="1658" t="s">
        <v>1149</v>
      </c>
      <c r="B2" s="1658"/>
      <c r="C2" s="1658"/>
      <c r="D2" s="1658"/>
      <c r="E2" s="1658"/>
      <c r="F2" s="1658"/>
    </row>
    <row r="3" spans="1:6" ht="19.5" customHeight="1">
      <c r="A3" s="1658" t="s">
        <v>1150</v>
      </c>
      <c r="B3" s="1658"/>
      <c r="C3" s="1658"/>
      <c r="D3" s="1658"/>
      <c r="E3" s="1658"/>
      <c r="F3" s="1658"/>
    </row>
    <row r="4" spans="1:247" ht="45.75" customHeight="1">
      <c r="A4" s="1657" t="s">
        <v>232</v>
      </c>
      <c r="B4" s="1657"/>
      <c r="C4" s="1657"/>
      <c r="D4" s="1657"/>
      <c r="E4" s="1657"/>
      <c r="F4" s="1657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12.75" customHeight="1">
      <c r="A5" s="1664" t="s">
        <v>1005</v>
      </c>
      <c r="B5" s="1664"/>
      <c r="C5" s="1664"/>
      <c r="D5" s="1664"/>
      <c r="E5" s="1664"/>
      <c r="F5" s="166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2.75" customHeight="1">
      <c r="A6" s="1070"/>
      <c r="B6" s="1070"/>
      <c r="C6" s="1070"/>
      <c r="D6" s="1070"/>
      <c r="E6" s="1070"/>
      <c r="F6" s="107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15.75" customHeight="1" thickBot="1">
      <c r="A7" s="1663" t="s">
        <v>233</v>
      </c>
      <c r="B7" s="1663"/>
      <c r="C7" s="1663"/>
      <c r="D7" s="1077"/>
      <c r="E7" s="1077"/>
      <c r="F7" s="1077" t="s">
        <v>214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7" customHeight="1">
      <c r="A8" s="1659" t="s">
        <v>156</v>
      </c>
      <c r="B8" s="1660"/>
      <c r="C8" s="456" t="s">
        <v>157</v>
      </c>
      <c r="D8" s="457" t="s">
        <v>1085</v>
      </c>
      <c r="E8" s="457" t="s">
        <v>1003</v>
      </c>
      <c r="F8" s="457" t="s">
        <v>1147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12.75" customHeight="1" thickBot="1">
      <c r="A9" s="1661"/>
      <c r="B9" s="1662"/>
      <c r="C9" s="458" t="s">
        <v>158</v>
      </c>
      <c r="D9" s="459" t="s">
        <v>159</v>
      </c>
      <c r="E9" s="459" t="s">
        <v>160</v>
      </c>
      <c r="F9" s="459" t="s">
        <v>161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410" customFormat="1" ht="23.25" customHeight="1">
      <c r="A10" s="452" t="s">
        <v>38</v>
      </c>
      <c r="B10" s="453"/>
      <c r="C10" s="454" t="s">
        <v>579</v>
      </c>
      <c r="D10" s="455">
        <f>SUM('19 önkormányzat'!E9)</f>
        <v>58211337</v>
      </c>
      <c r="E10" s="455">
        <f>SUM('19 önkormányzat'!F9)</f>
        <v>62276520</v>
      </c>
      <c r="F10" s="455">
        <f>SUM('19 önkormányzat'!G9)</f>
        <v>62276520</v>
      </c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8"/>
      <c r="BU10" s="358"/>
      <c r="BV10" s="358"/>
      <c r="BW10" s="358"/>
      <c r="BX10" s="358"/>
      <c r="BY10" s="358"/>
      <c r="BZ10" s="358"/>
      <c r="CA10" s="358"/>
      <c r="CB10" s="358"/>
      <c r="CC10" s="358"/>
      <c r="CD10" s="358"/>
      <c r="CE10" s="358"/>
      <c r="CF10" s="358"/>
      <c r="CG10" s="358"/>
      <c r="CH10" s="358"/>
      <c r="CI10" s="358"/>
      <c r="CJ10" s="358"/>
      <c r="CK10" s="358"/>
      <c r="CL10" s="358"/>
      <c r="CM10" s="358"/>
      <c r="CN10" s="358"/>
      <c r="CO10" s="358"/>
      <c r="CP10" s="358"/>
      <c r="CQ10" s="358"/>
      <c r="CR10" s="358"/>
      <c r="CS10" s="358"/>
      <c r="CT10" s="358"/>
      <c r="CU10" s="358"/>
      <c r="CV10" s="358"/>
      <c r="CW10" s="358"/>
      <c r="CX10" s="358"/>
      <c r="CY10" s="358"/>
      <c r="CZ10" s="358"/>
      <c r="DA10" s="358"/>
      <c r="DB10" s="358"/>
      <c r="DC10" s="358"/>
      <c r="DD10" s="358"/>
      <c r="DE10" s="358"/>
      <c r="DF10" s="358"/>
      <c r="DG10" s="358"/>
      <c r="DH10" s="358"/>
      <c r="DI10" s="358"/>
      <c r="DJ10" s="358"/>
      <c r="DK10" s="358"/>
      <c r="DL10" s="358"/>
      <c r="DM10" s="358"/>
      <c r="DN10" s="358"/>
      <c r="DO10" s="358"/>
      <c r="DP10" s="358"/>
      <c r="DQ10" s="358"/>
      <c r="DR10" s="358"/>
      <c r="DS10" s="358"/>
      <c r="DT10" s="358"/>
      <c r="DU10" s="358"/>
      <c r="DV10" s="358"/>
      <c r="DW10" s="358"/>
      <c r="DX10" s="358"/>
      <c r="DY10" s="358"/>
      <c r="DZ10" s="358"/>
      <c r="EA10" s="358"/>
      <c r="EB10" s="358"/>
      <c r="EC10" s="358"/>
      <c r="ED10" s="358"/>
      <c r="EE10" s="358"/>
      <c r="EF10" s="358"/>
      <c r="EG10" s="358"/>
      <c r="EH10" s="358"/>
      <c r="EI10" s="358"/>
      <c r="EJ10" s="358"/>
      <c r="EK10" s="358"/>
      <c r="EL10" s="358"/>
      <c r="EM10" s="358"/>
      <c r="EN10" s="358"/>
      <c r="EO10" s="358"/>
      <c r="EP10" s="358"/>
      <c r="EQ10" s="358"/>
      <c r="ER10" s="358"/>
      <c r="ES10" s="358"/>
      <c r="ET10" s="358"/>
      <c r="EU10" s="358"/>
      <c r="EV10" s="358"/>
      <c r="EW10" s="358"/>
      <c r="EX10" s="358"/>
      <c r="EY10" s="358"/>
      <c r="EZ10" s="358"/>
      <c r="FA10" s="358"/>
      <c r="FB10" s="358"/>
      <c r="FC10" s="358"/>
      <c r="FD10" s="358"/>
      <c r="FE10" s="358"/>
      <c r="FF10" s="358"/>
      <c r="FG10" s="358"/>
      <c r="FH10" s="358"/>
      <c r="FI10" s="358"/>
      <c r="FJ10" s="358"/>
      <c r="FK10" s="358"/>
      <c r="FL10" s="358"/>
      <c r="FM10" s="358"/>
      <c r="FN10" s="358"/>
      <c r="FO10" s="358"/>
      <c r="FP10" s="358"/>
      <c r="FQ10" s="358"/>
      <c r="FR10" s="358"/>
      <c r="FS10" s="358"/>
      <c r="FT10" s="358"/>
      <c r="FU10" s="358"/>
      <c r="FV10" s="358"/>
      <c r="FW10" s="358"/>
      <c r="FX10" s="358"/>
      <c r="FY10" s="358"/>
      <c r="FZ10" s="358"/>
      <c r="GA10" s="358"/>
      <c r="GB10" s="358"/>
      <c r="GC10" s="358"/>
      <c r="GD10" s="358"/>
      <c r="GE10" s="358"/>
      <c r="GF10" s="358"/>
      <c r="GG10" s="358"/>
      <c r="GH10" s="358"/>
      <c r="GI10" s="358"/>
      <c r="GJ10" s="358"/>
      <c r="GK10" s="358"/>
      <c r="GL10" s="358"/>
      <c r="GM10" s="358"/>
      <c r="GN10" s="358"/>
      <c r="GO10" s="358"/>
      <c r="GP10" s="358"/>
      <c r="GQ10" s="358"/>
      <c r="GR10" s="358"/>
      <c r="GS10" s="358"/>
      <c r="GT10" s="358"/>
      <c r="GU10" s="358"/>
      <c r="GV10" s="358"/>
      <c r="GW10" s="358"/>
      <c r="GX10" s="358"/>
      <c r="GY10" s="358"/>
      <c r="GZ10" s="358"/>
      <c r="HA10" s="358"/>
      <c r="HB10" s="358"/>
      <c r="HC10" s="358"/>
      <c r="HD10" s="358"/>
      <c r="HE10" s="358"/>
      <c r="HF10" s="358"/>
      <c r="HG10" s="358"/>
      <c r="HH10" s="358"/>
      <c r="HI10" s="358"/>
      <c r="HJ10" s="358"/>
      <c r="HK10" s="358"/>
      <c r="HL10" s="358"/>
      <c r="HM10" s="358"/>
      <c r="HN10" s="358"/>
      <c r="HO10" s="358"/>
      <c r="HP10" s="358"/>
      <c r="HQ10" s="358"/>
      <c r="HR10" s="358"/>
      <c r="HS10" s="358"/>
      <c r="HT10" s="358"/>
      <c r="HU10" s="358"/>
      <c r="HV10" s="358"/>
      <c r="HW10" s="358"/>
      <c r="HX10" s="358"/>
      <c r="HY10" s="358"/>
      <c r="HZ10" s="358"/>
      <c r="IA10" s="358"/>
      <c r="IB10" s="358"/>
      <c r="IC10" s="358"/>
      <c r="ID10" s="358"/>
      <c r="IE10" s="358"/>
      <c r="IF10" s="358"/>
      <c r="IG10" s="358"/>
      <c r="IH10" s="358"/>
      <c r="II10" s="358"/>
      <c r="IJ10" s="358"/>
      <c r="IK10" s="358"/>
      <c r="IL10" s="358"/>
      <c r="IM10" s="358"/>
    </row>
    <row r="11" spans="1:247" s="410" customFormat="1" ht="27.75" customHeight="1">
      <c r="A11" s="444" t="s">
        <v>40</v>
      </c>
      <c r="B11" s="445"/>
      <c r="C11" s="446" t="s">
        <v>580</v>
      </c>
      <c r="D11" s="455">
        <f>SUM('19 önkormányzat'!E10)</f>
        <v>71893151</v>
      </c>
      <c r="E11" s="455">
        <f>SUM('19 önkormányzat'!F10)</f>
        <v>72775566</v>
      </c>
      <c r="F11" s="455">
        <f>SUM('19 önkormányzat'!G10)</f>
        <v>72775566</v>
      </c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8"/>
      <c r="CK11" s="358"/>
      <c r="CL11" s="358"/>
      <c r="CM11" s="358"/>
      <c r="CN11" s="358"/>
      <c r="CO11" s="358"/>
      <c r="CP11" s="358"/>
      <c r="CQ11" s="358"/>
      <c r="CR11" s="358"/>
      <c r="CS11" s="358"/>
      <c r="CT11" s="358"/>
      <c r="CU11" s="358"/>
      <c r="CV11" s="358"/>
      <c r="CW11" s="358"/>
      <c r="CX11" s="358"/>
      <c r="CY11" s="358"/>
      <c r="CZ11" s="358"/>
      <c r="DA11" s="358"/>
      <c r="DB11" s="358"/>
      <c r="DC11" s="358"/>
      <c r="DD11" s="358"/>
      <c r="DE11" s="358"/>
      <c r="DF11" s="358"/>
      <c r="DG11" s="358"/>
      <c r="DH11" s="358"/>
      <c r="DI11" s="358"/>
      <c r="DJ11" s="358"/>
      <c r="DK11" s="358"/>
      <c r="DL11" s="358"/>
      <c r="DM11" s="358"/>
      <c r="DN11" s="358"/>
      <c r="DO11" s="358"/>
      <c r="DP11" s="358"/>
      <c r="DQ11" s="358"/>
      <c r="DR11" s="358"/>
      <c r="DS11" s="358"/>
      <c r="DT11" s="358"/>
      <c r="DU11" s="358"/>
      <c r="DV11" s="358"/>
      <c r="DW11" s="358"/>
      <c r="DX11" s="358"/>
      <c r="DY11" s="358"/>
      <c r="DZ11" s="358"/>
      <c r="EA11" s="358"/>
      <c r="EB11" s="358"/>
      <c r="EC11" s="358"/>
      <c r="ED11" s="358"/>
      <c r="EE11" s="358"/>
      <c r="EF11" s="358"/>
      <c r="EG11" s="358"/>
      <c r="EH11" s="358"/>
      <c r="EI11" s="358"/>
      <c r="EJ11" s="358"/>
      <c r="EK11" s="358"/>
      <c r="EL11" s="358"/>
      <c r="EM11" s="358"/>
      <c r="EN11" s="358"/>
      <c r="EO11" s="358"/>
      <c r="EP11" s="358"/>
      <c r="EQ11" s="358"/>
      <c r="ER11" s="358"/>
      <c r="ES11" s="358"/>
      <c r="ET11" s="358"/>
      <c r="EU11" s="358"/>
      <c r="EV11" s="358"/>
      <c r="EW11" s="358"/>
      <c r="EX11" s="358"/>
      <c r="EY11" s="358"/>
      <c r="EZ11" s="358"/>
      <c r="FA11" s="358"/>
      <c r="FB11" s="358"/>
      <c r="FC11" s="358"/>
      <c r="FD11" s="358"/>
      <c r="FE11" s="358"/>
      <c r="FF11" s="358"/>
      <c r="FG11" s="358"/>
      <c r="FH11" s="358"/>
      <c r="FI11" s="358"/>
      <c r="FJ11" s="358"/>
      <c r="FK11" s="358"/>
      <c r="FL11" s="358"/>
      <c r="FM11" s="358"/>
      <c r="FN11" s="358"/>
      <c r="FO11" s="358"/>
      <c r="FP11" s="358"/>
      <c r="FQ11" s="358"/>
      <c r="FR11" s="358"/>
      <c r="FS11" s="358"/>
      <c r="FT11" s="358"/>
      <c r="FU11" s="358"/>
      <c r="FV11" s="358"/>
      <c r="FW11" s="358"/>
      <c r="FX11" s="358"/>
      <c r="FY11" s="358"/>
      <c r="FZ11" s="358"/>
      <c r="GA11" s="358"/>
      <c r="GB11" s="358"/>
      <c r="GC11" s="358"/>
      <c r="GD11" s="358"/>
      <c r="GE11" s="358"/>
      <c r="GF11" s="358"/>
      <c r="GG11" s="358"/>
      <c r="GH11" s="358"/>
      <c r="GI11" s="358"/>
      <c r="GJ11" s="358"/>
      <c r="GK11" s="358"/>
      <c r="GL11" s="358"/>
      <c r="GM11" s="358"/>
      <c r="GN11" s="358"/>
      <c r="GO11" s="358"/>
      <c r="GP11" s="358"/>
      <c r="GQ11" s="358"/>
      <c r="GR11" s="358"/>
      <c r="GS11" s="358"/>
      <c r="GT11" s="358"/>
      <c r="GU11" s="358"/>
      <c r="GV11" s="358"/>
      <c r="GW11" s="358"/>
      <c r="GX11" s="358"/>
      <c r="GY11" s="358"/>
      <c r="GZ11" s="358"/>
      <c r="HA11" s="358"/>
      <c r="HB11" s="358"/>
      <c r="HC11" s="358"/>
      <c r="HD11" s="358"/>
      <c r="HE11" s="358"/>
      <c r="HF11" s="358"/>
      <c r="HG11" s="358"/>
      <c r="HH11" s="358"/>
      <c r="HI11" s="358"/>
      <c r="HJ11" s="358"/>
      <c r="HK11" s="358"/>
      <c r="HL11" s="358"/>
      <c r="HM11" s="358"/>
      <c r="HN11" s="358"/>
      <c r="HO11" s="358"/>
      <c r="HP11" s="358"/>
      <c r="HQ11" s="358"/>
      <c r="HR11" s="358"/>
      <c r="HS11" s="358"/>
      <c r="HT11" s="358"/>
      <c r="HU11" s="358"/>
      <c r="HV11" s="358"/>
      <c r="HW11" s="358"/>
      <c r="HX11" s="358"/>
      <c r="HY11" s="358"/>
      <c r="HZ11" s="358"/>
      <c r="IA11" s="358"/>
      <c r="IB11" s="358"/>
      <c r="IC11" s="358"/>
      <c r="ID11" s="358"/>
      <c r="IE11" s="358"/>
      <c r="IF11" s="358"/>
      <c r="IG11" s="358"/>
      <c r="IH11" s="358"/>
      <c r="II11" s="358"/>
      <c r="IJ11" s="358"/>
      <c r="IK11" s="358"/>
      <c r="IL11" s="358"/>
      <c r="IM11" s="358"/>
    </row>
    <row r="12" spans="1:247" s="410" customFormat="1" ht="29.25" customHeight="1">
      <c r="A12" s="444" t="s">
        <v>47</v>
      </c>
      <c r="B12" s="445"/>
      <c r="C12" s="446" t="s">
        <v>601</v>
      </c>
      <c r="D12" s="455">
        <f>SUM('19 önkormányzat'!E11)</f>
        <v>66041405</v>
      </c>
      <c r="E12" s="455">
        <f>SUM('19 önkormányzat'!F11)</f>
        <v>58547790</v>
      </c>
      <c r="F12" s="455">
        <f>SUM('19 önkormányzat'!G11)</f>
        <v>58547790</v>
      </c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/>
      <c r="CI12" s="358"/>
      <c r="CJ12" s="358"/>
      <c r="CK12" s="358"/>
      <c r="CL12" s="358"/>
      <c r="CM12" s="358"/>
      <c r="CN12" s="358"/>
      <c r="CO12" s="358"/>
      <c r="CP12" s="358"/>
      <c r="CQ12" s="358"/>
      <c r="CR12" s="358"/>
      <c r="CS12" s="358"/>
      <c r="CT12" s="358"/>
      <c r="CU12" s="358"/>
      <c r="CV12" s="358"/>
      <c r="CW12" s="358"/>
      <c r="CX12" s="358"/>
      <c r="CY12" s="358"/>
      <c r="CZ12" s="358"/>
      <c r="DA12" s="358"/>
      <c r="DB12" s="358"/>
      <c r="DC12" s="358"/>
      <c r="DD12" s="358"/>
      <c r="DE12" s="358"/>
      <c r="DF12" s="358"/>
      <c r="DG12" s="358"/>
      <c r="DH12" s="358"/>
      <c r="DI12" s="358"/>
      <c r="DJ12" s="358"/>
      <c r="DK12" s="358"/>
      <c r="DL12" s="358"/>
      <c r="DM12" s="358"/>
      <c r="DN12" s="358"/>
      <c r="DO12" s="358"/>
      <c r="DP12" s="358"/>
      <c r="DQ12" s="358"/>
      <c r="DR12" s="358"/>
      <c r="DS12" s="358"/>
      <c r="DT12" s="358"/>
      <c r="DU12" s="358"/>
      <c r="DV12" s="358"/>
      <c r="DW12" s="358"/>
      <c r="DX12" s="358"/>
      <c r="DY12" s="358"/>
      <c r="DZ12" s="358"/>
      <c r="EA12" s="358"/>
      <c r="EB12" s="358"/>
      <c r="EC12" s="358"/>
      <c r="ED12" s="358"/>
      <c r="EE12" s="358"/>
      <c r="EF12" s="358"/>
      <c r="EG12" s="358"/>
      <c r="EH12" s="358"/>
      <c r="EI12" s="358"/>
      <c r="EJ12" s="358"/>
      <c r="EK12" s="358"/>
      <c r="EL12" s="358"/>
      <c r="EM12" s="358"/>
      <c r="EN12" s="358"/>
      <c r="EO12" s="358"/>
      <c r="EP12" s="358"/>
      <c r="EQ12" s="358"/>
      <c r="ER12" s="358"/>
      <c r="ES12" s="358"/>
      <c r="ET12" s="358"/>
      <c r="EU12" s="358"/>
      <c r="EV12" s="358"/>
      <c r="EW12" s="358"/>
      <c r="EX12" s="358"/>
      <c r="EY12" s="358"/>
      <c r="EZ12" s="358"/>
      <c r="FA12" s="358"/>
      <c r="FB12" s="358"/>
      <c r="FC12" s="358"/>
      <c r="FD12" s="358"/>
      <c r="FE12" s="358"/>
      <c r="FF12" s="358"/>
      <c r="FG12" s="358"/>
      <c r="FH12" s="358"/>
      <c r="FI12" s="358"/>
      <c r="FJ12" s="358"/>
      <c r="FK12" s="358"/>
      <c r="FL12" s="358"/>
      <c r="FM12" s="358"/>
      <c r="FN12" s="358"/>
      <c r="FO12" s="358"/>
      <c r="FP12" s="358"/>
      <c r="FQ12" s="358"/>
      <c r="FR12" s="358"/>
      <c r="FS12" s="358"/>
      <c r="FT12" s="358"/>
      <c r="FU12" s="358"/>
      <c r="FV12" s="358"/>
      <c r="FW12" s="358"/>
      <c r="FX12" s="358"/>
      <c r="FY12" s="358"/>
      <c r="FZ12" s="358"/>
      <c r="GA12" s="358"/>
      <c r="GB12" s="358"/>
      <c r="GC12" s="358"/>
      <c r="GD12" s="358"/>
      <c r="GE12" s="358"/>
      <c r="GF12" s="358"/>
      <c r="GG12" s="358"/>
      <c r="GH12" s="358"/>
      <c r="GI12" s="358"/>
      <c r="GJ12" s="358"/>
      <c r="GK12" s="358"/>
      <c r="GL12" s="358"/>
      <c r="GM12" s="358"/>
      <c r="GN12" s="358"/>
      <c r="GO12" s="358"/>
      <c r="GP12" s="358"/>
      <c r="GQ12" s="358"/>
      <c r="GR12" s="358"/>
      <c r="GS12" s="358"/>
      <c r="GT12" s="358"/>
      <c r="GU12" s="358"/>
      <c r="GV12" s="358"/>
      <c r="GW12" s="358"/>
      <c r="GX12" s="358"/>
      <c r="GY12" s="358"/>
      <c r="GZ12" s="358"/>
      <c r="HA12" s="358"/>
      <c r="HB12" s="358"/>
      <c r="HC12" s="358"/>
      <c r="HD12" s="358"/>
      <c r="HE12" s="358"/>
      <c r="HF12" s="358"/>
      <c r="HG12" s="358"/>
      <c r="HH12" s="358"/>
      <c r="HI12" s="358"/>
      <c r="HJ12" s="358"/>
      <c r="HK12" s="358"/>
      <c r="HL12" s="358"/>
      <c r="HM12" s="358"/>
      <c r="HN12" s="358"/>
      <c r="HO12" s="358"/>
      <c r="HP12" s="358"/>
      <c r="HQ12" s="358"/>
      <c r="HR12" s="358"/>
      <c r="HS12" s="358"/>
      <c r="HT12" s="358"/>
      <c r="HU12" s="358"/>
      <c r="HV12" s="358"/>
      <c r="HW12" s="358"/>
      <c r="HX12" s="358"/>
      <c r="HY12" s="358"/>
      <c r="HZ12" s="358"/>
      <c r="IA12" s="358"/>
      <c r="IB12" s="358"/>
      <c r="IC12" s="358"/>
      <c r="ID12" s="358"/>
      <c r="IE12" s="358"/>
      <c r="IF12" s="358"/>
      <c r="IG12" s="358"/>
      <c r="IH12" s="358"/>
      <c r="II12" s="358"/>
      <c r="IJ12" s="358"/>
      <c r="IK12" s="358"/>
      <c r="IL12" s="358"/>
      <c r="IM12" s="358"/>
    </row>
    <row r="13" spans="1:247" s="410" customFormat="1" ht="24" customHeight="1">
      <c r="A13" s="444" t="s">
        <v>49</v>
      </c>
      <c r="B13" s="445"/>
      <c r="C13" s="446" t="s">
        <v>581</v>
      </c>
      <c r="D13" s="455">
        <f>SUM('19 önkormányzat'!E12)</f>
        <v>4760778</v>
      </c>
      <c r="E13" s="455">
        <f>SUM('19 önkormányzat'!F12)</f>
        <v>4227740</v>
      </c>
      <c r="F13" s="455">
        <f>SUM('19 önkormányzat'!G12)</f>
        <v>4227740</v>
      </c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8"/>
      <c r="BL13" s="358"/>
      <c r="BM13" s="358"/>
      <c r="BN13" s="358"/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8"/>
      <c r="CC13" s="358"/>
      <c r="CD13" s="358"/>
      <c r="CE13" s="358"/>
      <c r="CF13" s="358"/>
      <c r="CG13" s="358"/>
      <c r="CH13" s="358"/>
      <c r="CI13" s="358"/>
      <c r="CJ13" s="358"/>
      <c r="CK13" s="358"/>
      <c r="CL13" s="358"/>
      <c r="CM13" s="358"/>
      <c r="CN13" s="358"/>
      <c r="CO13" s="358"/>
      <c r="CP13" s="358"/>
      <c r="CQ13" s="358"/>
      <c r="CR13" s="358"/>
      <c r="CS13" s="358"/>
      <c r="CT13" s="358"/>
      <c r="CU13" s="358"/>
      <c r="CV13" s="358"/>
      <c r="CW13" s="358"/>
      <c r="CX13" s="358"/>
      <c r="CY13" s="358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8"/>
      <c r="DO13" s="358"/>
      <c r="DP13" s="358"/>
      <c r="DQ13" s="358"/>
      <c r="DR13" s="358"/>
      <c r="DS13" s="358"/>
      <c r="DT13" s="358"/>
      <c r="DU13" s="358"/>
      <c r="DV13" s="358"/>
      <c r="DW13" s="358"/>
      <c r="DX13" s="358"/>
      <c r="DY13" s="358"/>
      <c r="DZ13" s="358"/>
      <c r="EA13" s="358"/>
      <c r="EB13" s="358"/>
      <c r="EC13" s="358"/>
      <c r="ED13" s="358"/>
      <c r="EE13" s="358"/>
      <c r="EF13" s="358"/>
      <c r="EG13" s="358"/>
      <c r="EH13" s="358"/>
      <c r="EI13" s="358"/>
      <c r="EJ13" s="358"/>
      <c r="EK13" s="358"/>
      <c r="EL13" s="358"/>
      <c r="EM13" s="358"/>
      <c r="EN13" s="358"/>
      <c r="EO13" s="358"/>
      <c r="EP13" s="358"/>
      <c r="EQ13" s="358"/>
      <c r="ER13" s="358"/>
      <c r="ES13" s="358"/>
      <c r="ET13" s="358"/>
      <c r="EU13" s="358"/>
      <c r="EV13" s="358"/>
      <c r="EW13" s="358"/>
      <c r="EX13" s="358"/>
      <c r="EY13" s="358"/>
      <c r="EZ13" s="358"/>
      <c r="FA13" s="358"/>
      <c r="FB13" s="358"/>
      <c r="FC13" s="358"/>
      <c r="FD13" s="358"/>
      <c r="FE13" s="358"/>
      <c r="FF13" s="358"/>
      <c r="FG13" s="358"/>
      <c r="FH13" s="358"/>
      <c r="FI13" s="358"/>
      <c r="FJ13" s="358"/>
      <c r="FK13" s="358"/>
      <c r="FL13" s="358"/>
      <c r="FM13" s="358"/>
      <c r="FN13" s="358"/>
      <c r="FO13" s="358"/>
      <c r="FP13" s="358"/>
      <c r="FQ13" s="358"/>
      <c r="FR13" s="358"/>
      <c r="FS13" s="358"/>
      <c r="FT13" s="358"/>
      <c r="FU13" s="358"/>
      <c r="FV13" s="358"/>
      <c r="FW13" s="358"/>
      <c r="FX13" s="358"/>
      <c r="FY13" s="358"/>
      <c r="FZ13" s="358"/>
      <c r="GA13" s="358"/>
      <c r="GB13" s="358"/>
      <c r="GC13" s="358"/>
      <c r="GD13" s="358"/>
      <c r="GE13" s="358"/>
      <c r="GF13" s="358"/>
      <c r="GG13" s="358"/>
      <c r="GH13" s="358"/>
      <c r="GI13" s="358"/>
      <c r="GJ13" s="358"/>
      <c r="GK13" s="358"/>
      <c r="GL13" s="358"/>
      <c r="GM13" s="358"/>
      <c r="GN13" s="358"/>
      <c r="GO13" s="358"/>
      <c r="GP13" s="358"/>
      <c r="GQ13" s="358"/>
      <c r="GR13" s="358"/>
      <c r="GS13" s="358"/>
      <c r="GT13" s="358"/>
      <c r="GU13" s="358"/>
      <c r="GV13" s="358"/>
      <c r="GW13" s="358"/>
      <c r="GX13" s="358"/>
      <c r="GY13" s="358"/>
      <c r="GZ13" s="358"/>
      <c r="HA13" s="358"/>
      <c r="HB13" s="358"/>
      <c r="HC13" s="358"/>
      <c r="HD13" s="358"/>
      <c r="HE13" s="358"/>
      <c r="HF13" s="358"/>
      <c r="HG13" s="358"/>
      <c r="HH13" s="358"/>
      <c r="HI13" s="358"/>
      <c r="HJ13" s="358"/>
      <c r="HK13" s="358"/>
      <c r="HL13" s="358"/>
      <c r="HM13" s="358"/>
      <c r="HN13" s="358"/>
      <c r="HO13" s="358"/>
      <c r="HP13" s="358"/>
      <c r="HQ13" s="358"/>
      <c r="HR13" s="358"/>
      <c r="HS13" s="358"/>
      <c r="HT13" s="358"/>
      <c r="HU13" s="358"/>
      <c r="HV13" s="358"/>
      <c r="HW13" s="358"/>
      <c r="HX13" s="358"/>
      <c r="HY13" s="358"/>
      <c r="HZ13" s="358"/>
      <c r="IA13" s="358"/>
      <c r="IB13" s="358"/>
      <c r="IC13" s="358"/>
      <c r="ID13" s="358"/>
      <c r="IE13" s="358"/>
      <c r="IF13" s="358"/>
      <c r="IG13" s="358"/>
      <c r="IH13" s="358"/>
      <c r="II13" s="358"/>
      <c r="IJ13" s="358"/>
      <c r="IK13" s="358"/>
      <c r="IL13" s="358"/>
      <c r="IM13" s="358"/>
    </row>
    <row r="14" spans="1:247" s="410" customFormat="1" ht="22.5" customHeight="1">
      <c r="A14" s="444" t="s">
        <v>51</v>
      </c>
      <c r="B14" s="445"/>
      <c r="C14" s="446" t="s">
        <v>582</v>
      </c>
      <c r="D14" s="455">
        <f>SUM('19 önkormányzat'!E13)</f>
        <v>2961270</v>
      </c>
      <c r="E14" s="455">
        <f>SUM('19 önkormányzat'!F13)</f>
        <v>0</v>
      </c>
      <c r="F14" s="455">
        <f>SUM('19 önkormányzat'!G13)</f>
        <v>0</v>
      </c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8"/>
      <c r="BL14" s="358"/>
      <c r="BM14" s="358"/>
      <c r="BN14" s="358"/>
      <c r="BO14" s="358"/>
      <c r="BP14" s="358"/>
      <c r="BQ14" s="358"/>
      <c r="BR14" s="358"/>
      <c r="BS14" s="358"/>
      <c r="BT14" s="358"/>
      <c r="BU14" s="358"/>
      <c r="BV14" s="358"/>
      <c r="BW14" s="358"/>
      <c r="BX14" s="358"/>
      <c r="BY14" s="358"/>
      <c r="BZ14" s="358"/>
      <c r="CA14" s="358"/>
      <c r="CB14" s="358"/>
      <c r="CC14" s="358"/>
      <c r="CD14" s="358"/>
      <c r="CE14" s="358"/>
      <c r="CF14" s="358"/>
      <c r="CG14" s="358"/>
      <c r="CH14" s="358"/>
      <c r="CI14" s="358"/>
      <c r="CJ14" s="358"/>
      <c r="CK14" s="358"/>
      <c r="CL14" s="358"/>
      <c r="CM14" s="358"/>
      <c r="CN14" s="358"/>
      <c r="CO14" s="358"/>
      <c r="CP14" s="358"/>
      <c r="CQ14" s="358"/>
      <c r="CR14" s="358"/>
      <c r="CS14" s="358"/>
      <c r="CT14" s="358"/>
      <c r="CU14" s="358"/>
      <c r="CV14" s="358"/>
      <c r="CW14" s="358"/>
      <c r="CX14" s="358"/>
      <c r="CY14" s="358"/>
      <c r="CZ14" s="358"/>
      <c r="DA14" s="358"/>
      <c r="DB14" s="358"/>
      <c r="DC14" s="358"/>
      <c r="DD14" s="358"/>
      <c r="DE14" s="358"/>
      <c r="DF14" s="358"/>
      <c r="DG14" s="358"/>
      <c r="DH14" s="358"/>
      <c r="DI14" s="358"/>
      <c r="DJ14" s="358"/>
      <c r="DK14" s="358"/>
      <c r="DL14" s="358"/>
      <c r="DM14" s="358"/>
      <c r="DN14" s="358"/>
      <c r="DO14" s="358"/>
      <c r="DP14" s="358"/>
      <c r="DQ14" s="358"/>
      <c r="DR14" s="358"/>
      <c r="DS14" s="358"/>
      <c r="DT14" s="358"/>
      <c r="DU14" s="358"/>
      <c r="DV14" s="358"/>
      <c r="DW14" s="358"/>
      <c r="DX14" s="358"/>
      <c r="DY14" s="358"/>
      <c r="DZ14" s="358"/>
      <c r="EA14" s="358"/>
      <c r="EB14" s="358"/>
      <c r="EC14" s="358"/>
      <c r="ED14" s="358"/>
      <c r="EE14" s="358"/>
      <c r="EF14" s="358"/>
      <c r="EG14" s="358"/>
      <c r="EH14" s="358"/>
      <c r="EI14" s="358"/>
      <c r="EJ14" s="358"/>
      <c r="EK14" s="358"/>
      <c r="EL14" s="358"/>
      <c r="EM14" s="358"/>
      <c r="EN14" s="358"/>
      <c r="EO14" s="358"/>
      <c r="EP14" s="358"/>
      <c r="EQ14" s="358"/>
      <c r="ER14" s="358"/>
      <c r="ES14" s="358"/>
      <c r="ET14" s="358"/>
      <c r="EU14" s="358"/>
      <c r="EV14" s="358"/>
      <c r="EW14" s="358"/>
      <c r="EX14" s="358"/>
      <c r="EY14" s="358"/>
      <c r="EZ14" s="358"/>
      <c r="FA14" s="358"/>
      <c r="FB14" s="358"/>
      <c r="FC14" s="358"/>
      <c r="FD14" s="358"/>
      <c r="FE14" s="358"/>
      <c r="FF14" s="358"/>
      <c r="FG14" s="358"/>
      <c r="FH14" s="358"/>
      <c r="FI14" s="358"/>
      <c r="FJ14" s="358"/>
      <c r="FK14" s="358"/>
      <c r="FL14" s="358"/>
      <c r="FM14" s="358"/>
      <c r="FN14" s="358"/>
      <c r="FO14" s="358"/>
      <c r="FP14" s="358"/>
      <c r="FQ14" s="358"/>
      <c r="FR14" s="358"/>
      <c r="FS14" s="358"/>
      <c r="FT14" s="358"/>
      <c r="FU14" s="358"/>
      <c r="FV14" s="358"/>
      <c r="FW14" s="358"/>
      <c r="FX14" s="358"/>
      <c r="FY14" s="358"/>
      <c r="FZ14" s="358"/>
      <c r="GA14" s="358"/>
      <c r="GB14" s="358"/>
      <c r="GC14" s="358"/>
      <c r="GD14" s="358"/>
      <c r="GE14" s="358"/>
      <c r="GF14" s="358"/>
      <c r="GG14" s="358"/>
      <c r="GH14" s="358"/>
      <c r="GI14" s="358"/>
      <c r="GJ14" s="358"/>
      <c r="GK14" s="358"/>
      <c r="GL14" s="358"/>
      <c r="GM14" s="358"/>
      <c r="GN14" s="358"/>
      <c r="GO14" s="358"/>
      <c r="GP14" s="358"/>
      <c r="GQ14" s="358"/>
      <c r="GR14" s="358"/>
      <c r="GS14" s="358"/>
      <c r="GT14" s="358"/>
      <c r="GU14" s="358"/>
      <c r="GV14" s="358"/>
      <c r="GW14" s="358"/>
      <c r="GX14" s="358"/>
      <c r="GY14" s="358"/>
      <c r="GZ14" s="358"/>
      <c r="HA14" s="358"/>
      <c r="HB14" s="358"/>
      <c r="HC14" s="358"/>
      <c r="HD14" s="358"/>
      <c r="HE14" s="358"/>
      <c r="HF14" s="358"/>
      <c r="HG14" s="358"/>
      <c r="HH14" s="358"/>
      <c r="HI14" s="358"/>
      <c r="HJ14" s="358"/>
      <c r="HK14" s="358"/>
      <c r="HL14" s="358"/>
      <c r="HM14" s="358"/>
      <c r="HN14" s="358"/>
      <c r="HO14" s="358"/>
      <c r="HP14" s="358"/>
      <c r="HQ14" s="358"/>
      <c r="HR14" s="358"/>
      <c r="HS14" s="358"/>
      <c r="HT14" s="358"/>
      <c r="HU14" s="358"/>
      <c r="HV14" s="358"/>
      <c r="HW14" s="358"/>
      <c r="HX14" s="358"/>
      <c r="HY14" s="358"/>
      <c r="HZ14" s="358"/>
      <c r="IA14" s="358"/>
      <c r="IB14" s="358"/>
      <c r="IC14" s="358"/>
      <c r="ID14" s="358"/>
      <c r="IE14" s="358"/>
      <c r="IF14" s="358"/>
      <c r="IG14" s="358"/>
      <c r="IH14" s="358"/>
      <c r="II14" s="358"/>
      <c r="IJ14" s="358"/>
      <c r="IK14" s="358"/>
      <c r="IL14" s="358"/>
      <c r="IM14" s="358"/>
    </row>
    <row r="15" spans="1:247" s="410" customFormat="1" ht="12.75" customHeight="1">
      <c r="A15" s="444" t="s">
        <v>53</v>
      </c>
      <c r="B15" s="445"/>
      <c r="C15" s="446" t="s">
        <v>583</v>
      </c>
      <c r="D15" s="455">
        <f>SUM('19 önkormányzat'!E14)</f>
        <v>270530</v>
      </c>
      <c r="E15" s="455">
        <f>SUM('19 önkormányzat'!F14)</f>
        <v>0</v>
      </c>
      <c r="F15" s="455">
        <f>SUM('19 önkormányzat'!G14)</f>
        <v>0</v>
      </c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358"/>
      <c r="AD15" s="358"/>
      <c r="AE15" s="358"/>
      <c r="AF15" s="358"/>
      <c r="AG15" s="358"/>
      <c r="AH15" s="358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358"/>
      <c r="BM15" s="358"/>
      <c r="BN15" s="358"/>
      <c r="BO15" s="358"/>
      <c r="BP15" s="358"/>
      <c r="BQ15" s="358"/>
      <c r="BR15" s="358"/>
      <c r="BS15" s="358"/>
      <c r="BT15" s="358"/>
      <c r="BU15" s="358"/>
      <c r="BV15" s="358"/>
      <c r="BW15" s="358"/>
      <c r="BX15" s="358"/>
      <c r="BY15" s="358"/>
      <c r="BZ15" s="358"/>
      <c r="CA15" s="358"/>
      <c r="CB15" s="358"/>
      <c r="CC15" s="358"/>
      <c r="CD15" s="358"/>
      <c r="CE15" s="358"/>
      <c r="CF15" s="358"/>
      <c r="CG15" s="358"/>
      <c r="CH15" s="358"/>
      <c r="CI15" s="358"/>
      <c r="CJ15" s="358"/>
      <c r="CK15" s="358"/>
      <c r="CL15" s="358"/>
      <c r="CM15" s="358"/>
      <c r="CN15" s="358"/>
      <c r="CO15" s="358"/>
      <c r="CP15" s="358"/>
      <c r="CQ15" s="358"/>
      <c r="CR15" s="358"/>
      <c r="CS15" s="358"/>
      <c r="CT15" s="358"/>
      <c r="CU15" s="358"/>
      <c r="CV15" s="358"/>
      <c r="CW15" s="358"/>
      <c r="CX15" s="358"/>
      <c r="CY15" s="358"/>
      <c r="CZ15" s="358"/>
      <c r="DA15" s="358"/>
      <c r="DB15" s="358"/>
      <c r="DC15" s="358"/>
      <c r="DD15" s="358"/>
      <c r="DE15" s="358"/>
      <c r="DF15" s="358"/>
      <c r="DG15" s="358"/>
      <c r="DH15" s="358"/>
      <c r="DI15" s="358"/>
      <c r="DJ15" s="358"/>
      <c r="DK15" s="358"/>
      <c r="DL15" s="358"/>
      <c r="DM15" s="358"/>
      <c r="DN15" s="358"/>
      <c r="DO15" s="358"/>
      <c r="DP15" s="358"/>
      <c r="DQ15" s="358"/>
      <c r="DR15" s="358"/>
      <c r="DS15" s="358"/>
      <c r="DT15" s="358"/>
      <c r="DU15" s="358"/>
      <c r="DV15" s="358"/>
      <c r="DW15" s="358"/>
      <c r="DX15" s="358"/>
      <c r="DY15" s="358"/>
      <c r="DZ15" s="358"/>
      <c r="EA15" s="358"/>
      <c r="EB15" s="358"/>
      <c r="EC15" s="358"/>
      <c r="ED15" s="358"/>
      <c r="EE15" s="358"/>
      <c r="EF15" s="358"/>
      <c r="EG15" s="358"/>
      <c r="EH15" s="358"/>
      <c r="EI15" s="358"/>
      <c r="EJ15" s="358"/>
      <c r="EK15" s="358"/>
      <c r="EL15" s="358"/>
      <c r="EM15" s="358"/>
      <c r="EN15" s="358"/>
      <c r="EO15" s="358"/>
      <c r="EP15" s="358"/>
      <c r="EQ15" s="358"/>
      <c r="ER15" s="358"/>
      <c r="ES15" s="358"/>
      <c r="ET15" s="358"/>
      <c r="EU15" s="358"/>
      <c r="EV15" s="358"/>
      <c r="EW15" s="358"/>
      <c r="EX15" s="358"/>
      <c r="EY15" s="358"/>
      <c r="EZ15" s="358"/>
      <c r="FA15" s="358"/>
      <c r="FB15" s="358"/>
      <c r="FC15" s="358"/>
      <c r="FD15" s="358"/>
      <c r="FE15" s="358"/>
      <c r="FF15" s="358"/>
      <c r="FG15" s="358"/>
      <c r="FH15" s="358"/>
      <c r="FI15" s="358"/>
      <c r="FJ15" s="358"/>
      <c r="FK15" s="358"/>
      <c r="FL15" s="358"/>
      <c r="FM15" s="358"/>
      <c r="FN15" s="358"/>
      <c r="FO15" s="358"/>
      <c r="FP15" s="358"/>
      <c r="FQ15" s="358"/>
      <c r="FR15" s="358"/>
      <c r="FS15" s="358"/>
      <c r="FT15" s="358"/>
      <c r="FU15" s="358"/>
      <c r="FV15" s="358"/>
      <c r="FW15" s="358"/>
      <c r="FX15" s="358"/>
      <c r="FY15" s="358"/>
      <c r="FZ15" s="358"/>
      <c r="GA15" s="358"/>
      <c r="GB15" s="358"/>
      <c r="GC15" s="358"/>
      <c r="GD15" s="358"/>
      <c r="GE15" s="358"/>
      <c r="GF15" s="358"/>
      <c r="GG15" s="358"/>
      <c r="GH15" s="358"/>
      <c r="GI15" s="358"/>
      <c r="GJ15" s="358"/>
      <c r="GK15" s="358"/>
      <c r="GL15" s="358"/>
      <c r="GM15" s="358"/>
      <c r="GN15" s="358"/>
      <c r="GO15" s="358"/>
      <c r="GP15" s="358"/>
      <c r="GQ15" s="358"/>
      <c r="GR15" s="358"/>
      <c r="GS15" s="358"/>
      <c r="GT15" s="358"/>
      <c r="GU15" s="358"/>
      <c r="GV15" s="358"/>
      <c r="GW15" s="358"/>
      <c r="GX15" s="358"/>
      <c r="GY15" s="358"/>
      <c r="GZ15" s="358"/>
      <c r="HA15" s="358"/>
      <c r="HB15" s="358"/>
      <c r="HC15" s="358"/>
      <c r="HD15" s="358"/>
      <c r="HE15" s="358"/>
      <c r="HF15" s="358"/>
      <c r="HG15" s="358"/>
      <c r="HH15" s="358"/>
      <c r="HI15" s="358"/>
      <c r="HJ15" s="358"/>
      <c r="HK15" s="358"/>
      <c r="HL15" s="358"/>
      <c r="HM15" s="358"/>
      <c r="HN15" s="358"/>
      <c r="HO15" s="358"/>
      <c r="HP15" s="358"/>
      <c r="HQ15" s="358"/>
      <c r="HR15" s="358"/>
      <c r="HS15" s="358"/>
      <c r="HT15" s="358"/>
      <c r="HU15" s="358"/>
      <c r="HV15" s="358"/>
      <c r="HW15" s="358"/>
      <c r="HX15" s="358"/>
      <c r="HY15" s="358"/>
      <c r="HZ15" s="358"/>
      <c r="IA15" s="358"/>
      <c r="IB15" s="358"/>
      <c r="IC15" s="358"/>
      <c r="ID15" s="358"/>
      <c r="IE15" s="358"/>
      <c r="IF15" s="358"/>
      <c r="IG15" s="358"/>
      <c r="IH15" s="358"/>
      <c r="II15" s="358"/>
      <c r="IJ15" s="358"/>
      <c r="IK15" s="358"/>
      <c r="IL15" s="358"/>
      <c r="IM15" s="358"/>
    </row>
    <row r="16" spans="1:247" s="146" customFormat="1" ht="12.75" customHeight="1">
      <c r="A16" s="423" t="s">
        <v>55</v>
      </c>
      <c r="B16" s="448"/>
      <c r="C16" s="383" t="s">
        <v>162</v>
      </c>
      <c r="D16" s="449">
        <f>SUM(D10:D15)</f>
        <v>204138471</v>
      </c>
      <c r="E16" s="449">
        <f>SUM(E10:E15)</f>
        <v>197827616</v>
      </c>
      <c r="F16" s="449">
        <f>SUM(F10:F15)</f>
        <v>197827616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</row>
    <row r="17" spans="1:247" ht="12.75" customHeight="1">
      <c r="A17" s="423" t="s">
        <v>57</v>
      </c>
      <c r="B17" s="425"/>
      <c r="C17" s="430" t="s">
        <v>163</v>
      </c>
      <c r="D17" s="429">
        <v>6848850</v>
      </c>
      <c r="E17" s="429">
        <v>6848850</v>
      </c>
      <c r="F17" s="429">
        <v>6848850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2.75" customHeight="1">
      <c r="A18" s="422" t="s">
        <v>86</v>
      </c>
      <c r="B18" s="426"/>
      <c r="C18" s="431" t="s">
        <v>829</v>
      </c>
      <c r="D18" s="151"/>
      <c r="E18" s="151"/>
      <c r="F18" s="151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6" s="142" customFormat="1" ht="12.75" customHeight="1">
      <c r="A19" s="138" t="s">
        <v>59</v>
      </c>
      <c r="B19" s="427"/>
      <c r="C19" s="431" t="s">
        <v>604</v>
      </c>
      <c r="D19" s="317"/>
      <c r="E19" s="317"/>
      <c r="F19" s="317"/>
    </row>
    <row r="20" spans="1:247" ht="12.75" customHeight="1">
      <c r="A20" s="138" t="s">
        <v>61</v>
      </c>
      <c r="B20" s="428"/>
      <c r="C20" s="431" t="s">
        <v>603</v>
      </c>
      <c r="D20" s="317">
        <v>6848850</v>
      </c>
      <c r="E20" s="317">
        <v>6848850</v>
      </c>
      <c r="F20" s="317">
        <v>6848850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s="75" customFormat="1" ht="12.75" customHeight="1">
      <c r="A21" s="432" t="s">
        <v>63</v>
      </c>
      <c r="B21" s="433" t="s">
        <v>164</v>
      </c>
      <c r="C21" s="434" t="s">
        <v>165</v>
      </c>
      <c r="D21" s="435">
        <f>SUM(D16+D17)</f>
        <v>210987321</v>
      </c>
      <c r="E21" s="435">
        <f>SUM(E16+E17)</f>
        <v>204676466</v>
      </c>
      <c r="F21" s="435">
        <f>SUM(F16+F17)</f>
        <v>204676466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s="75" customFormat="1" ht="12.75" customHeight="1">
      <c r="A22" s="432" t="s">
        <v>65</v>
      </c>
      <c r="B22" s="433" t="s">
        <v>166</v>
      </c>
      <c r="C22" s="436" t="s">
        <v>167</v>
      </c>
      <c r="D22" s="435">
        <v>14182798</v>
      </c>
      <c r="E22" s="435"/>
      <c r="F22" s="43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s="75" customFormat="1" ht="12.75" customHeight="1">
      <c r="A23" s="432" t="s">
        <v>92</v>
      </c>
      <c r="B23" s="139" t="s">
        <v>173</v>
      </c>
      <c r="C23" s="233" t="s">
        <v>174</v>
      </c>
      <c r="D23" s="73">
        <f>SUM('1. melléklet'!D19)</f>
        <v>186676160</v>
      </c>
      <c r="E23" s="73">
        <f>SUM('1. melléklet'!E19)</f>
        <v>168451387</v>
      </c>
      <c r="F23" s="73">
        <f>SUM('1. melléklet'!F19)</f>
        <v>168451387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 customHeight="1">
      <c r="A24" s="138" t="s">
        <v>66</v>
      </c>
      <c r="B24" s="143"/>
      <c r="C24" s="383" t="s">
        <v>584</v>
      </c>
      <c r="D24" s="92">
        <f>SUM('19 önkormányzat'!E32)</f>
        <v>3345228</v>
      </c>
      <c r="E24" s="92">
        <f>SUM('19 önkormányzat'!F32)</f>
        <v>3345228</v>
      </c>
      <c r="F24" s="92">
        <f>SUM('19 önkormányzat'!G32)</f>
        <v>3345228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spans="1:247" ht="12.75" customHeight="1">
      <c r="A25" s="138" t="s">
        <v>67</v>
      </c>
      <c r="B25" s="143"/>
      <c r="C25" s="383" t="s">
        <v>176</v>
      </c>
      <c r="D25" s="92">
        <f>SUM('19 önkormányzat'!E33)</f>
        <v>4026406</v>
      </c>
      <c r="E25" s="92">
        <f>SUM('19 önkormányzat'!F33)</f>
        <v>4000000</v>
      </c>
      <c r="F25" s="92">
        <f>SUM('19 önkormányzat'!G33)</f>
        <v>7217231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spans="1:247" ht="12.75" customHeight="1">
      <c r="A26" s="138" t="s">
        <v>68</v>
      </c>
      <c r="B26" s="143"/>
      <c r="C26" s="383" t="s">
        <v>177</v>
      </c>
      <c r="D26" s="92">
        <f>SUM('19 önkormányzat'!E34)</f>
        <v>2389529</v>
      </c>
      <c r="E26" s="92">
        <f>SUM('19 önkormányzat'!F34)</f>
        <v>2400000</v>
      </c>
      <c r="F26" s="92">
        <f>SUM('19 önkormányzat'!G34)</f>
        <v>2400000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spans="1:247" ht="13.5" customHeight="1">
      <c r="A27" s="138" t="s">
        <v>70</v>
      </c>
      <c r="B27" s="143"/>
      <c r="C27" s="383" t="s">
        <v>179</v>
      </c>
      <c r="D27" s="92">
        <f>SUM('19 önkormányzat'!E35)</f>
        <v>6025093</v>
      </c>
      <c r="E27" s="92">
        <f>SUM('19 önkormányzat'!F35)</f>
        <v>6000000</v>
      </c>
      <c r="F27" s="92">
        <f>SUM('19 önkormányzat'!G35)</f>
        <v>6000000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3.5" customHeight="1">
      <c r="A28" s="138" t="s">
        <v>97</v>
      </c>
      <c r="B28" s="143"/>
      <c r="C28" s="383" t="s">
        <v>709</v>
      </c>
      <c r="D28" s="92">
        <f>SUM('19 önkormányzat'!E36)</f>
        <v>0</v>
      </c>
      <c r="E28" s="92">
        <f>SUM('19 önkormányzat'!F36)</f>
        <v>0</v>
      </c>
      <c r="F28" s="92">
        <f>SUM('19 önkormányzat'!G36)</f>
        <v>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12.75" customHeight="1">
      <c r="A29" s="138" t="s">
        <v>99</v>
      </c>
      <c r="B29" s="143"/>
      <c r="C29" s="380" t="s">
        <v>595</v>
      </c>
      <c r="D29" s="92">
        <f>SUM('19 önkormányzat'!E37)</f>
        <v>535</v>
      </c>
      <c r="E29" s="92">
        <f>SUM('19 önkormányzat'!F37)</f>
        <v>0</v>
      </c>
      <c r="F29" s="92">
        <f>SUM('19 önkormányzat'!G37)</f>
        <v>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2.75" customHeight="1">
      <c r="A30" s="138" t="s">
        <v>101</v>
      </c>
      <c r="B30" s="143"/>
      <c r="C30" s="1068" t="s">
        <v>823</v>
      </c>
      <c r="D30" s="92">
        <f>SUM('19 önkormányzat'!E38)</f>
        <v>660167</v>
      </c>
      <c r="E30" s="92">
        <f>SUM('19 önkormányzat'!F38)</f>
        <v>0</v>
      </c>
      <c r="F30" s="92">
        <f>SUM('19 önkormányzat'!G38)</f>
        <v>0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247" ht="12.75" customHeight="1">
      <c r="A31" s="138" t="s">
        <v>103</v>
      </c>
      <c r="B31" s="143"/>
      <c r="C31" s="392" t="s">
        <v>181</v>
      </c>
      <c r="D31" s="92">
        <f>SUM('19 önkormányzat'!E39)</f>
        <v>310271</v>
      </c>
      <c r="E31" s="92">
        <f>SUM('19 önkormányzat'!F39)</f>
        <v>0</v>
      </c>
      <c r="F31" s="92">
        <f>SUM('19 önkormányzat'!G39)</f>
        <v>0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spans="1:247" s="75" customFormat="1" ht="12.75" customHeight="1">
      <c r="A32" s="460" t="s">
        <v>105</v>
      </c>
      <c r="B32" s="461" t="s">
        <v>182</v>
      </c>
      <c r="C32" s="750" t="s">
        <v>216</v>
      </c>
      <c r="D32" s="97">
        <f>SUM(D24:D31)</f>
        <v>16757229</v>
      </c>
      <c r="E32" s="97">
        <f>SUM(E24:E31)</f>
        <v>15745228</v>
      </c>
      <c r="F32" s="97">
        <f>SUM(F24:F31)</f>
        <v>18962459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</row>
    <row r="33" spans="1:251" s="12" customFormat="1" ht="12.75" customHeight="1">
      <c r="A33" s="568" t="s">
        <v>107</v>
      </c>
      <c r="B33" s="568" t="s">
        <v>183</v>
      </c>
      <c r="C33" s="733" t="s">
        <v>13</v>
      </c>
      <c r="D33" s="521">
        <f>SUM('19 önkormányzat'!E41)</f>
        <v>15566246</v>
      </c>
      <c r="E33" s="521">
        <f>SUM('19 önkormányzat'!F41)</f>
        <v>24150568</v>
      </c>
      <c r="F33" s="521">
        <f>SUM('19 önkormányzat'!G41)</f>
        <v>24150568</v>
      </c>
      <c r="IN33" s="75"/>
      <c r="IO33" s="75"/>
      <c r="IP33" s="75"/>
      <c r="IQ33" s="75"/>
    </row>
    <row r="34" spans="1:251" s="12" customFormat="1" ht="12.75" customHeight="1">
      <c r="A34" s="568" t="s">
        <v>109</v>
      </c>
      <c r="B34" s="568" t="s">
        <v>184</v>
      </c>
      <c r="C34" s="733" t="s">
        <v>185</v>
      </c>
      <c r="D34" s="521">
        <f>SUM('19 önkormányzat'!E45)</f>
        <v>815220</v>
      </c>
      <c r="E34" s="521">
        <f>SUM('19 önkormányzat'!F45)</f>
        <v>78000</v>
      </c>
      <c r="F34" s="521">
        <f>SUM('19 önkormányzat'!G45)</f>
        <v>78000</v>
      </c>
      <c r="IN34" s="75"/>
      <c r="IO34" s="75"/>
      <c r="IP34" s="75"/>
      <c r="IQ34" s="75"/>
    </row>
    <row r="35" spans="1:247" s="75" customFormat="1" ht="12.75" customHeight="1">
      <c r="A35" s="751" t="s">
        <v>111</v>
      </c>
      <c r="B35" s="752" t="s">
        <v>186</v>
      </c>
      <c r="C35" s="753" t="s">
        <v>225</v>
      </c>
      <c r="D35" s="521">
        <v>3200000</v>
      </c>
      <c r="E35" s="521">
        <v>0</v>
      </c>
      <c r="F35" s="521">
        <v>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</row>
    <row r="36" spans="1:247" ht="12.75" customHeight="1">
      <c r="A36" s="138" t="s">
        <v>113</v>
      </c>
      <c r="B36" s="428"/>
      <c r="C36" s="420" t="s">
        <v>612</v>
      </c>
      <c r="D36" s="92"/>
      <c r="E36" s="92"/>
      <c r="F36" s="92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spans="1:251" s="361" customFormat="1" ht="26.25" customHeight="1">
      <c r="A37" s="441" t="s">
        <v>115</v>
      </c>
      <c r="B37" s="442"/>
      <c r="C37" s="754" t="s">
        <v>610</v>
      </c>
      <c r="D37" s="443"/>
      <c r="E37" s="443"/>
      <c r="F37" s="443"/>
      <c r="IN37" s="439"/>
      <c r="IO37" s="439"/>
      <c r="IP37" s="439"/>
      <c r="IQ37" s="439"/>
    </row>
    <row r="38" spans="1:247" ht="12.75" customHeight="1">
      <c r="A38" s="138" t="s">
        <v>117</v>
      </c>
      <c r="B38" s="428"/>
      <c r="C38" s="416" t="s">
        <v>611</v>
      </c>
      <c r="D38" s="317">
        <f>SUM(D36:D37)</f>
        <v>0</v>
      </c>
      <c r="E38" s="317">
        <f>SUM(E36:E37)</f>
        <v>0</v>
      </c>
      <c r="F38" s="317">
        <f>SUM(F36:F37)</f>
        <v>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spans="1:247" ht="12.75" customHeight="1">
      <c r="A39" s="138" t="s">
        <v>118</v>
      </c>
      <c r="B39" s="428"/>
      <c r="C39" s="416" t="s">
        <v>220</v>
      </c>
      <c r="D39" s="92">
        <f>SUM('19 önkormányzat'!E51)</f>
        <v>727099046</v>
      </c>
      <c r="E39" s="92">
        <f>SUM('19 önkormányzat'!F51)</f>
        <v>654580501</v>
      </c>
      <c r="F39" s="92">
        <f>SUM('19 önkormányzat'!G51)</f>
        <v>651363270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spans="1:247" ht="12.75" customHeight="1">
      <c r="A40" s="138" t="s">
        <v>120</v>
      </c>
      <c r="B40" s="428"/>
      <c r="C40" s="406" t="s">
        <v>223</v>
      </c>
      <c r="D40" s="92">
        <f>SUM('19 önkormányzat'!E54)</f>
        <v>9417924</v>
      </c>
      <c r="E40" s="92">
        <f>SUM('19 önkormányzat'!F54)</f>
        <v>7035063</v>
      </c>
      <c r="F40" s="92">
        <f>SUM('19 önkormányzat'!G54)</f>
        <v>7035063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spans="1:247" s="75" customFormat="1" ht="12.75" customHeight="1" thickBot="1">
      <c r="A41" s="460" t="s">
        <v>122</v>
      </c>
      <c r="B41" s="461" t="s">
        <v>189</v>
      </c>
      <c r="C41" s="462" t="s">
        <v>613</v>
      </c>
      <c r="D41" s="463">
        <f>SUM(D39:D40)</f>
        <v>736516970</v>
      </c>
      <c r="E41" s="463">
        <f>SUM(E39:E40)</f>
        <v>661615564</v>
      </c>
      <c r="F41" s="463">
        <f>SUM(F39:F40)</f>
        <v>658398333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</row>
    <row r="42" spans="1:247" s="167" customFormat="1" ht="17.25" customHeight="1" thickBot="1">
      <c r="A42" s="464" t="s">
        <v>124</v>
      </c>
      <c r="B42" s="465"/>
      <c r="C42" s="466" t="s">
        <v>236</v>
      </c>
      <c r="D42" s="467">
        <f>SUM(D21+D22+D23+D32+D33+D35+D41)+D34</f>
        <v>1184701944</v>
      </c>
      <c r="E42" s="467">
        <f>SUM(E21+E22+E23+E32+E33+E35+E41)+E34</f>
        <v>1074717213</v>
      </c>
      <c r="F42" s="467">
        <f>SUM(F21+F22+F23+F32+F33+F35+F41)+F34</f>
        <v>1074717213</v>
      </c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  <c r="BU42" s="440"/>
      <c r="BV42" s="440"/>
      <c r="BW42" s="440"/>
      <c r="BX42" s="440"/>
      <c r="BY42" s="440"/>
      <c r="BZ42" s="440"/>
      <c r="CA42" s="440"/>
      <c r="CB42" s="440"/>
      <c r="CC42" s="440"/>
      <c r="CD42" s="440"/>
      <c r="CE42" s="440"/>
      <c r="CF42" s="440"/>
      <c r="CG42" s="440"/>
      <c r="CH42" s="440"/>
      <c r="CI42" s="440"/>
      <c r="CJ42" s="440"/>
      <c r="CK42" s="440"/>
      <c r="CL42" s="440"/>
      <c r="CM42" s="440"/>
      <c r="CN42" s="440"/>
      <c r="CO42" s="440"/>
      <c r="CP42" s="440"/>
      <c r="CQ42" s="440"/>
      <c r="CR42" s="440"/>
      <c r="CS42" s="440"/>
      <c r="CT42" s="440"/>
      <c r="CU42" s="440"/>
      <c r="CV42" s="440"/>
      <c r="CW42" s="440"/>
      <c r="CX42" s="440"/>
      <c r="CY42" s="440"/>
      <c r="CZ42" s="440"/>
      <c r="DA42" s="440"/>
      <c r="DB42" s="440"/>
      <c r="DC42" s="440"/>
      <c r="DD42" s="440"/>
      <c r="DE42" s="440"/>
      <c r="DF42" s="440"/>
      <c r="DG42" s="440"/>
      <c r="DH42" s="440"/>
      <c r="DI42" s="440"/>
      <c r="DJ42" s="440"/>
      <c r="DK42" s="440"/>
      <c r="DL42" s="440"/>
      <c r="DM42" s="440"/>
      <c r="DN42" s="440"/>
      <c r="DO42" s="440"/>
      <c r="DP42" s="440"/>
      <c r="DQ42" s="440"/>
      <c r="DR42" s="440"/>
      <c r="DS42" s="440"/>
      <c r="DT42" s="440"/>
      <c r="DU42" s="440"/>
      <c r="DV42" s="440"/>
      <c r="DW42" s="440"/>
      <c r="DX42" s="440"/>
      <c r="DY42" s="440"/>
      <c r="DZ42" s="440"/>
      <c r="EA42" s="440"/>
      <c r="EB42" s="440"/>
      <c r="EC42" s="440"/>
      <c r="ED42" s="440"/>
      <c r="EE42" s="440"/>
      <c r="EF42" s="440"/>
      <c r="EG42" s="440"/>
      <c r="EH42" s="440"/>
      <c r="EI42" s="440"/>
      <c r="EJ42" s="440"/>
      <c r="EK42" s="440"/>
      <c r="EL42" s="440"/>
      <c r="EM42" s="440"/>
      <c r="EN42" s="440"/>
      <c r="EO42" s="440"/>
      <c r="EP42" s="440"/>
      <c r="EQ42" s="440"/>
      <c r="ER42" s="440"/>
      <c r="ES42" s="440"/>
      <c r="ET42" s="440"/>
      <c r="EU42" s="440"/>
      <c r="EV42" s="440"/>
      <c r="EW42" s="440"/>
      <c r="EX42" s="440"/>
      <c r="EY42" s="440"/>
      <c r="EZ42" s="440"/>
      <c r="FA42" s="440"/>
      <c r="FB42" s="440"/>
      <c r="FC42" s="440"/>
      <c r="FD42" s="440"/>
      <c r="FE42" s="440"/>
      <c r="FF42" s="440"/>
      <c r="FG42" s="440"/>
      <c r="FH42" s="440"/>
      <c r="FI42" s="440"/>
      <c r="FJ42" s="440"/>
      <c r="FK42" s="440"/>
      <c r="FL42" s="440"/>
      <c r="FM42" s="440"/>
      <c r="FN42" s="440"/>
      <c r="FO42" s="440"/>
      <c r="FP42" s="440"/>
      <c r="FQ42" s="440"/>
      <c r="FR42" s="440"/>
      <c r="FS42" s="440"/>
      <c r="FT42" s="440"/>
      <c r="FU42" s="440"/>
      <c r="FV42" s="440"/>
      <c r="FW42" s="440"/>
      <c r="FX42" s="440"/>
      <c r="FY42" s="440"/>
      <c r="FZ42" s="440"/>
      <c r="GA42" s="440"/>
      <c r="GB42" s="440"/>
      <c r="GC42" s="440"/>
      <c r="GD42" s="440"/>
      <c r="GE42" s="440"/>
      <c r="GF42" s="440"/>
      <c r="GG42" s="440"/>
      <c r="GH42" s="440"/>
      <c r="GI42" s="440"/>
      <c r="GJ42" s="440"/>
      <c r="GK42" s="440"/>
      <c r="GL42" s="440"/>
      <c r="GM42" s="440"/>
      <c r="GN42" s="440"/>
      <c r="GO42" s="440"/>
      <c r="GP42" s="440"/>
      <c r="GQ42" s="440"/>
      <c r="GR42" s="440"/>
      <c r="GS42" s="440"/>
      <c r="GT42" s="440"/>
      <c r="GU42" s="440"/>
      <c r="GV42" s="440"/>
      <c r="GW42" s="440"/>
      <c r="GX42" s="440"/>
      <c r="GY42" s="440"/>
      <c r="GZ42" s="440"/>
      <c r="HA42" s="440"/>
      <c r="HB42" s="440"/>
      <c r="HC42" s="440"/>
      <c r="HD42" s="440"/>
      <c r="HE42" s="440"/>
      <c r="HF42" s="440"/>
      <c r="HG42" s="440"/>
      <c r="HH42" s="440"/>
      <c r="HI42" s="440"/>
      <c r="HJ42" s="440"/>
      <c r="HK42" s="440"/>
      <c r="HL42" s="440"/>
      <c r="HM42" s="440"/>
      <c r="HN42" s="440"/>
      <c r="HO42" s="440"/>
      <c r="HP42" s="440"/>
      <c r="HQ42" s="440"/>
      <c r="HR42" s="440"/>
      <c r="HS42" s="440"/>
      <c r="HT42" s="440"/>
      <c r="HU42" s="440"/>
      <c r="HV42" s="440"/>
      <c r="HW42" s="440"/>
      <c r="HX42" s="440"/>
      <c r="HY42" s="440"/>
      <c r="HZ42" s="440"/>
      <c r="IA42" s="440"/>
      <c r="IB42" s="440"/>
      <c r="IC42" s="440"/>
      <c r="ID42" s="440"/>
      <c r="IE42" s="440"/>
      <c r="IF42" s="440"/>
      <c r="IG42" s="440"/>
      <c r="IH42" s="440"/>
      <c r="II42" s="440"/>
      <c r="IJ42" s="440"/>
      <c r="IK42" s="440"/>
      <c r="IL42" s="440"/>
      <c r="IM42" s="440"/>
    </row>
    <row r="43" spans="1:247" ht="12.75" customHeight="1" thickBot="1">
      <c r="A43" s="1663" t="s">
        <v>306</v>
      </c>
      <c r="B43" s="1663"/>
      <c r="C43" s="166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247" ht="25.5" customHeight="1">
      <c r="A44" s="1659" t="s">
        <v>156</v>
      </c>
      <c r="B44" s="1660"/>
      <c r="C44" s="399" t="s">
        <v>157</v>
      </c>
      <c r="D44" s="457" t="s">
        <v>1085</v>
      </c>
      <c r="E44" s="457" t="s">
        <v>1003</v>
      </c>
      <c r="F44" s="457" t="s">
        <v>1147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spans="1:247" ht="12.75" customHeight="1" thickBot="1">
      <c r="A45" s="1661"/>
      <c r="B45" s="1662"/>
      <c r="C45" s="401" t="s">
        <v>158</v>
      </c>
      <c r="D45" s="470" t="s">
        <v>159</v>
      </c>
      <c r="E45" s="470" t="s">
        <v>160</v>
      </c>
      <c r="F45" s="470" t="s">
        <v>161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spans="1:247" ht="30" customHeight="1">
      <c r="A46" s="148" t="s">
        <v>38</v>
      </c>
      <c r="B46" s="143"/>
      <c r="C46" s="424" t="s">
        <v>614</v>
      </c>
      <c r="D46" s="92">
        <v>1348461</v>
      </c>
      <c r="E46" s="92">
        <v>0</v>
      </c>
      <c r="F46" s="92">
        <v>0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spans="1:247" s="75" customFormat="1" ht="12.75" customHeight="1">
      <c r="A47" s="149" t="s">
        <v>40</v>
      </c>
      <c r="B47" s="139" t="s">
        <v>164</v>
      </c>
      <c r="C47" s="434" t="s">
        <v>165</v>
      </c>
      <c r="D47" s="73">
        <f>SUM(D46:D46)</f>
        <v>1348461</v>
      </c>
      <c r="E47" s="73">
        <f>SUM(E46:E46)</f>
        <v>0</v>
      </c>
      <c r="F47" s="73">
        <f>SUM(F46:F46)</f>
        <v>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</row>
    <row r="48" spans="1:247" ht="12.75" customHeight="1">
      <c r="A48" s="148" t="s">
        <v>47</v>
      </c>
      <c r="B48" s="143"/>
      <c r="C48" s="383" t="s">
        <v>584</v>
      </c>
      <c r="D48" s="92">
        <f>SUM('17. Hivatal'!E11)</f>
        <v>211001</v>
      </c>
      <c r="E48" s="92">
        <f>SUM('17. Hivatal'!F11)</f>
        <v>212000</v>
      </c>
      <c r="F48" s="92">
        <f>SUM('17. Hivatal'!G11)</f>
        <v>212000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spans="1:247" ht="12.75" customHeight="1">
      <c r="A49" s="148" t="s">
        <v>49</v>
      </c>
      <c r="B49" s="143"/>
      <c r="C49" s="383" t="s">
        <v>176</v>
      </c>
      <c r="D49" s="92">
        <f>SUM('17. Hivatal'!E12)</f>
        <v>776710</v>
      </c>
      <c r="E49" s="92">
        <f>SUM('17. Hivatal'!F12)</f>
        <v>780000</v>
      </c>
      <c r="F49" s="92">
        <f>SUM('17. Hivatal'!G12)</f>
        <v>780000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spans="1:247" ht="12.75" customHeight="1">
      <c r="A50" s="450" t="s">
        <v>51</v>
      </c>
      <c r="B50" s="143"/>
      <c r="C50" s="383" t="s">
        <v>177</v>
      </c>
      <c r="D50" s="92">
        <f>SUM('17. Hivatal'!E13)</f>
        <v>218077</v>
      </c>
      <c r="E50" s="92">
        <f>SUM('17. Hivatal'!F13)</f>
        <v>220000</v>
      </c>
      <c r="F50" s="92">
        <f>SUM('17. Hivatal'!G13)</f>
        <v>220000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spans="1:247" ht="12.75" customHeight="1">
      <c r="A51" s="423" t="s">
        <v>53</v>
      </c>
      <c r="B51" s="173"/>
      <c r="C51" s="383" t="s">
        <v>179</v>
      </c>
      <c r="D51" s="92">
        <f>SUM('17. Hivatal'!E14)</f>
        <v>2</v>
      </c>
      <c r="E51" s="92">
        <f>SUM('17. Hivatal'!F14)</f>
        <v>0</v>
      </c>
      <c r="F51" s="92">
        <f>SUM('17. Hivatal'!G14)</f>
        <v>0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spans="1:247" ht="12.75" customHeight="1">
      <c r="A52" s="423" t="s">
        <v>55</v>
      </c>
      <c r="B52" s="173"/>
      <c r="C52" s="380" t="s">
        <v>595</v>
      </c>
      <c r="D52" s="92">
        <f>SUM('17. Hivatal'!E15)</f>
        <v>0</v>
      </c>
      <c r="E52" s="92">
        <f>SUM('17. Hivatal'!F15)</f>
        <v>0</v>
      </c>
      <c r="F52" s="92">
        <f>SUM('17. Hivatal'!G15)</f>
        <v>0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spans="1:247" ht="12.75" customHeight="1">
      <c r="A53" s="423" t="s">
        <v>57</v>
      </c>
      <c r="B53" s="173"/>
      <c r="C53" s="392" t="s">
        <v>181</v>
      </c>
      <c r="D53" s="92">
        <f>SUM('17. Hivatal'!E16)</f>
        <v>533000</v>
      </c>
      <c r="E53" s="92">
        <f>SUM('17. Hivatal'!F16)</f>
        <v>0</v>
      </c>
      <c r="F53" s="92">
        <f>SUM('17. Hivatal'!G16)</f>
        <v>0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spans="1:247" s="75" customFormat="1" ht="12.75" customHeight="1">
      <c r="A54" s="447" t="s">
        <v>86</v>
      </c>
      <c r="B54" s="168" t="s">
        <v>166</v>
      </c>
      <c r="C54" s="437" t="s">
        <v>216</v>
      </c>
      <c r="D54" s="435">
        <f>SUM(D48:D53)</f>
        <v>1738790</v>
      </c>
      <c r="E54" s="435">
        <f>SUM(E48:E53)</f>
        <v>1212000</v>
      </c>
      <c r="F54" s="435">
        <f>SUM(F48:F53)</f>
        <v>1212000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</row>
    <row r="55" spans="1:247" ht="12.75" customHeight="1">
      <c r="A55" s="423" t="s">
        <v>59</v>
      </c>
      <c r="B55" s="171"/>
      <c r="C55" s="451" t="s">
        <v>220</v>
      </c>
      <c r="D55" s="92">
        <f>SUM('17. Hivatal'!E19)</f>
        <v>790211</v>
      </c>
      <c r="E55" s="92">
        <f>SUM('17. Hivatal'!F19)</f>
        <v>267350</v>
      </c>
      <c r="F55" s="92">
        <f>SUM('17. Hivatal'!G19)</f>
        <v>267350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spans="1:247" ht="12.75" customHeight="1">
      <c r="A56" s="423" t="s">
        <v>61</v>
      </c>
      <c r="B56" s="171"/>
      <c r="C56" s="451" t="s">
        <v>696</v>
      </c>
      <c r="D56" s="317">
        <f>SUM('17. Hivatal'!E21)</f>
        <v>59519465</v>
      </c>
      <c r="E56" s="317">
        <f>SUM('17. Hivatal'!F21)</f>
        <v>62033420</v>
      </c>
      <c r="F56" s="317">
        <f>SUM('17. Hivatal'!G21)</f>
        <v>62033420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spans="1:247" ht="12.75" customHeight="1">
      <c r="A57" s="423" t="s">
        <v>63</v>
      </c>
      <c r="B57" s="171"/>
      <c r="C57" s="451" t="s">
        <v>615</v>
      </c>
      <c r="D57" s="317">
        <f>SUM('17. Hivatal'!E22)</f>
        <v>19554240</v>
      </c>
      <c r="E57" s="317">
        <f>SUM('17. Hivatal'!F22)</f>
        <v>25435374</v>
      </c>
      <c r="F57" s="317">
        <f>SUM('17. Hivatal'!G22)</f>
        <v>25435374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spans="1:247" s="75" customFormat="1" ht="12.75" customHeight="1" thickBot="1">
      <c r="A58" s="481" t="s">
        <v>65</v>
      </c>
      <c r="B58" s="482" t="s">
        <v>173</v>
      </c>
      <c r="C58" s="462" t="s">
        <v>613</v>
      </c>
      <c r="D58" s="463">
        <f>SUM(D55:D57)</f>
        <v>79863916</v>
      </c>
      <c r="E58" s="463">
        <f>SUM(E55:E57)</f>
        <v>87736144</v>
      </c>
      <c r="F58" s="463">
        <f>SUM(F55:F57)</f>
        <v>87736144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</row>
    <row r="59" spans="1:247" s="167" customFormat="1" ht="20.25" customHeight="1" thickBot="1">
      <c r="A59" s="464" t="s">
        <v>92</v>
      </c>
      <c r="B59" s="465"/>
      <c r="C59" s="466" t="s">
        <v>968</v>
      </c>
      <c r="D59" s="467">
        <f>SUM(D58,D54,D47)</f>
        <v>82951167</v>
      </c>
      <c r="E59" s="467">
        <f>SUM(E58,E54,E47)</f>
        <v>88948144</v>
      </c>
      <c r="F59" s="467">
        <f>SUM(F58,F54,F47)</f>
        <v>88948144</v>
      </c>
      <c r="G59" s="440"/>
      <c r="H59" s="440"/>
      <c r="I59" s="440"/>
      <c r="J59" s="440"/>
      <c r="K59" s="440"/>
      <c r="L59" s="440"/>
      <c r="M59" s="440"/>
      <c r="N59" s="440"/>
      <c r="O59" s="440"/>
      <c r="P59" s="440"/>
      <c r="Q59" s="440"/>
      <c r="R59" s="440"/>
      <c r="S59" s="440"/>
      <c r="T59" s="440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440"/>
      <c r="AJ59" s="440"/>
      <c r="AK59" s="440"/>
      <c r="AL59" s="440"/>
      <c r="AM59" s="440"/>
      <c r="AN59" s="440"/>
      <c r="AO59" s="440"/>
      <c r="AP59" s="440"/>
      <c r="AQ59" s="440"/>
      <c r="AR59" s="440"/>
      <c r="AS59" s="440"/>
      <c r="AT59" s="440"/>
      <c r="AU59" s="440"/>
      <c r="AV59" s="440"/>
      <c r="AW59" s="440"/>
      <c r="AX59" s="440"/>
      <c r="AY59" s="440"/>
      <c r="AZ59" s="440"/>
      <c r="BA59" s="440"/>
      <c r="BB59" s="440"/>
      <c r="BC59" s="440"/>
      <c r="BD59" s="440"/>
      <c r="BE59" s="440"/>
      <c r="BF59" s="440"/>
      <c r="BG59" s="440"/>
      <c r="BH59" s="440"/>
      <c r="BI59" s="440"/>
      <c r="BJ59" s="440"/>
      <c r="BK59" s="440"/>
      <c r="BL59" s="440"/>
      <c r="BM59" s="440"/>
      <c r="BN59" s="440"/>
      <c r="BO59" s="440"/>
      <c r="BP59" s="440"/>
      <c r="BQ59" s="440"/>
      <c r="BR59" s="440"/>
      <c r="BS59" s="440"/>
      <c r="BT59" s="440"/>
      <c r="BU59" s="440"/>
      <c r="BV59" s="440"/>
      <c r="BW59" s="440"/>
      <c r="BX59" s="440"/>
      <c r="BY59" s="440"/>
      <c r="BZ59" s="440"/>
      <c r="CA59" s="440"/>
      <c r="CB59" s="440"/>
      <c r="CC59" s="440"/>
      <c r="CD59" s="440"/>
      <c r="CE59" s="440"/>
      <c r="CF59" s="440"/>
      <c r="CG59" s="440"/>
      <c r="CH59" s="440"/>
      <c r="CI59" s="440"/>
      <c r="CJ59" s="440"/>
      <c r="CK59" s="440"/>
      <c r="CL59" s="440"/>
      <c r="CM59" s="440"/>
      <c r="CN59" s="440"/>
      <c r="CO59" s="440"/>
      <c r="CP59" s="440"/>
      <c r="CQ59" s="440"/>
      <c r="CR59" s="440"/>
      <c r="CS59" s="440"/>
      <c r="CT59" s="440"/>
      <c r="CU59" s="440"/>
      <c r="CV59" s="440"/>
      <c r="CW59" s="440"/>
      <c r="CX59" s="440"/>
      <c r="CY59" s="440"/>
      <c r="CZ59" s="440"/>
      <c r="DA59" s="440"/>
      <c r="DB59" s="440"/>
      <c r="DC59" s="440"/>
      <c r="DD59" s="440"/>
      <c r="DE59" s="440"/>
      <c r="DF59" s="440"/>
      <c r="DG59" s="440"/>
      <c r="DH59" s="440"/>
      <c r="DI59" s="440"/>
      <c r="DJ59" s="440"/>
      <c r="DK59" s="440"/>
      <c r="DL59" s="440"/>
      <c r="DM59" s="440"/>
      <c r="DN59" s="440"/>
      <c r="DO59" s="440"/>
      <c r="DP59" s="440"/>
      <c r="DQ59" s="440"/>
      <c r="DR59" s="440"/>
      <c r="DS59" s="440"/>
      <c r="DT59" s="440"/>
      <c r="DU59" s="440"/>
      <c r="DV59" s="440"/>
      <c r="DW59" s="440"/>
      <c r="DX59" s="440"/>
      <c r="DY59" s="440"/>
      <c r="DZ59" s="440"/>
      <c r="EA59" s="440"/>
      <c r="EB59" s="440"/>
      <c r="EC59" s="440"/>
      <c r="ED59" s="440"/>
      <c r="EE59" s="440"/>
      <c r="EF59" s="440"/>
      <c r="EG59" s="440"/>
      <c r="EH59" s="440"/>
      <c r="EI59" s="440"/>
      <c r="EJ59" s="440"/>
      <c r="EK59" s="440"/>
      <c r="EL59" s="440"/>
      <c r="EM59" s="440"/>
      <c r="EN59" s="440"/>
      <c r="EO59" s="440"/>
      <c r="EP59" s="440"/>
      <c r="EQ59" s="440"/>
      <c r="ER59" s="440"/>
      <c r="ES59" s="440"/>
      <c r="ET59" s="440"/>
      <c r="EU59" s="440"/>
      <c r="EV59" s="440"/>
      <c r="EW59" s="440"/>
      <c r="EX59" s="440"/>
      <c r="EY59" s="440"/>
      <c r="EZ59" s="440"/>
      <c r="FA59" s="440"/>
      <c r="FB59" s="440"/>
      <c r="FC59" s="440"/>
      <c r="FD59" s="440"/>
      <c r="FE59" s="440"/>
      <c r="FF59" s="440"/>
      <c r="FG59" s="440"/>
      <c r="FH59" s="440"/>
      <c r="FI59" s="440"/>
      <c r="FJ59" s="440"/>
      <c r="FK59" s="440"/>
      <c r="FL59" s="440"/>
      <c r="FM59" s="440"/>
      <c r="FN59" s="440"/>
      <c r="FO59" s="440"/>
      <c r="FP59" s="440"/>
      <c r="FQ59" s="440"/>
      <c r="FR59" s="440"/>
      <c r="FS59" s="440"/>
      <c r="FT59" s="440"/>
      <c r="FU59" s="440"/>
      <c r="FV59" s="440"/>
      <c r="FW59" s="440"/>
      <c r="FX59" s="440"/>
      <c r="FY59" s="440"/>
      <c r="FZ59" s="440"/>
      <c r="GA59" s="440"/>
      <c r="GB59" s="440"/>
      <c r="GC59" s="440"/>
      <c r="GD59" s="440"/>
      <c r="GE59" s="440"/>
      <c r="GF59" s="440"/>
      <c r="GG59" s="440"/>
      <c r="GH59" s="440"/>
      <c r="GI59" s="440"/>
      <c r="GJ59" s="440"/>
      <c r="GK59" s="440"/>
      <c r="GL59" s="440"/>
      <c r="GM59" s="440"/>
      <c r="GN59" s="440"/>
      <c r="GO59" s="440"/>
      <c r="GP59" s="440"/>
      <c r="GQ59" s="440"/>
      <c r="GR59" s="440"/>
      <c r="GS59" s="440"/>
      <c r="GT59" s="440"/>
      <c r="GU59" s="440"/>
      <c r="GV59" s="440"/>
      <c r="GW59" s="440"/>
      <c r="GX59" s="440"/>
      <c r="GY59" s="440"/>
      <c r="GZ59" s="440"/>
      <c r="HA59" s="440"/>
      <c r="HB59" s="440"/>
      <c r="HC59" s="440"/>
      <c r="HD59" s="440"/>
      <c r="HE59" s="440"/>
      <c r="HF59" s="440"/>
      <c r="HG59" s="440"/>
      <c r="HH59" s="440"/>
      <c r="HI59" s="440"/>
      <c r="HJ59" s="440"/>
      <c r="HK59" s="440"/>
      <c r="HL59" s="440"/>
      <c r="HM59" s="440"/>
      <c r="HN59" s="440"/>
      <c r="HO59" s="440"/>
      <c r="HP59" s="440"/>
      <c r="HQ59" s="440"/>
      <c r="HR59" s="440"/>
      <c r="HS59" s="440"/>
      <c r="HT59" s="440"/>
      <c r="HU59" s="440"/>
      <c r="HV59" s="440"/>
      <c r="HW59" s="440"/>
      <c r="HX59" s="440"/>
      <c r="HY59" s="440"/>
      <c r="HZ59" s="440"/>
      <c r="IA59" s="440"/>
      <c r="IB59" s="440"/>
      <c r="IC59" s="440"/>
      <c r="ID59" s="440"/>
      <c r="IE59" s="440"/>
      <c r="IF59" s="440"/>
      <c r="IG59" s="440"/>
      <c r="IH59" s="440"/>
      <c r="II59" s="440"/>
      <c r="IJ59" s="440"/>
      <c r="IK59" s="440"/>
      <c r="IL59" s="440"/>
      <c r="IM59" s="440"/>
    </row>
    <row r="60" spans="1:247" ht="12.75" customHeight="1" thickBot="1">
      <c r="A60" s="1663" t="s">
        <v>239</v>
      </c>
      <c r="B60" s="1663"/>
      <c r="C60" s="1663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spans="1:247" ht="30" customHeight="1">
      <c r="A61" s="1659" t="s">
        <v>156</v>
      </c>
      <c r="B61" s="1660"/>
      <c r="C61" s="399" t="s">
        <v>157</v>
      </c>
      <c r="D61" s="457" t="s">
        <v>1085</v>
      </c>
      <c r="E61" s="457" t="s">
        <v>1003</v>
      </c>
      <c r="F61" s="457" t="s">
        <v>1147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spans="1:247" ht="12.75" customHeight="1" thickBot="1">
      <c r="A62" s="1661"/>
      <c r="B62" s="1662"/>
      <c r="C62" s="401" t="s">
        <v>158</v>
      </c>
      <c r="D62" s="470" t="s">
        <v>159</v>
      </c>
      <c r="E62" s="470" t="s">
        <v>160</v>
      </c>
      <c r="F62" s="470" t="s">
        <v>161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spans="1:247" ht="12.75" customHeight="1">
      <c r="A63" s="148" t="s">
        <v>38</v>
      </c>
      <c r="B63" s="143"/>
      <c r="C63" s="383" t="s">
        <v>584</v>
      </c>
      <c r="D63" s="92"/>
      <c r="E63" s="92"/>
      <c r="F63" s="92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spans="1:247" ht="12.75" customHeight="1">
      <c r="A64" s="148" t="s">
        <v>40</v>
      </c>
      <c r="B64" s="143"/>
      <c r="C64" s="383" t="s">
        <v>176</v>
      </c>
      <c r="D64" s="92"/>
      <c r="E64" s="92"/>
      <c r="F64" s="92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spans="1:247" ht="12.75" customHeight="1">
      <c r="A65" s="148" t="s">
        <v>47</v>
      </c>
      <c r="B65" s="143"/>
      <c r="C65" s="383" t="s">
        <v>178</v>
      </c>
      <c r="D65" s="92">
        <f>SUM('15. Óvoda'!E11+'15. Óvoda'!E12)</f>
        <v>1229555</v>
      </c>
      <c r="E65" s="92">
        <f>SUM('15. Óvoda'!F11+'15. Óvoda'!F12)</f>
        <v>1249555</v>
      </c>
      <c r="F65" s="92">
        <f>SUM('15. Óvoda'!G11+'15. Óvoda'!G12)</f>
        <v>1249555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spans="1:247" ht="12.75" customHeight="1">
      <c r="A66" s="148" t="s">
        <v>49</v>
      </c>
      <c r="B66" s="143"/>
      <c r="C66" s="383" t="s">
        <v>177</v>
      </c>
      <c r="D66" s="92">
        <v>0</v>
      </c>
      <c r="E66" s="92"/>
      <c r="F66" s="92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spans="1:247" ht="12.75" customHeight="1">
      <c r="A67" s="148" t="s">
        <v>51</v>
      </c>
      <c r="B67" s="143"/>
      <c r="C67" s="383" t="s">
        <v>179</v>
      </c>
      <c r="D67" s="92">
        <f>SUM('15. Óvoda'!E13)</f>
        <v>332008</v>
      </c>
      <c r="E67" s="92">
        <f>SUM('15. Óvoda'!F13)</f>
        <v>340000</v>
      </c>
      <c r="F67" s="92">
        <f>SUM('15. Óvoda'!G13)</f>
        <v>340000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spans="1:247" ht="12.75" customHeight="1">
      <c r="A68" s="450" t="s">
        <v>53</v>
      </c>
      <c r="B68" s="185"/>
      <c r="C68" s="1068" t="s">
        <v>595</v>
      </c>
      <c r="D68" s="178">
        <f>SUM('15. Óvoda'!E14)</f>
        <v>0</v>
      </c>
      <c r="E68" s="178"/>
      <c r="F68" s="17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spans="1:247" ht="12.75" customHeight="1">
      <c r="A69" s="423" t="s">
        <v>55</v>
      </c>
      <c r="B69" s="382"/>
      <c r="C69" s="383" t="s">
        <v>181</v>
      </c>
      <c r="D69" s="504">
        <f>SUM('15. Óvoda'!E15)</f>
        <v>23275</v>
      </c>
      <c r="E69" s="504">
        <f>SUM('15. Óvoda'!F15)</f>
        <v>0</v>
      </c>
      <c r="F69" s="504">
        <f>SUM('15. Óvoda'!G15)</f>
        <v>0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spans="1:247" ht="12.75" customHeight="1">
      <c r="A70" s="423" t="s">
        <v>57</v>
      </c>
      <c r="B70" s="382"/>
      <c r="C70" s="383" t="s">
        <v>712</v>
      </c>
      <c r="D70" s="504">
        <f>SUM('15. Óvoda'!E16)</f>
        <v>285000</v>
      </c>
      <c r="E70" s="504">
        <f>SUM('15. Óvoda'!F16)</f>
        <v>0</v>
      </c>
      <c r="F70" s="504">
        <f>SUM('15. Óvoda'!G16)</f>
        <v>0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spans="1:247" s="201" customFormat="1" ht="12.75" customHeight="1">
      <c r="A71" s="471" t="s">
        <v>86</v>
      </c>
      <c r="B71" s="471" t="s">
        <v>166</v>
      </c>
      <c r="C71" s="437" t="s">
        <v>216</v>
      </c>
      <c r="D71" s="472">
        <f>SUM(D63:D70)</f>
        <v>1869838</v>
      </c>
      <c r="E71" s="472">
        <f>SUM(E63:E69)</f>
        <v>1589555</v>
      </c>
      <c r="F71" s="472">
        <f>SUM(F63:F69)</f>
        <v>1589555</v>
      </c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202"/>
      <c r="DI71" s="202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2"/>
      <c r="EK71" s="202"/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2"/>
      <c r="EW71" s="202"/>
      <c r="EX71" s="202"/>
      <c r="EY71" s="202"/>
      <c r="EZ71" s="202"/>
      <c r="FA71" s="202"/>
      <c r="FB71" s="202"/>
      <c r="FC71" s="202"/>
      <c r="FD71" s="202"/>
      <c r="FE71" s="202"/>
      <c r="FF71" s="202"/>
      <c r="FG71" s="202"/>
      <c r="FH71" s="202"/>
      <c r="FI71" s="202"/>
      <c r="FJ71" s="202"/>
      <c r="FK71" s="202"/>
      <c r="FL71" s="202"/>
      <c r="FM71" s="202"/>
      <c r="FN71" s="202"/>
      <c r="FO71" s="202"/>
      <c r="FP71" s="202"/>
      <c r="FQ71" s="202"/>
      <c r="FR71" s="202"/>
      <c r="FS71" s="202"/>
      <c r="FT71" s="202"/>
      <c r="FU71" s="202"/>
      <c r="FV71" s="202"/>
      <c r="FW71" s="202"/>
      <c r="FX71" s="202"/>
      <c r="FY71" s="202"/>
      <c r="FZ71" s="202"/>
      <c r="GA71" s="202"/>
      <c r="GB71" s="202"/>
      <c r="GC71" s="202"/>
      <c r="GD71" s="202"/>
      <c r="GE71" s="202"/>
      <c r="GF71" s="202"/>
      <c r="GG71" s="202"/>
      <c r="GH71" s="202"/>
      <c r="GI71" s="202"/>
      <c r="GJ71" s="202"/>
      <c r="GK71" s="202"/>
      <c r="GL71" s="202"/>
      <c r="GM71" s="202"/>
      <c r="GN71" s="202"/>
      <c r="GO71" s="202"/>
      <c r="GP71" s="202"/>
      <c r="GQ71" s="202"/>
      <c r="GR71" s="202"/>
      <c r="GS71" s="202"/>
      <c r="GT71" s="202"/>
      <c r="GU71" s="202"/>
      <c r="GV71" s="202"/>
      <c r="GW71" s="202"/>
      <c r="GX71" s="202"/>
      <c r="GY71" s="202"/>
      <c r="GZ71" s="202"/>
      <c r="HA71" s="202"/>
      <c r="HB71" s="202"/>
      <c r="HC71" s="202"/>
      <c r="HD71" s="202"/>
      <c r="HE71" s="202"/>
      <c r="HF71" s="202"/>
      <c r="HG71" s="202"/>
      <c r="HH71" s="202"/>
      <c r="HI71" s="202"/>
      <c r="HJ71" s="202"/>
      <c r="HK71" s="202"/>
      <c r="HL71" s="202"/>
      <c r="HM71" s="202"/>
      <c r="HN71" s="202"/>
      <c r="HO71" s="202"/>
      <c r="HP71" s="202"/>
      <c r="HQ71" s="202"/>
      <c r="HR71" s="202"/>
      <c r="HS71" s="202"/>
      <c r="HT71" s="202"/>
      <c r="HU71" s="202"/>
      <c r="HV71" s="202"/>
      <c r="HW71" s="202"/>
      <c r="HX71" s="202"/>
      <c r="HY71" s="202"/>
      <c r="HZ71" s="202"/>
      <c r="IA71" s="202"/>
      <c r="IB71" s="202"/>
      <c r="IC71" s="202"/>
      <c r="ID71" s="202"/>
      <c r="IE71" s="202"/>
      <c r="IF71" s="202"/>
      <c r="IG71" s="202"/>
      <c r="IH71" s="202"/>
      <c r="II71" s="202"/>
      <c r="IJ71" s="202"/>
      <c r="IK71" s="202"/>
      <c r="IL71" s="202"/>
      <c r="IM71" s="202"/>
    </row>
    <row r="72" spans="1:247" ht="12.75" customHeight="1">
      <c r="A72" s="468" t="s">
        <v>59</v>
      </c>
      <c r="B72" s="469"/>
      <c r="C72" s="406" t="s">
        <v>587</v>
      </c>
      <c r="D72" s="151">
        <v>130000</v>
      </c>
      <c r="E72" s="151"/>
      <c r="F72" s="151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spans="1:247" ht="12.75" customHeight="1">
      <c r="A73" s="149" t="s">
        <v>61</v>
      </c>
      <c r="B73" s="93"/>
      <c r="C73" s="415" t="s">
        <v>608</v>
      </c>
      <c r="D73" s="641"/>
      <c r="E73" s="641"/>
      <c r="F73" s="641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spans="1:247" ht="12.75" customHeight="1">
      <c r="A74" s="149" t="s">
        <v>63</v>
      </c>
      <c r="B74" s="755"/>
      <c r="C74" s="415" t="s">
        <v>697</v>
      </c>
      <c r="D74" s="834"/>
      <c r="E74" s="834"/>
      <c r="F74" s="83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spans="1:247" ht="12.75" customHeight="1">
      <c r="A75" s="149" t="s">
        <v>65</v>
      </c>
      <c r="B75" s="110" t="s">
        <v>173</v>
      </c>
      <c r="C75" s="438" t="s">
        <v>185</v>
      </c>
      <c r="D75" s="435">
        <f>SUM(D72)</f>
        <v>130000</v>
      </c>
      <c r="E75" s="435">
        <f>SUM(E72)</f>
        <v>0</v>
      </c>
      <c r="F75" s="435">
        <f>SUM(F72)</f>
        <v>0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spans="1:247" ht="12.75" customHeight="1">
      <c r="A76" s="149" t="s">
        <v>92</v>
      </c>
      <c r="B76" s="110" t="s">
        <v>182</v>
      </c>
      <c r="C76" s="438" t="s">
        <v>710</v>
      </c>
      <c r="D76" s="435"/>
      <c r="E76" s="435"/>
      <c r="F76" s="435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spans="1:247" ht="12.75" customHeight="1">
      <c r="A77" s="148" t="s">
        <v>66</v>
      </c>
      <c r="B77" s="93"/>
      <c r="C77" s="416" t="s">
        <v>220</v>
      </c>
      <c r="D77" s="92">
        <f>SUM('15. Óvoda'!E24)</f>
        <v>522344</v>
      </c>
      <c r="E77" s="92">
        <f>SUM('15. Óvoda'!F24)</f>
        <v>238417</v>
      </c>
      <c r="F77" s="92">
        <f>SUM('15. Óvoda'!G24)</f>
        <v>238417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1:247" ht="12.75" customHeight="1">
      <c r="A78" s="148" t="s">
        <v>67</v>
      </c>
      <c r="B78" s="114"/>
      <c r="C78" s="140" t="s">
        <v>615</v>
      </c>
      <c r="D78" s="92">
        <f>SUM('15. Óvoda'!E23)</f>
        <v>28301846</v>
      </c>
      <c r="E78" s="92">
        <f>SUM('15. Óvoda'!F23)</f>
        <v>37131219</v>
      </c>
      <c r="F78" s="92">
        <f>SUM('15. Óvoda'!G23)</f>
        <v>37131219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spans="1:247" ht="12.75" customHeight="1">
      <c r="A79" s="450" t="s">
        <v>68</v>
      </c>
      <c r="B79" s="300"/>
      <c r="C79" s="756" t="s">
        <v>696</v>
      </c>
      <c r="D79" s="178">
        <f>SUM('15. Óvoda'!E22)</f>
        <v>86358177</v>
      </c>
      <c r="E79" s="178">
        <f>SUM('15. Óvoda'!F22)</f>
        <v>90435630</v>
      </c>
      <c r="F79" s="178">
        <f>SUM('15. Óvoda'!G22)</f>
        <v>90435630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spans="1:247" ht="12.75" customHeight="1" thickBot="1">
      <c r="A80" s="483" t="s">
        <v>70</v>
      </c>
      <c r="B80" s="484" t="s">
        <v>183</v>
      </c>
      <c r="C80" s="462" t="s">
        <v>613</v>
      </c>
      <c r="D80" s="97">
        <f>SUM(D77:D79)</f>
        <v>115182367</v>
      </c>
      <c r="E80" s="97">
        <f>SUM(E77:E79)</f>
        <v>127805266</v>
      </c>
      <c r="F80" s="97">
        <f>SUM(F77:F79)</f>
        <v>127805266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spans="1:247" ht="19.5" customHeight="1" thickBot="1">
      <c r="A81" s="485" t="s">
        <v>97</v>
      </c>
      <c r="B81" s="486"/>
      <c r="C81" s="757" t="s">
        <v>240</v>
      </c>
      <c r="D81" s="758">
        <f>SUM(D71+D75+D80)+D76</f>
        <v>117182205</v>
      </c>
      <c r="E81" s="758">
        <f>SUM(E71+E75+E80)+E76</f>
        <v>129394821</v>
      </c>
      <c r="F81" s="758">
        <f>SUM(F71+F75+F80)+F76</f>
        <v>129394821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spans="1:247" ht="12.75" customHeight="1" thickBot="1">
      <c r="A82" s="1663" t="s">
        <v>821</v>
      </c>
      <c r="B82" s="1663"/>
      <c r="C82" s="1663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spans="1:247" ht="28.5" customHeight="1">
      <c r="A83" s="1665" t="s">
        <v>156</v>
      </c>
      <c r="B83" s="1666"/>
      <c r="C83" s="479" t="s">
        <v>157</v>
      </c>
      <c r="D83" s="457" t="s">
        <v>1085</v>
      </c>
      <c r="E83" s="457" t="s">
        <v>1003</v>
      </c>
      <c r="F83" s="457" t="s">
        <v>1147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spans="1:247" ht="14.25" customHeight="1" thickBot="1">
      <c r="A84" s="1667"/>
      <c r="B84" s="1668"/>
      <c r="C84" s="480" t="s">
        <v>158</v>
      </c>
      <c r="D84" s="470" t="s">
        <v>159</v>
      </c>
      <c r="E84" s="470" t="s">
        <v>160</v>
      </c>
      <c r="F84" s="470" t="s">
        <v>161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spans="1:247" ht="14.25" customHeight="1">
      <c r="A85" s="475" t="s">
        <v>38</v>
      </c>
      <c r="B85" s="474"/>
      <c r="C85" s="383" t="s">
        <v>584</v>
      </c>
      <c r="D85" s="473"/>
      <c r="E85" s="473"/>
      <c r="F85" s="473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</row>
    <row r="86" spans="1:247" ht="14.25" customHeight="1">
      <c r="A86" s="475" t="s">
        <v>40</v>
      </c>
      <c r="B86" s="474"/>
      <c r="C86" s="383" t="s">
        <v>176</v>
      </c>
      <c r="D86" s="473"/>
      <c r="E86" s="473"/>
      <c r="F86" s="473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</row>
    <row r="87" spans="1:247" ht="14.25" customHeight="1">
      <c r="A87" s="475" t="s">
        <v>47</v>
      </c>
      <c r="B87" s="474"/>
      <c r="C87" s="383" t="s">
        <v>1000</v>
      </c>
      <c r="D87" s="1071">
        <f>SUM('16. Műv. ház'!E10)</f>
        <v>617000</v>
      </c>
      <c r="E87" s="1071">
        <f>SUM('16. Műv. ház'!F10)</f>
        <v>1217000</v>
      </c>
      <c r="F87" s="1071">
        <f>SUM('16. Műv. ház'!G10)</f>
        <v>1217000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</row>
    <row r="88" spans="1:247" ht="14.25" customHeight="1">
      <c r="A88" s="475" t="s">
        <v>49</v>
      </c>
      <c r="B88" s="474"/>
      <c r="C88" s="383" t="s">
        <v>179</v>
      </c>
      <c r="D88" s="1071"/>
      <c r="E88" s="1071"/>
      <c r="F88" s="1071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</row>
    <row r="89" spans="1:247" ht="14.25" customHeight="1">
      <c r="A89" s="475" t="s">
        <v>51</v>
      </c>
      <c r="B89" s="474"/>
      <c r="C89" s="380" t="s">
        <v>595</v>
      </c>
      <c r="D89" s="1071">
        <f>SUM('16. Műv. ház'!E11)</f>
        <v>3</v>
      </c>
      <c r="E89" s="1071"/>
      <c r="F89" s="1071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</row>
    <row r="90" spans="1:247" ht="14.25" customHeight="1">
      <c r="A90" s="475" t="s">
        <v>53</v>
      </c>
      <c r="B90" s="474"/>
      <c r="C90" s="392" t="s">
        <v>181</v>
      </c>
      <c r="D90" s="1071"/>
      <c r="E90" s="1071"/>
      <c r="F90" s="1071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</row>
    <row r="91" spans="1:247" s="75" customFormat="1" ht="12.75" customHeight="1">
      <c r="A91" s="478" t="s">
        <v>55</v>
      </c>
      <c r="B91" s="476" t="s">
        <v>166</v>
      </c>
      <c r="C91" s="437" t="s">
        <v>216</v>
      </c>
      <c r="D91" s="477">
        <f>SUM(D85:D90)</f>
        <v>617003</v>
      </c>
      <c r="E91" s="477">
        <f>SUM(E85:E90)</f>
        <v>1217000</v>
      </c>
      <c r="F91" s="477">
        <f>SUM(F85:F90)</f>
        <v>1217000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</row>
    <row r="92" spans="1:247" ht="12.75" customHeight="1">
      <c r="A92" s="148" t="s">
        <v>57</v>
      </c>
      <c r="B92" s="114"/>
      <c r="C92" s="416" t="s">
        <v>220</v>
      </c>
      <c r="D92" s="92">
        <f>SUM('16. Műv. ház'!E17)</f>
        <v>174226</v>
      </c>
      <c r="E92" s="92">
        <f>SUM('16. Műv. ház'!F17)</f>
        <v>321658</v>
      </c>
      <c r="F92" s="92">
        <f>SUM('16. Műv. ház'!G17)</f>
        <v>321658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</row>
    <row r="93" spans="1:247" ht="12.75" customHeight="1">
      <c r="A93" s="148" t="s">
        <v>86</v>
      </c>
      <c r="B93" s="114"/>
      <c r="C93" s="140" t="s">
        <v>615</v>
      </c>
      <c r="D93" s="92">
        <f>SUM('16. Műv. ház'!E16)</f>
        <v>8810557</v>
      </c>
      <c r="E93" s="92">
        <f>SUM('16. Műv. ház'!F16)</f>
        <v>16264887</v>
      </c>
      <c r="F93" s="92">
        <f>SUM('16. Műv. ház'!G16)</f>
        <v>16264887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</row>
    <row r="94" spans="1:247" ht="12.75" customHeight="1">
      <c r="A94" s="450" t="s">
        <v>59</v>
      </c>
      <c r="B94" s="300"/>
      <c r="C94" s="756" t="s">
        <v>696</v>
      </c>
      <c r="D94" s="178">
        <f>SUM('16. Műv. ház'!E15)</f>
        <v>4723912</v>
      </c>
      <c r="E94" s="178">
        <f>SUM('16. Műv. ház'!F15)</f>
        <v>4227740</v>
      </c>
      <c r="F94" s="178">
        <f>SUM('16. Műv. ház'!G15)</f>
        <v>4227740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</row>
    <row r="95" spans="1:247" ht="12.75" customHeight="1" thickBot="1">
      <c r="A95" s="488" t="s">
        <v>61</v>
      </c>
      <c r="B95" s="484" t="s">
        <v>173</v>
      </c>
      <c r="C95" s="462" t="s">
        <v>613</v>
      </c>
      <c r="D95" s="97">
        <f>SUM(D92:D94)</f>
        <v>13708695</v>
      </c>
      <c r="E95" s="97">
        <f>SUM(E92:E94)</f>
        <v>20814285</v>
      </c>
      <c r="F95" s="97">
        <f>SUM(F92:F94)</f>
        <v>20814285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</row>
    <row r="96" spans="1:247" ht="17.25" customHeight="1" thickBot="1">
      <c r="A96" s="489" t="s">
        <v>63</v>
      </c>
      <c r="B96" s="486"/>
      <c r="C96" s="490" t="s">
        <v>969</v>
      </c>
      <c r="D96" s="487">
        <f>SUM(D95,D91)</f>
        <v>14325698</v>
      </c>
      <c r="E96" s="487">
        <f>SUM(E95,E91)</f>
        <v>22031285</v>
      </c>
      <c r="F96" s="487">
        <f>SUM(F95,F91)</f>
        <v>22031285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</row>
    <row r="97" spans="1:6" s="155" customFormat="1" ht="12.75" customHeight="1">
      <c r="A97" s="152"/>
      <c r="B97" s="153"/>
      <c r="C97" s="154"/>
      <c r="D97" s="57"/>
      <c r="E97" s="57"/>
      <c r="F97" s="57"/>
    </row>
    <row r="98" spans="1:6" s="155" customFormat="1" ht="12.75" customHeight="1" thickBot="1">
      <c r="A98" s="152"/>
      <c r="B98" s="153"/>
      <c r="C98" s="154" t="s">
        <v>242</v>
      </c>
      <c r="D98" s="57"/>
      <c r="E98" s="57"/>
      <c r="F98" s="57"/>
    </row>
    <row r="99" spans="1:6" s="155" customFormat="1" ht="25.5" customHeight="1">
      <c r="A99" s="1659" t="s">
        <v>156</v>
      </c>
      <c r="B99" s="1660"/>
      <c r="C99" s="456" t="s">
        <v>157</v>
      </c>
      <c r="D99" s="457" t="s">
        <v>1085</v>
      </c>
      <c r="E99" s="457" t="s">
        <v>1003</v>
      </c>
      <c r="F99" s="457" t="s">
        <v>1147</v>
      </c>
    </row>
    <row r="100" spans="1:6" s="155" customFormat="1" ht="12.75" customHeight="1" thickBot="1">
      <c r="A100" s="1661"/>
      <c r="B100" s="1662"/>
      <c r="C100" s="458" t="s">
        <v>158</v>
      </c>
      <c r="D100" s="470" t="s">
        <v>159</v>
      </c>
      <c r="E100" s="470" t="s">
        <v>160</v>
      </c>
      <c r="F100" s="470" t="s">
        <v>161</v>
      </c>
    </row>
    <row r="101" spans="1:6" s="155" customFormat="1" ht="12.75" customHeight="1">
      <c r="A101" s="148" t="s">
        <v>38</v>
      </c>
      <c r="B101" s="114"/>
      <c r="C101" s="383" t="s">
        <v>584</v>
      </c>
      <c r="D101" s="156">
        <f>SUM('18. VÜKI'!E13)</f>
        <v>146522</v>
      </c>
      <c r="E101" s="156">
        <f>SUM('18. VÜKI'!F13)</f>
        <v>150000</v>
      </c>
      <c r="F101" s="156">
        <f>SUM('18. VÜKI'!G13)</f>
        <v>150000</v>
      </c>
    </row>
    <row r="102" spans="1:6" s="155" customFormat="1" ht="12.75" customHeight="1">
      <c r="A102" s="148" t="s">
        <v>40</v>
      </c>
      <c r="B102" s="114"/>
      <c r="C102" s="383" t="s">
        <v>176</v>
      </c>
      <c r="D102" s="156"/>
      <c r="E102" s="156"/>
      <c r="F102" s="156"/>
    </row>
    <row r="103" spans="1:6" s="155" customFormat="1" ht="12.75" customHeight="1">
      <c r="A103" s="148" t="s">
        <v>47</v>
      </c>
      <c r="B103" s="114"/>
      <c r="C103" s="383" t="s">
        <v>177</v>
      </c>
      <c r="D103" s="156">
        <f>SUM('18. VÜKI'!E14)</f>
        <v>113990</v>
      </c>
      <c r="E103" s="156">
        <f>SUM('18. VÜKI'!F14)</f>
        <v>114000</v>
      </c>
      <c r="F103" s="156">
        <f>SUM('18. VÜKI'!G14)</f>
        <v>114000</v>
      </c>
    </row>
    <row r="104" spans="1:6" s="155" customFormat="1" ht="12.75" customHeight="1">
      <c r="A104" s="148" t="s">
        <v>49</v>
      </c>
      <c r="B104" s="114"/>
      <c r="C104" s="383" t="s">
        <v>686</v>
      </c>
      <c r="D104" s="156">
        <f>SUM('18. VÜKI'!E15)</f>
        <v>18172607</v>
      </c>
      <c r="E104" s="156">
        <f>SUM('18. VÜKI'!F15)</f>
        <v>18200000</v>
      </c>
      <c r="F104" s="156">
        <f>SUM('18. VÜKI'!G15)</f>
        <v>18200000</v>
      </c>
    </row>
    <row r="105" spans="1:6" s="155" customFormat="1" ht="12.75" customHeight="1">
      <c r="A105" s="148" t="s">
        <v>51</v>
      </c>
      <c r="B105" s="114"/>
      <c r="C105" s="383" t="s">
        <v>179</v>
      </c>
      <c r="D105" s="156">
        <f>SUM('18. VÜKI'!E16)</f>
        <v>4976718</v>
      </c>
      <c r="E105" s="156">
        <f>SUM('18. VÜKI'!F16)</f>
        <v>500000</v>
      </c>
      <c r="F105" s="156">
        <f>SUM('18. VÜKI'!G16)</f>
        <v>500000</v>
      </c>
    </row>
    <row r="106" spans="1:6" s="155" customFormat="1" ht="12.75" customHeight="1">
      <c r="A106" s="148" t="s">
        <v>53</v>
      </c>
      <c r="B106" s="114"/>
      <c r="C106" s="380" t="s">
        <v>595</v>
      </c>
      <c r="D106" s="156">
        <f>SUM('18. VÜKI'!E18)</f>
        <v>19</v>
      </c>
      <c r="E106" s="156">
        <f>SUM('18. VÜKI'!F18)</f>
        <v>0</v>
      </c>
      <c r="F106" s="156">
        <f>SUM('18. VÜKI'!G18)</f>
        <v>0</v>
      </c>
    </row>
    <row r="107" spans="1:6" s="155" customFormat="1" ht="12.75" customHeight="1">
      <c r="A107" s="148" t="s">
        <v>55</v>
      </c>
      <c r="B107" s="114"/>
      <c r="C107" s="392" t="s">
        <v>181</v>
      </c>
      <c r="D107" s="156">
        <f>SUM('18. VÜKI'!E17)</f>
        <v>1</v>
      </c>
      <c r="E107" s="156">
        <f>SUM('18. VÜKI'!F17)</f>
        <v>0</v>
      </c>
      <c r="F107" s="156">
        <f>SUM('18. VÜKI'!G17)</f>
        <v>0</v>
      </c>
    </row>
    <row r="108" spans="1:6" s="158" customFormat="1" ht="12.75" customHeight="1">
      <c r="A108" s="135" t="s">
        <v>57</v>
      </c>
      <c r="B108" s="491" t="s">
        <v>166</v>
      </c>
      <c r="C108" s="437" t="s">
        <v>216</v>
      </c>
      <c r="D108" s="477">
        <f>SUM(D101:D107)</f>
        <v>23409857</v>
      </c>
      <c r="E108" s="477">
        <f>SUM(E101:E107)</f>
        <v>18964000</v>
      </c>
      <c r="F108" s="477">
        <f>SUM(F101:F107)</f>
        <v>18964000</v>
      </c>
    </row>
    <row r="109" spans="1:6" s="158" customFormat="1" ht="27" customHeight="1">
      <c r="A109" s="135" t="s">
        <v>86</v>
      </c>
      <c r="B109" s="491" t="s">
        <v>173</v>
      </c>
      <c r="C109" s="1072" t="s">
        <v>165</v>
      </c>
      <c r="D109" s="477">
        <f>SUM('18. VÜKI'!E10)</f>
        <v>984913</v>
      </c>
      <c r="E109" s="477">
        <f>SUM('18. VÜKI'!F10)</f>
        <v>0</v>
      </c>
      <c r="F109" s="477">
        <f>SUM('18. VÜKI'!G10)</f>
        <v>0</v>
      </c>
    </row>
    <row r="110" spans="1:6" s="158" customFormat="1" ht="12.75" customHeight="1">
      <c r="A110" s="132">
        <v>10</v>
      </c>
      <c r="B110" s="491"/>
      <c r="C110" s="416" t="s">
        <v>220</v>
      </c>
      <c r="D110" s="760">
        <f>SUM('18. VÜKI'!E20)</f>
        <v>1030008</v>
      </c>
      <c r="E110" s="760">
        <f>SUM('18. VÜKI'!F20)</f>
        <v>1347397</v>
      </c>
      <c r="F110" s="760">
        <f>SUM('18. VÜKI'!G20)</f>
        <v>1347397</v>
      </c>
    </row>
    <row r="111" spans="1:6" s="158" customFormat="1" ht="12.75" customHeight="1">
      <c r="A111" s="132" t="s">
        <v>61</v>
      </c>
      <c r="B111" s="491"/>
      <c r="C111" s="492" t="s">
        <v>615</v>
      </c>
      <c r="D111" s="761">
        <f>SUM('18. VÜKI'!E23)</f>
        <v>35614586</v>
      </c>
      <c r="E111" s="761">
        <f>SUM('18. VÜKI'!F23)</f>
        <v>50158847</v>
      </c>
      <c r="F111" s="761">
        <f>SUM('18. VÜKI'!G23)</f>
        <v>50158847</v>
      </c>
    </row>
    <row r="112" spans="1:6" s="158" customFormat="1" ht="12.75" customHeight="1">
      <c r="A112" s="382" t="s">
        <v>63</v>
      </c>
      <c r="B112" s="763"/>
      <c r="C112" s="759" t="s">
        <v>696</v>
      </c>
      <c r="D112" s="762">
        <f>SUM('18. VÜKI'!E22)</f>
        <v>31925952</v>
      </c>
      <c r="E112" s="762">
        <f>SUM('18. VÜKI'!F22)</f>
        <v>26924506</v>
      </c>
      <c r="F112" s="762">
        <f>SUM('18. VÜKI'!G22)</f>
        <v>26924506</v>
      </c>
    </row>
    <row r="113" spans="1:6" s="158" customFormat="1" ht="12.75" customHeight="1" thickBot="1">
      <c r="A113" s="493" t="s">
        <v>65</v>
      </c>
      <c r="B113" s="494" t="s">
        <v>173</v>
      </c>
      <c r="C113" s="462" t="s">
        <v>613</v>
      </c>
      <c r="D113" s="495">
        <f>SUM(D110:D111)+D112</f>
        <v>68570546</v>
      </c>
      <c r="E113" s="495">
        <f>SUM(E110:E111)+E112</f>
        <v>78430750</v>
      </c>
      <c r="F113" s="495">
        <f>SUM(F110:F111)+F112</f>
        <v>78430750</v>
      </c>
    </row>
    <row r="114" spans="1:6" s="155" customFormat="1" ht="36.75" customHeight="1" thickBot="1">
      <c r="A114" s="489" t="s">
        <v>92</v>
      </c>
      <c r="B114" s="486"/>
      <c r="C114" s="496" t="s">
        <v>243</v>
      </c>
      <c r="D114" s="487">
        <f>SUM(D108+D113)+D109</f>
        <v>92965316</v>
      </c>
      <c r="E114" s="487">
        <f>SUM(E108+E113)+E109</f>
        <v>97394750</v>
      </c>
      <c r="F114" s="487">
        <f>SUM(F108+F113)+F109</f>
        <v>97394750</v>
      </c>
    </row>
    <row r="115" spans="1:6" s="155" customFormat="1" ht="12.75" customHeight="1">
      <c r="A115" s="152"/>
      <c r="B115" s="153"/>
      <c r="C115" s="154"/>
      <c r="D115" s="57"/>
      <c r="E115" s="57"/>
      <c r="F115" s="57"/>
    </row>
    <row r="116" spans="1:6" s="155" customFormat="1" ht="12.75" customHeight="1">
      <c r="A116" s="157"/>
      <c r="C116" s="158" t="s">
        <v>244</v>
      </c>
      <c r="D116" s="57">
        <f>D114+D96+D81+D59+D42</f>
        <v>1492126330</v>
      </c>
      <c r="E116" s="57">
        <f>E114+E96+E81+E59+E42</f>
        <v>1412486213</v>
      </c>
      <c r="F116" s="57">
        <f>F114+F96+F81+F59+F42</f>
        <v>1412486213</v>
      </c>
    </row>
    <row r="117" spans="1:6" s="160" customFormat="1" ht="12.75" customHeight="1">
      <c r="A117" s="159"/>
      <c r="C117" s="161"/>
      <c r="D117" s="162"/>
      <c r="E117" s="162"/>
      <c r="F117" s="162"/>
    </row>
  </sheetData>
  <sheetProtection selectLockedCells="1" selectUnlockedCells="1"/>
  <mergeCells count="14">
    <mergeCell ref="A82:C82"/>
    <mergeCell ref="A83:B84"/>
    <mergeCell ref="A7:C7"/>
    <mergeCell ref="A3:F3"/>
    <mergeCell ref="A1:E1"/>
    <mergeCell ref="A4:F4"/>
    <mergeCell ref="A2:F2"/>
    <mergeCell ref="A99:B100"/>
    <mergeCell ref="A8:B9"/>
    <mergeCell ref="A43:C43"/>
    <mergeCell ref="A44:B45"/>
    <mergeCell ref="A60:C60"/>
    <mergeCell ref="A5:F5"/>
    <mergeCell ref="A61:B62"/>
  </mergeCells>
  <printOptions horizontalCentered="1"/>
  <pageMargins left="0.3937007874015748" right="0.3937007874015748" top="0.4724409448818898" bottom="0.4724409448818898" header="0.5118110236220472" footer="0.7874015748031497"/>
  <pageSetup horizontalDpi="600" verticalDpi="600" orientation="portrait" paperSize="9" scale="60" r:id="rId1"/>
  <headerFooter alignWithMargins="0">
    <oddFooter>&amp;C&amp;"Times New Roman,Normál"&amp;12Oldal &amp;P</oddFooter>
  </headerFooter>
  <rowBreaks count="1" manualBreakCount="1">
    <brk id="8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L258"/>
  <sheetViews>
    <sheetView showGridLines="0" view="pageBreakPreview" zoomScale="110" zoomScaleSheetLayoutView="110" zoomScalePageLayoutView="0" workbookViewId="0" topLeftCell="A1">
      <pane xSplit="3" ySplit="6" topLeftCell="D97" activePane="bottomRight" state="frozen"/>
      <selection pane="topLeft" activeCell="A1" sqref="A1"/>
      <selection pane="topRight" activeCell="D1" sqref="D1"/>
      <selection pane="bottomLeft" activeCell="A40" sqref="A40"/>
      <selection pane="bottomRight" activeCell="A2" sqref="A2:G3"/>
    </sheetView>
  </sheetViews>
  <sheetFormatPr defaultColWidth="11.7109375" defaultRowHeight="12.75" customHeight="1"/>
  <cols>
    <col min="1" max="1" width="6.7109375" style="56" customWidth="1"/>
    <col min="2" max="2" width="3.8515625" style="56" customWidth="1"/>
    <col min="3" max="3" width="56.28125" style="56" customWidth="1"/>
    <col min="4" max="4" width="9.7109375" style="56" customWidth="1"/>
    <col min="5" max="7" width="17.8515625" style="57" customWidth="1"/>
    <col min="8" max="16384" width="11.7109375" style="56" customWidth="1"/>
  </cols>
  <sheetData>
    <row r="1" spans="1:7" s="106" customFormat="1" ht="18" customHeight="1">
      <c r="A1" s="1640" t="s">
        <v>245</v>
      </c>
      <c r="B1" s="1640"/>
      <c r="C1" s="1640"/>
      <c r="D1" s="1640"/>
      <c r="E1" s="1640"/>
      <c r="F1" s="1640"/>
      <c r="G1" s="1640"/>
    </row>
    <row r="2" spans="1:7" ht="12.75" customHeight="1">
      <c r="A2" s="1675" t="s">
        <v>1149</v>
      </c>
      <c r="B2" s="1675"/>
      <c r="C2" s="1675"/>
      <c r="D2" s="1675"/>
      <c r="E2" s="1675"/>
      <c r="F2" s="1675"/>
      <c r="G2" s="1675"/>
    </row>
    <row r="3" spans="1:7" ht="12.75" customHeight="1">
      <c r="A3" s="1675"/>
      <c r="B3" s="1675"/>
      <c r="C3" s="1675"/>
      <c r="D3" s="1675"/>
      <c r="E3" s="1675"/>
      <c r="F3" s="1675"/>
      <c r="G3" s="1675"/>
    </row>
    <row r="4" spans="1:7" s="130" customFormat="1" ht="12.75" customHeight="1">
      <c r="A4" s="1655" t="s">
        <v>1007</v>
      </c>
      <c r="B4" s="1655"/>
      <c r="C4" s="1655"/>
      <c r="D4" s="1655"/>
      <c r="E4" s="1655"/>
      <c r="F4" s="1655"/>
      <c r="G4" s="1655"/>
    </row>
    <row r="5" spans="1:7" s="130" customFormat="1" ht="12.75" customHeight="1">
      <c r="A5" s="1655"/>
      <c r="B5" s="1655"/>
      <c r="C5" s="1655"/>
      <c r="D5" s="1655"/>
      <c r="E5" s="1655"/>
      <c r="F5" s="1655"/>
      <c r="G5" s="1655"/>
    </row>
    <row r="6" spans="1:7" s="130" customFormat="1" ht="12.75" customHeight="1">
      <c r="A6" s="1655"/>
      <c r="B6" s="1655"/>
      <c r="C6" s="1655"/>
      <c r="D6" s="1655"/>
      <c r="E6" s="1655"/>
      <c r="F6" s="1655"/>
      <c r="G6" s="1655"/>
    </row>
    <row r="7" spans="1:7" s="130" customFormat="1" ht="12.75" customHeight="1">
      <c r="A7" s="163"/>
      <c r="B7" s="163"/>
      <c r="C7" s="163"/>
      <c r="D7" s="163"/>
      <c r="E7" s="147"/>
      <c r="F7" s="147"/>
      <c r="G7" s="147"/>
    </row>
    <row r="8" spans="2:7" s="130" customFormat="1" ht="12" customHeight="1" thickBot="1">
      <c r="B8" s="164"/>
      <c r="C8" s="164"/>
      <c r="D8" s="164"/>
      <c r="E8" s="1078"/>
      <c r="F8" s="1078"/>
      <c r="G8" s="1078" t="s">
        <v>214</v>
      </c>
    </row>
    <row r="9" spans="1:7" s="130" customFormat="1" ht="48" customHeight="1">
      <c r="A9" s="1681" t="s">
        <v>156</v>
      </c>
      <c r="B9" s="1682"/>
      <c r="C9" s="497" t="s">
        <v>246</v>
      </c>
      <c r="D9" s="497" t="s">
        <v>1008</v>
      </c>
      <c r="E9" s="457" t="s">
        <v>1085</v>
      </c>
      <c r="F9" s="457" t="s">
        <v>1003</v>
      </c>
      <c r="G9" s="457" t="s">
        <v>1147</v>
      </c>
    </row>
    <row r="10" spans="1:7" s="130" customFormat="1" ht="12.75" customHeight="1" thickBot="1">
      <c r="A10" s="1683"/>
      <c r="B10" s="1684"/>
      <c r="C10" s="498" t="s">
        <v>158</v>
      </c>
      <c r="D10" s="498" t="s">
        <v>159</v>
      </c>
      <c r="E10" s="459" t="s">
        <v>160</v>
      </c>
      <c r="F10" s="459" t="s">
        <v>161</v>
      </c>
      <c r="G10" s="459" t="s">
        <v>461</v>
      </c>
    </row>
    <row r="11" spans="1:7" s="167" customFormat="1" ht="19.5" customHeight="1">
      <c r="A11" s="1342" t="s">
        <v>38</v>
      </c>
      <c r="B11" s="1343" t="s">
        <v>164</v>
      </c>
      <c r="C11" s="1344" t="s">
        <v>517</v>
      </c>
      <c r="D11" s="1344"/>
      <c r="E11" s="1344">
        <f>SUM(E12)</f>
        <v>673000</v>
      </c>
      <c r="F11" s="1344">
        <f>SUM(F12)</f>
        <v>673000</v>
      </c>
      <c r="G11" s="1344">
        <f>SUM(G12)</f>
        <v>673000</v>
      </c>
    </row>
    <row r="12" spans="1:7" s="137" customFormat="1" ht="12.75" customHeight="1">
      <c r="A12" s="1345" t="s">
        <v>40</v>
      </c>
      <c r="B12" s="1346"/>
      <c r="C12" s="1347" t="s">
        <v>247</v>
      </c>
      <c r="D12" s="1347"/>
      <c r="E12" s="1347">
        <v>673000</v>
      </c>
      <c r="F12" s="1347">
        <v>673000</v>
      </c>
      <c r="G12" s="1347">
        <v>673000</v>
      </c>
    </row>
    <row r="13" spans="1:7" s="130" customFormat="1" ht="12.75" customHeight="1">
      <c r="A13" s="1348" t="s">
        <v>47</v>
      </c>
      <c r="B13" s="1349" t="s">
        <v>166</v>
      </c>
      <c r="C13" s="1350" t="s">
        <v>248</v>
      </c>
      <c r="D13" s="1350"/>
      <c r="E13" s="1350">
        <f>SUM(E14)</f>
        <v>551000</v>
      </c>
      <c r="F13" s="1350">
        <f>SUM(F14)</f>
        <v>551000</v>
      </c>
      <c r="G13" s="1350">
        <f>SUM(G14)</f>
        <v>551000</v>
      </c>
    </row>
    <row r="14" spans="1:7" s="130" customFormat="1" ht="12.75" customHeight="1">
      <c r="A14" s="1345" t="s">
        <v>49</v>
      </c>
      <c r="B14" s="1346"/>
      <c r="C14" s="1347" t="s">
        <v>247</v>
      </c>
      <c r="D14" s="1347"/>
      <c r="E14" s="1347">
        <v>551000</v>
      </c>
      <c r="F14" s="1347">
        <v>551000</v>
      </c>
      <c r="G14" s="1347">
        <v>551000</v>
      </c>
    </row>
    <row r="15" spans="1:7" s="130" customFormat="1" ht="12.75" customHeight="1">
      <c r="A15" s="1345" t="s">
        <v>51</v>
      </c>
      <c r="B15" s="1346"/>
      <c r="C15" s="1347" t="s">
        <v>249</v>
      </c>
      <c r="D15" s="1347"/>
      <c r="E15" s="1347">
        <v>0</v>
      </c>
      <c r="F15" s="1347">
        <v>0</v>
      </c>
      <c r="G15" s="1347">
        <v>0</v>
      </c>
    </row>
    <row r="16" spans="1:7" s="130" customFormat="1" ht="12.75" customHeight="1">
      <c r="A16" s="1348" t="s">
        <v>53</v>
      </c>
      <c r="B16" s="1349" t="s">
        <v>173</v>
      </c>
      <c r="C16" s="1350" t="s">
        <v>518</v>
      </c>
      <c r="D16" s="1350"/>
      <c r="E16" s="1350">
        <f>SUM(E17)</f>
        <v>7000000</v>
      </c>
      <c r="F16" s="1350">
        <f>SUM(F17)</f>
        <v>7000000</v>
      </c>
      <c r="G16" s="1350">
        <f>SUM(G17)</f>
        <v>7000000</v>
      </c>
    </row>
    <row r="17" spans="1:7" s="130" customFormat="1" ht="12.75" customHeight="1">
      <c r="A17" s="1345" t="s">
        <v>55</v>
      </c>
      <c r="B17" s="1346"/>
      <c r="C17" s="1347" t="s">
        <v>247</v>
      </c>
      <c r="D17" s="1347"/>
      <c r="E17" s="1347">
        <v>7000000</v>
      </c>
      <c r="F17" s="1347">
        <v>7000000</v>
      </c>
      <c r="G17" s="1347">
        <v>7000000</v>
      </c>
    </row>
    <row r="18" spans="1:7" s="130" customFormat="1" ht="12.75" customHeight="1">
      <c r="A18" s="1348" t="s">
        <v>57</v>
      </c>
      <c r="B18" s="1349" t="s">
        <v>182</v>
      </c>
      <c r="C18" s="1350" t="s">
        <v>254</v>
      </c>
      <c r="D18" s="1350"/>
      <c r="E18" s="1350">
        <f>SUM(E19)</f>
        <v>100000</v>
      </c>
      <c r="F18" s="1350">
        <f>SUM(F19)</f>
        <v>100000</v>
      </c>
      <c r="G18" s="1350">
        <f>SUM(G19)</f>
        <v>100000</v>
      </c>
    </row>
    <row r="19" spans="1:7" s="130" customFormat="1" ht="12.75" customHeight="1">
      <c r="A19" s="1345" t="s">
        <v>86</v>
      </c>
      <c r="B19" s="1346"/>
      <c r="C19" s="1347" t="s">
        <v>247</v>
      </c>
      <c r="D19" s="1347"/>
      <c r="E19" s="1347">
        <v>100000</v>
      </c>
      <c r="F19" s="1347">
        <v>100000</v>
      </c>
      <c r="G19" s="1347">
        <v>100000</v>
      </c>
    </row>
    <row r="20" spans="1:7" s="130" customFormat="1" ht="12.75" customHeight="1">
      <c r="A20" s="1348" t="s">
        <v>59</v>
      </c>
      <c r="B20" s="1349" t="s">
        <v>183</v>
      </c>
      <c r="C20" s="1350" t="s">
        <v>1067</v>
      </c>
      <c r="D20" s="1350"/>
      <c r="E20" s="1350">
        <v>0</v>
      </c>
      <c r="F20" s="1350">
        <v>0</v>
      </c>
      <c r="G20" s="1350">
        <v>0</v>
      </c>
    </row>
    <row r="21" spans="1:7" s="130" customFormat="1" ht="12.75" customHeight="1">
      <c r="A21" s="1345" t="s">
        <v>61</v>
      </c>
      <c r="B21" s="1346"/>
      <c r="C21" s="1347" t="s">
        <v>125</v>
      </c>
      <c r="D21" s="1347"/>
      <c r="E21" s="1347"/>
      <c r="F21" s="1347"/>
      <c r="G21" s="1347"/>
    </row>
    <row r="22" spans="1:7" s="130" customFormat="1" ht="12.75" customHeight="1">
      <c r="A22" s="1348" t="s">
        <v>63</v>
      </c>
      <c r="B22" s="1349" t="s">
        <v>184</v>
      </c>
      <c r="C22" s="1350" t="s">
        <v>255</v>
      </c>
      <c r="D22" s="1350">
        <v>1</v>
      </c>
      <c r="E22" s="1350">
        <f>SUM(E23:E27)</f>
        <v>1634204</v>
      </c>
      <c r="F22" s="1350">
        <f>SUM(F23:F27)</f>
        <v>1752495</v>
      </c>
      <c r="G22" s="1350">
        <f>SUM(G23:G27)</f>
        <v>1752495</v>
      </c>
    </row>
    <row r="23" spans="1:7" s="130" customFormat="1" ht="12.75" customHeight="1">
      <c r="A23" s="1345" t="s">
        <v>65</v>
      </c>
      <c r="B23" s="1346"/>
      <c r="C23" s="1347" t="s">
        <v>250</v>
      </c>
      <c r="D23" s="1347"/>
      <c r="E23" s="695">
        <v>1353537</v>
      </c>
      <c r="F23" s="695">
        <v>1452525</v>
      </c>
      <c r="G23" s="695">
        <v>1452525</v>
      </c>
    </row>
    <row r="24" spans="1:7" s="130" customFormat="1" ht="12.75" customHeight="1">
      <c r="A24" s="1345" t="s">
        <v>92</v>
      </c>
      <c r="B24" s="1346"/>
      <c r="C24" s="1347" t="s">
        <v>251</v>
      </c>
      <c r="D24" s="1347"/>
      <c r="E24" s="284">
        <v>280667</v>
      </c>
      <c r="F24" s="284">
        <v>299970</v>
      </c>
      <c r="G24" s="284">
        <v>299970</v>
      </c>
    </row>
    <row r="25" spans="1:7" s="130" customFormat="1" ht="12.75" customHeight="1">
      <c r="A25" s="1345" t="s">
        <v>66</v>
      </c>
      <c r="B25" s="1351"/>
      <c r="C25" s="1352" t="s">
        <v>252</v>
      </c>
      <c r="D25" s="1352"/>
      <c r="E25" s="1347"/>
      <c r="F25" s="1347"/>
      <c r="G25" s="1347"/>
    </row>
    <row r="26" spans="1:7" s="130" customFormat="1" ht="12.75" customHeight="1">
      <c r="A26" s="1345" t="s">
        <v>67</v>
      </c>
      <c r="B26" s="1351"/>
      <c r="C26" s="1352" t="s">
        <v>652</v>
      </c>
      <c r="D26" s="1352"/>
      <c r="E26" s="1347"/>
      <c r="F26" s="1347"/>
      <c r="G26" s="1347"/>
    </row>
    <row r="27" spans="1:7" s="130" customFormat="1" ht="12.75" customHeight="1">
      <c r="A27" s="1345" t="s">
        <v>68</v>
      </c>
      <c r="B27" s="1351"/>
      <c r="C27" s="1352" t="s">
        <v>624</v>
      </c>
      <c r="D27" s="1352"/>
      <c r="E27" s="1347">
        <v>0</v>
      </c>
      <c r="F27" s="1347">
        <v>0</v>
      </c>
      <c r="G27" s="1347">
        <v>0</v>
      </c>
    </row>
    <row r="28" spans="1:7" s="130" customFormat="1" ht="12.75" customHeight="1">
      <c r="A28" s="1348" t="s">
        <v>70</v>
      </c>
      <c r="B28" s="1353" t="s">
        <v>186</v>
      </c>
      <c r="C28" s="1350" t="s">
        <v>257</v>
      </c>
      <c r="D28" s="1350"/>
      <c r="E28" s="1350">
        <f>SUM(E30:E31)</f>
        <v>200000</v>
      </c>
      <c r="F28" s="1350">
        <f>SUM(F30:F31)</f>
        <v>200000</v>
      </c>
      <c r="G28" s="1350">
        <f>SUM(G30:G31)</f>
        <v>200000</v>
      </c>
    </row>
    <row r="29" spans="1:7" s="130" customFormat="1" ht="12.75" customHeight="1">
      <c r="A29" s="1345" t="s">
        <v>97</v>
      </c>
      <c r="B29" s="1351"/>
      <c r="C29" s="1347" t="s">
        <v>258</v>
      </c>
      <c r="D29" s="1347"/>
      <c r="E29" s="1347"/>
      <c r="F29" s="1347"/>
      <c r="G29" s="1347"/>
    </row>
    <row r="30" spans="1:7" s="130" customFormat="1" ht="12.75" customHeight="1">
      <c r="A30" s="1345" t="s">
        <v>99</v>
      </c>
      <c r="B30" s="1351"/>
      <c r="C30" s="1347" t="s">
        <v>249</v>
      </c>
      <c r="D30" s="1347"/>
      <c r="E30" s="1347">
        <v>0</v>
      </c>
      <c r="F30" s="1347">
        <v>0</v>
      </c>
      <c r="G30" s="1347">
        <v>0</v>
      </c>
    </row>
    <row r="31" spans="1:7" s="130" customFormat="1" ht="12.75" customHeight="1">
      <c r="A31" s="1345" t="s">
        <v>101</v>
      </c>
      <c r="B31" s="1351"/>
      <c r="C31" s="1347" t="s">
        <v>252</v>
      </c>
      <c r="D31" s="1347"/>
      <c r="E31" s="1347">
        <v>200000</v>
      </c>
      <c r="F31" s="1347">
        <v>200000</v>
      </c>
      <c r="G31" s="1347">
        <v>200000</v>
      </c>
    </row>
    <row r="32" spans="1:7" s="130" customFormat="1" ht="12.75" customHeight="1">
      <c r="A32" s="1348" t="s">
        <v>103</v>
      </c>
      <c r="B32" s="1353" t="s">
        <v>189</v>
      </c>
      <c r="C32" s="1350" t="s">
        <v>1068</v>
      </c>
      <c r="D32" s="1350"/>
      <c r="E32" s="1350">
        <v>0</v>
      </c>
      <c r="F32" s="1350">
        <v>0</v>
      </c>
      <c r="G32" s="1350">
        <v>0</v>
      </c>
    </row>
    <row r="33" spans="1:7" s="130" customFormat="1" ht="12.75" customHeight="1">
      <c r="A33" s="1345" t="s">
        <v>105</v>
      </c>
      <c r="B33" s="1351"/>
      <c r="C33" s="1347" t="s">
        <v>250</v>
      </c>
      <c r="D33" s="1347"/>
      <c r="E33" s="1347"/>
      <c r="F33" s="1347"/>
      <c r="G33" s="1347"/>
    </row>
    <row r="34" spans="1:7" s="130" customFormat="1" ht="12.75" customHeight="1">
      <c r="A34" s="1345" t="s">
        <v>107</v>
      </c>
      <c r="B34" s="1351"/>
      <c r="C34" s="1347" t="s">
        <v>251</v>
      </c>
      <c r="D34" s="1347"/>
      <c r="E34" s="1347"/>
      <c r="F34" s="1347"/>
      <c r="G34" s="1347"/>
    </row>
    <row r="35" spans="1:7" s="130" customFormat="1" ht="12.75" customHeight="1">
      <c r="A35" s="1345" t="s">
        <v>109</v>
      </c>
      <c r="B35" s="1351"/>
      <c r="C35" s="1347" t="s">
        <v>256</v>
      </c>
      <c r="D35" s="1347"/>
      <c r="E35" s="1347"/>
      <c r="F35" s="1347"/>
      <c r="G35" s="1347"/>
    </row>
    <row r="36" spans="1:7" s="130" customFormat="1" ht="12.75" customHeight="1">
      <c r="A36" s="1348" t="s">
        <v>111</v>
      </c>
      <c r="B36" s="1353" t="s">
        <v>191</v>
      </c>
      <c r="C36" s="1350" t="s">
        <v>1069</v>
      </c>
      <c r="D36" s="1350"/>
      <c r="E36" s="1350">
        <f>SUM(E37)</f>
        <v>40766879</v>
      </c>
      <c r="F36" s="1350">
        <f>SUM(F37)</f>
        <v>30387850</v>
      </c>
      <c r="G36" s="1350">
        <f>SUM(G37)</f>
        <v>30387850</v>
      </c>
    </row>
    <row r="37" spans="1:7" s="130" customFormat="1" ht="12.75" customHeight="1">
      <c r="A37" s="1345" t="s">
        <v>113</v>
      </c>
      <c r="B37" s="1351"/>
      <c r="C37" s="1354" t="s">
        <v>656</v>
      </c>
      <c r="D37" s="1347"/>
      <c r="E37" s="1347">
        <f>SUM(E38:E42)</f>
        <v>40766879</v>
      </c>
      <c r="F37" s="1347">
        <f>SUM(F38:F42)</f>
        <v>30387850</v>
      </c>
      <c r="G37" s="1347">
        <f>SUM(G38:G42)</f>
        <v>30387850</v>
      </c>
    </row>
    <row r="38" spans="1:7" s="130" customFormat="1" ht="12.75" customHeight="1">
      <c r="A38" s="1355" t="s">
        <v>115</v>
      </c>
      <c r="B38" s="1356"/>
      <c r="C38" s="1357" t="s">
        <v>655</v>
      </c>
      <c r="D38" s="1358"/>
      <c r="E38" s="693">
        <v>9489000</v>
      </c>
      <c r="F38" s="693">
        <v>9489000</v>
      </c>
      <c r="G38" s="693">
        <v>9489000</v>
      </c>
    </row>
    <row r="39" spans="1:7" s="130" customFormat="1" ht="12.75" customHeight="1">
      <c r="A39" s="1355" t="s">
        <v>117</v>
      </c>
      <c r="B39" s="1356"/>
      <c r="C39" s="1357" t="s">
        <v>657</v>
      </c>
      <c r="D39" s="1358"/>
      <c r="E39" s="693">
        <v>24456021</v>
      </c>
      <c r="F39" s="693">
        <v>17000000</v>
      </c>
      <c r="G39" s="693">
        <v>17000000</v>
      </c>
    </row>
    <row r="40" spans="1:7" s="130" customFormat="1" ht="12.75" customHeight="1">
      <c r="A40" s="1355" t="s">
        <v>118</v>
      </c>
      <c r="B40" s="1356"/>
      <c r="C40" s="1359" t="s">
        <v>658</v>
      </c>
      <c r="D40" s="1358"/>
      <c r="E40" s="1358">
        <v>4450000</v>
      </c>
      <c r="F40" s="693">
        <v>1500000</v>
      </c>
      <c r="G40" s="693">
        <v>1500000</v>
      </c>
    </row>
    <row r="41" spans="1:7" s="130" customFormat="1" ht="12" customHeight="1">
      <c r="A41" s="1355" t="s">
        <v>120</v>
      </c>
      <c r="B41" s="1356"/>
      <c r="C41" s="1359" t="s">
        <v>261</v>
      </c>
      <c r="D41" s="1358"/>
      <c r="E41" s="1358">
        <v>23008</v>
      </c>
      <c r="F41" s="693">
        <v>50000</v>
      </c>
      <c r="G41" s="693">
        <v>50000</v>
      </c>
    </row>
    <row r="42" spans="1:7" s="6" customFormat="1" ht="12" customHeight="1">
      <c r="A42" s="1360" t="s">
        <v>122</v>
      </c>
      <c r="B42" s="1361"/>
      <c r="C42" s="1359" t="s">
        <v>1070</v>
      </c>
      <c r="D42" s="1359"/>
      <c r="E42" s="1359">
        <v>2348850</v>
      </c>
      <c r="F42" s="1362">
        <v>2348850</v>
      </c>
      <c r="G42" s="1362">
        <v>2348850</v>
      </c>
    </row>
    <row r="43" spans="1:7" s="130" customFormat="1" ht="12.75" customHeight="1">
      <c r="A43" s="1348" t="s">
        <v>124</v>
      </c>
      <c r="B43" s="1353" t="s">
        <v>519</v>
      </c>
      <c r="C43" s="181" t="s">
        <v>1071</v>
      </c>
      <c r="D43" s="1350"/>
      <c r="E43" s="1364">
        <f>SUM(E44:E45)</f>
        <v>5194000</v>
      </c>
      <c r="F43" s="1364">
        <f>SUM(F45+F51)</f>
        <v>4162000</v>
      </c>
      <c r="G43" s="1364">
        <f>SUM(G45+G51)</f>
        <v>4162000</v>
      </c>
    </row>
    <row r="44" spans="1:7" s="130" customFormat="1" ht="12.75" customHeight="1">
      <c r="A44" s="1345" t="s">
        <v>126</v>
      </c>
      <c r="B44" s="1351"/>
      <c r="C44" s="637" t="s">
        <v>125</v>
      </c>
      <c r="D44" s="1347"/>
      <c r="E44" s="642">
        <v>1566950</v>
      </c>
      <c r="F44" s="642"/>
      <c r="G44" s="642"/>
    </row>
    <row r="45" spans="1:7" s="499" customFormat="1" ht="12.75" customHeight="1">
      <c r="A45" s="1345" t="s">
        <v>128</v>
      </c>
      <c r="B45" s="1351"/>
      <c r="C45" s="637" t="s">
        <v>616</v>
      </c>
      <c r="D45" s="1347"/>
      <c r="E45" s="642">
        <v>3627050</v>
      </c>
      <c r="F45" s="642">
        <v>3812000</v>
      </c>
      <c r="G45" s="642">
        <v>3812000</v>
      </c>
    </row>
    <row r="46" spans="1:7" s="499" customFormat="1" ht="12.75" customHeight="1">
      <c r="A46" s="1365" t="s">
        <v>130</v>
      </c>
      <c r="B46" s="1366"/>
      <c r="C46" s="638" t="s">
        <v>617</v>
      </c>
      <c r="D46" s="1367"/>
      <c r="E46" s="1368">
        <v>600000</v>
      </c>
      <c r="F46" s="1368">
        <v>1050000</v>
      </c>
      <c r="G46" s="1368">
        <v>1050000</v>
      </c>
    </row>
    <row r="47" spans="1:7" s="499" customFormat="1" ht="12.75" customHeight="1">
      <c r="A47" s="1365" t="s">
        <v>131</v>
      </c>
      <c r="B47" s="1366"/>
      <c r="C47" s="638" t="s">
        <v>674</v>
      </c>
      <c r="D47" s="1367"/>
      <c r="E47" s="1368">
        <v>75000</v>
      </c>
      <c r="F47" s="1368">
        <v>75000</v>
      </c>
      <c r="G47" s="1368">
        <v>75000</v>
      </c>
    </row>
    <row r="48" spans="1:7" s="130" customFormat="1" ht="12.75" customHeight="1">
      <c r="A48" s="1365" t="s">
        <v>133</v>
      </c>
      <c r="B48" s="1366"/>
      <c r="C48" s="638" t="s">
        <v>618</v>
      </c>
      <c r="D48" s="1367"/>
      <c r="E48" s="1368">
        <v>0</v>
      </c>
      <c r="F48" s="1368">
        <v>0</v>
      </c>
      <c r="G48" s="1368">
        <v>0</v>
      </c>
    </row>
    <row r="49" spans="1:7" s="130" customFormat="1" ht="12.75" customHeight="1">
      <c r="A49" s="1365" t="s">
        <v>135</v>
      </c>
      <c r="B49" s="1366"/>
      <c r="C49" s="638" t="s">
        <v>619</v>
      </c>
      <c r="D49" s="1367"/>
      <c r="E49" s="1368">
        <v>2952050</v>
      </c>
      <c r="F49" s="1368">
        <v>2687000</v>
      </c>
      <c r="G49" s="1368">
        <v>2687000</v>
      </c>
    </row>
    <row r="50" spans="1:7" s="499" customFormat="1" ht="12.75" customHeight="1">
      <c r="A50" s="1365" t="s">
        <v>137</v>
      </c>
      <c r="B50" s="1366"/>
      <c r="C50" s="638" t="s">
        <v>620</v>
      </c>
      <c r="D50" s="1367"/>
      <c r="E50" s="1367">
        <v>100000</v>
      </c>
      <c r="F50" s="1367"/>
      <c r="G50" s="1367"/>
    </row>
    <row r="51" spans="1:7" s="499" customFormat="1" ht="12.75" customHeight="1">
      <c r="A51" s="1345" t="s">
        <v>139</v>
      </c>
      <c r="B51" s="1351"/>
      <c r="C51" s="1370" t="s">
        <v>1072</v>
      </c>
      <c r="D51" s="1371"/>
      <c r="E51" s="1347"/>
      <c r="F51" s="1347">
        <v>350000</v>
      </c>
      <c r="G51" s="1347">
        <v>350000</v>
      </c>
    </row>
    <row r="52" spans="1:7" s="499" customFormat="1" ht="12.75" customHeight="1">
      <c r="A52" s="1348" t="s">
        <v>141</v>
      </c>
      <c r="B52" s="1353" t="s">
        <v>522</v>
      </c>
      <c r="C52" s="1372" t="s">
        <v>263</v>
      </c>
      <c r="D52" s="1373">
        <v>4</v>
      </c>
      <c r="E52" s="1350">
        <f>SUM(E53+E54+E55+E58+E59+E60)+E62+E61</f>
        <v>843875529</v>
      </c>
      <c r="F52" s="1350">
        <f>SUM(F53+F54+F55+F58+F59+F60)+F62</f>
        <v>698125640</v>
      </c>
      <c r="G52" s="1350">
        <f>SUM(G53+G54+G55+G58+G59+G60)+G62</f>
        <v>698125640</v>
      </c>
    </row>
    <row r="53" spans="1:7" s="499" customFormat="1" ht="12.75" customHeight="1">
      <c r="A53" s="1345" t="s">
        <v>143</v>
      </c>
      <c r="B53" s="1351"/>
      <c r="C53" s="1347" t="s">
        <v>250</v>
      </c>
      <c r="D53" s="1347"/>
      <c r="E53" s="1347">
        <v>22978374</v>
      </c>
      <c r="F53" s="1347">
        <v>15868499</v>
      </c>
      <c r="G53" s="1347">
        <v>15868499</v>
      </c>
    </row>
    <row r="54" spans="1:7" s="130" customFormat="1" ht="12.75" customHeight="1">
      <c r="A54" s="1345" t="s">
        <v>145</v>
      </c>
      <c r="B54" s="1351"/>
      <c r="C54" s="1347" t="s">
        <v>251</v>
      </c>
      <c r="D54" s="1347"/>
      <c r="E54" s="1347">
        <v>3784536</v>
      </c>
      <c r="F54" s="1347">
        <v>3127075</v>
      </c>
      <c r="G54" s="1347">
        <v>3127075</v>
      </c>
    </row>
    <row r="55" spans="1:7" s="130" customFormat="1" ht="12.75" customHeight="1">
      <c r="A55" s="1345" t="s">
        <v>147</v>
      </c>
      <c r="B55" s="1351"/>
      <c r="C55" s="1347" t="s">
        <v>252</v>
      </c>
      <c r="D55" s="1347"/>
      <c r="E55" s="1347">
        <v>86949029</v>
      </c>
      <c r="F55" s="1347">
        <v>26099565</v>
      </c>
      <c r="G55" s="1347">
        <v>26099565</v>
      </c>
    </row>
    <row r="56" spans="1:7" s="130" customFormat="1" ht="12.75" customHeight="1">
      <c r="A56" s="1355" t="s">
        <v>149</v>
      </c>
      <c r="B56" s="1356"/>
      <c r="C56" s="1359" t="s">
        <v>663</v>
      </c>
      <c r="D56" s="1358"/>
      <c r="E56" s="1358">
        <v>2500000</v>
      </c>
      <c r="F56" s="1358">
        <v>2500000</v>
      </c>
      <c r="G56" s="1358">
        <v>2500000</v>
      </c>
    </row>
    <row r="57" spans="1:7" s="130" customFormat="1" ht="12.75" customHeight="1">
      <c r="A57" s="1355" t="s">
        <v>151</v>
      </c>
      <c r="B57" s="1356"/>
      <c r="C57" s="1359"/>
      <c r="D57" s="1358"/>
      <c r="E57" s="1358"/>
      <c r="F57" s="1358"/>
      <c r="G57" s="1358"/>
    </row>
    <row r="58" spans="1:7" s="130" customFormat="1" ht="15" customHeight="1">
      <c r="A58" s="1345" t="s">
        <v>205</v>
      </c>
      <c r="B58" s="1351"/>
      <c r="C58" s="1347" t="s">
        <v>15</v>
      </c>
      <c r="D58" s="1347"/>
      <c r="E58" s="1347">
        <v>54806758</v>
      </c>
      <c r="F58" s="1347">
        <f>SUM('19 önkormányzat'!F107)</f>
        <v>3300000</v>
      </c>
      <c r="G58" s="1347">
        <f>SUM('19 önkormányzat'!G107)</f>
        <v>3300000</v>
      </c>
    </row>
    <row r="59" spans="1:7" s="130" customFormat="1" ht="15" customHeight="1">
      <c r="A59" s="1345" t="s">
        <v>207</v>
      </c>
      <c r="B59" s="1351"/>
      <c r="C59" s="1347" t="s">
        <v>520</v>
      </c>
      <c r="D59" s="1374"/>
      <c r="E59" s="1347">
        <v>664627351</v>
      </c>
      <c r="F59" s="1347">
        <f>SUM('19 önkormányzat'!F108)</f>
        <v>649730501</v>
      </c>
      <c r="G59" s="1347">
        <f>SUM('19 önkormányzat'!G108)</f>
        <v>649730501</v>
      </c>
    </row>
    <row r="60" spans="1:7" s="130" customFormat="1" ht="15" customHeight="1">
      <c r="A60" s="1345" t="s">
        <v>262</v>
      </c>
      <c r="B60" s="1351"/>
      <c r="C60" s="1375" t="s">
        <v>653</v>
      </c>
      <c r="D60" s="1376"/>
      <c r="E60" s="1347">
        <v>0</v>
      </c>
      <c r="F60" s="1347">
        <v>0</v>
      </c>
      <c r="G60" s="1347">
        <v>0</v>
      </c>
    </row>
    <row r="61" spans="1:66" s="175" customFormat="1" ht="15.75" customHeight="1">
      <c r="A61" s="1377" t="s">
        <v>208</v>
      </c>
      <c r="B61" s="1378"/>
      <c r="C61" s="1379" t="s">
        <v>1089</v>
      </c>
      <c r="D61" s="1380"/>
      <c r="E61" s="1347">
        <v>10729481</v>
      </c>
      <c r="F61" s="1347"/>
      <c r="G61" s="1347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</row>
    <row r="62" spans="1:7" s="130" customFormat="1" ht="15" customHeight="1">
      <c r="A62" s="1334" t="s">
        <v>210</v>
      </c>
      <c r="B62" s="1334"/>
      <c r="C62" s="1376" t="s">
        <v>477</v>
      </c>
      <c r="D62" s="1376"/>
      <c r="E62" s="1433"/>
      <c r="F62" s="1347"/>
      <c r="G62" s="1347"/>
    </row>
    <row r="63" spans="1:7" s="130" customFormat="1" ht="15" customHeight="1">
      <c r="A63" s="1382" t="s">
        <v>264</v>
      </c>
      <c r="B63" s="1343" t="s">
        <v>523</v>
      </c>
      <c r="C63" s="753" t="s">
        <v>642</v>
      </c>
      <c r="D63" s="1383"/>
      <c r="E63" s="1350">
        <f>SUM(E64:E66)</f>
        <v>812200</v>
      </c>
      <c r="F63" s="1350">
        <f>SUM(F64:F66)</f>
        <v>382200</v>
      </c>
      <c r="G63" s="1350">
        <f>SUM(G64:G66)</f>
        <v>382200</v>
      </c>
    </row>
    <row r="64" spans="1:7" s="137" customFormat="1" ht="15" customHeight="1">
      <c r="A64" s="1345" t="s">
        <v>265</v>
      </c>
      <c r="B64" s="1346"/>
      <c r="C64" s="1384" t="s">
        <v>250</v>
      </c>
      <c r="D64" s="1376"/>
      <c r="E64" s="1347">
        <v>325200</v>
      </c>
      <c r="F64" s="1347">
        <v>325200</v>
      </c>
      <c r="G64" s="1347">
        <v>325200</v>
      </c>
    </row>
    <row r="65" spans="1:66" s="175" customFormat="1" ht="15.75" customHeight="1">
      <c r="A65" s="1345" t="s">
        <v>266</v>
      </c>
      <c r="B65" s="1346"/>
      <c r="C65" s="1384" t="s">
        <v>251</v>
      </c>
      <c r="D65" s="1376"/>
      <c r="E65" s="1347">
        <v>57000</v>
      </c>
      <c r="F65" s="1347">
        <v>57000</v>
      </c>
      <c r="G65" s="1347">
        <v>57000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</row>
    <row r="66" spans="1:66" s="130" customFormat="1" ht="12.75" customHeight="1">
      <c r="A66" s="1345" t="s">
        <v>267</v>
      </c>
      <c r="B66" s="1346"/>
      <c r="C66" s="805" t="s">
        <v>252</v>
      </c>
      <c r="D66" s="1376"/>
      <c r="E66" s="1347">
        <v>430000</v>
      </c>
      <c r="F66" s="1347"/>
      <c r="G66" s="1347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</row>
    <row r="67" spans="1:66" s="130" customFormat="1" ht="12.75" customHeight="1">
      <c r="A67" s="1345" t="s">
        <v>269</v>
      </c>
      <c r="B67" s="1349" t="s">
        <v>1073</v>
      </c>
      <c r="C67" s="1385" t="s">
        <v>654</v>
      </c>
      <c r="D67" s="1381"/>
      <c r="E67" s="1350">
        <f>SUM(E68:E69)</f>
        <v>9086397</v>
      </c>
      <c r="F67" s="1350">
        <f>SUM(F68:F69)</f>
        <v>7035063</v>
      </c>
      <c r="G67" s="1350">
        <f>SUM(G68:G69)</f>
        <v>7035063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</row>
    <row r="68" spans="1:66" s="130" customFormat="1" ht="12.75" customHeight="1">
      <c r="A68" s="1345" t="s">
        <v>271</v>
      </c>
      <c r="B68" s="1351"/>
      <c r="C68" s="1347" t="s">
        <v>521</v>
      </c>
      <c r="D68" s="1374"/>
      <c r="E68" s="1347">
        <v>9086397</v>
      </c>
      <c r="F68" s="1347">
        <v>7035063</v>
      </c>
      <c r="G68" s="1347">
        <v>7035063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</row>
    <row r="69" spans="1:66" s="130" customFormat="1" ht="12.75" customHeight="1">
      <c r="A69" s="1345" t="s">
        <v>273</v>
      </c>
      <c r="B69" s="1346"/>
      <c r="C69" s="1375" t="s">
        <v>477</v>
      </c>
      <c r="D69" s="1376"/>
      <c r="E69" s="1347"/>
      <c r="F69" s="1347"/>
      <c r="G69" s="1347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</row>
    <row r="70" spans="1:10" s="130" customFormat="1" ht="12.75" customHeight="1">
      <c r="A70" s="1348" t="s">
        <v>274</v>
      </c>
      <c r="B70" s="1349" t="s">
        <v>1082</v>
      </c>
      <c r="C70" s="1385" t="s">
        <v>1088</v>
      </c>
      <c r="D70" s="1381"/>
      <c r="E70" s="1350"/>
      <c r="F70" s="1350">
        <f>SUM(F71:F72)</f>
        <v>9837568</v>
      </c>
      <c r="G70" s="1350">
        <f>SUM(G71:G72)</f>
        <v>9837568</v>
      </c>
      <c r="H70" s="56"/>
      <c r="I70" s="56"/>
      <c r="J70" s="56"/>
    </row>
    <row r="71" spans="1:10" s="130" customFormat="1" ht="12.75" customHeight="1">
      <c r="A71" s="1345" t="s">
        <v>275</v>
      </c>
      <c r="B71" s="1258"/>
      <c r="C71" s="1384" t="s">
        <v>250</v>
      </c>
      <c r="D71" s="1376"/>
      <c r="E71" s="1347"/>
      <c r="F71" s="1347">
        <v>8231088</v>
      </c>
      <c r="G71" s="1347">
        <v>8231088</v>
      </c>
      <c r="H71" s="56"/>
      <c r="I71" s="56"/>
      <c r="J71" s="56"/>
    </row>
    <row r="72" spans="1:10" s="130" customFormat="1" ht="12.75" customHeight="1">
      <c r="A72" s="1345" t="s">
        <v>277</v>
      </c>
      <c r="B72" s="1346"/>
      <c r="C72" s="1384" t="s">
        <v>251</v>
      </c>
      <c r="D72" s="1376"/>
      <c r="E72" s="1347"/>
      <c r="F72" s="1347">
        <v>1606480</v>
      </c>
      <c r="G72" s="1347">
        <v>1606480</v>
      </c>
      <c r="H72" s="56"/>
      <c r="I72" s="56"/>
      <c r="J72" s="56"/>
    </row>
    <row r="73" spans="1:10" s="130" customFormat="1" ht="12.75" customHeight="1">
      <c r="A73" s="1348" t="s">
        <v>278</v>
      </c>
      <c r="B73" s="1349" t="s">
        <v>1074</v>
      </c>
      <c r="C73" s="1385" t="s">
        <v>1075</v>
      </c>
      <c r="D73" s="1381"/>
      <c r="E73" s="1350"/>
      <c r="F73" s="1350"/>
      <c r="G73" s="1350"/>
      <c r="H73" s="56"/>
      <c r="I73" s="56"/>
      <c r="J73" s="56"/>
    </row>
    <row r="74" spans="1:7" s="130" customFormat="1" ht="12.75" customHeight="1">
      <c r="A74" s="1345" t="s">
        <v>279</v>
      </c>
      <c r="B74" s="1346"/>
      <c r="C74" s="1375" t="s">
        <v>1076</v>
      </c>
      <c r="D74" s="1376"/>
      <c r="E74" s="1347"/>
      <c r="F74" s="1347"/>
      <c r="G74" s="1347"/>
    </row>
    <row r="75" spans="1:7" s="130" customFormat="1" ht="14.25" customHeight="1">
      <c r="A75" s="1348" t="s">
        <v>280</v>
      </c>
      <c r="B75" s="1349" t="s">
        <v>1077</v>
      </c>
      <c r="C75" s="1385" t="s">
        <v>1078</v>
      </c>
      <c r="D75" s="1381"/>
      <c r="E75" s="1350"/>
      <c r="F75" s="1350"/>
      <c r="G75" s="1350"/>
    </row>
    <row r="76" spans="1:7" s="130" customFormat="1" ht="14.25" customHeight="1">
      <c r="A76" s="1345" t="s">
        <v>281</v>
      </c>
      <c r="B76" s="1346"/>
      <c r="C76" s="1375" t="s">
        <v>1076</v>
      </c>
      <c r="D76" s="1376"/>
      <c r="E76" s="1347"/>
      <c r="F76" s="1347"/>
      <c r="G76" s="1347"/>
    </row>
    <row r="77" spans="1:7" s="106" customFormat="1" ht="18" customHeight="1">
      <c r="A77" s="1345" t="s">
        <v>282</v>
      </c>
      <c r="B77" s="1346"/>
      <c r="C77" s="1375" t="s">
        <v>1079</v>
      </c>
      <c r="D77" s="1376"/>
      <c r="E77" s="1347"/>
      <c r="F77" s="1347"/>
      <c r="G77" s="1347"/>
    </row>
    <row r="78" spans="1:7" s="130" customFormat="1" ht="12.75" customHeight="1">
      <c r="A78" s="1348" t="s">
        <v>283</v>
      </c>
      <c r="B78" s="1349" t="s">
        <v>1080</v>
      </c>
      <c r="C78" s="1385" t="s">
        <v>1033</v>
      </c>
      <c r="D78" s="1381"/>
      <c r="E78" s="1350"/>
      <c r="F78" s="1350">
        <f>SUM(F80)</f>
        <v>2500000</v>
      </c>
      <c r="G78" s="1350">
        <f>SUM(G80)</f>
        <v>2500000</v>
      </c>
    </row>
    <row r="79" spans="1:7" s="130" customFormat="1" ht="12.75" customHeight="1">
      <c r="A79" s="1345" t="s">
        <v>284</v>
      </c>
      <c r="B79" s="1346"/>
      <c r="C79" s="1375" t="s">
        <v>1081</v>
      </c>
      <c r="D79" s="1376"/>
      <c r="E79" s="1347"/>
      <c r="F79" s="1347"/>
      <c r="G79" s="1347"/>
    </row>
    <row r="80" spans="1:7" s="130" customFormat="1" ht="12.75" customHeight="1">
      <c r="A80" s="1345" t="s">
        <v>285</v>
      </c>
      <c r="B80" s="1346"/>
      <c r="C80" s="1375" t="s">
        <v>1079</v>
      </c>
      <c r="D80" s="1376"/>
      <c r="E80" s="1347"/>
      <c r="F80" s="1347">
        <v>2500000</v>
      </c>
      <c r="G80" s="1347">
        <v>2500000</v>
      </c>
    </row>
    <row r="81" spans="1:7" s="130" customFormat="1" ht="12.75" customHeight="1">
      <c r="A81" s="1345" t="s">
        <v>286</v>
      </c>
      <c r="B81" s="1386" t="s">
        <v>1082</v>
      </c>
      <c r="C81" s="1387" t="s">
        <v>621</v>
      </c>
      <c r="D81" s="1381"/>
      <c r="E81" s="1350">
        <f>SUM(E82)</f>
        <v>274808735</v>
      </c>
      <c r="F81" s="1350">
        <f>SUM(F82)</f>
        <v>312611623</v>
      </c>
      <c r="G81" s="1350">
        <f>SUM(G82)</f>
        <v>312611623</v>
      </c>
    </row>
    <row r="82" spans="1:7" s="130" customFormat="1" ht="12.75" customHeight="1" thickBot="1">
      <c r="A82" s="1345" t="s">
        <v>287</v>
      </c>
      <c r="B82" s="1388"/>
      <c r="C82" s="1389" t="s">
        <v>289</v>
      </c>
      <c r="D82" s="1376"/>
      <c r="E82" s="1374">
        <f>SUM('19 önkormányzat'!E131)</f>
        <v>274808735</v>
      </c>
      <c r="F82" s="1374">
        <f>SUM('19 önkormányzat'!F131)</f>
        <v>312611623</v>
      </c>
      <c r="G82" s="1374">
        <f>SUM('19 önkormányzat'!G131)</f>
        <v>312611623</v>
      </c>
    </row>
    <row r="83" spans="1:7" s="137" customFormat="1" ht="12.75" customHeight="1" thickBot="1">
      <c r="A83" s="1345" t="s">
        <v>288</v>
      </c>
      <c r="B83" s="286"/>
      <c r="C83" s="287" t="s">
        <v>236</v>
      </c>
      <c r="D83" s="1390">
        <v>5</v>
      </c>
      <c r="E83" s="288">
        <f>SUM(E11+E13+E16+E18+E22+E28+E32+E36+E52+E67+E81)+E63+E43</f>
        <v>1184701944</v>
      </c>
      <c r="F83" s="288">
        <f>SUM(F11+F13+F16+F18+F22+F28+F32+F36+F52+F67+F81)+F63+F43+F78</f>
        <v>1065480871</v>
      </c>
      <c r="G83" s="288">
        <f>SUM(G11+G13+G16+G18+G22+G28+G32+G36+G52+G67+G81)+G63+G43+G78</f>
        <v>1065480871</v>
      </c>
    </row>
    <row r="84" spans="1:7" s="130" customFormat="1" ht="12.75" customHeight="1">
      <c r="A84" s="1345" t="s">
        <v>290</v>
      </c>
      <c r="B84" s="289"/>
      <c r="C84" s="290" t="s">
        <v>250</v>
      </c>
      <c r="D84" s="290"/>
      <c r="E84" s="290">
        <f>SUM(E23+E29+E33+E53)+E64</f>
        <v>24657111</v>
      </c>
      <c r="F84" s="290">
        <f>SUM(F23+F29+F33+F53)+F64</f>
        <v>17646224</v>
      </c>
      <c r="G84" s="290">
        <f>SUM(G23+G29+G33+G53)+G64</f>
        <v>17646224</v>
      </c>
    </row>
    <row r="85" spans="1:7" s="130" customFormat="1" ht="12.75" customHeight="1">
      <c r="A85" s="1345" t="s">
        <v>291</v>
      </c>
      <c r="B85" s="291"/>
      <c r="C85" s="292" t="s">
        <v>251</v>
      </c>
      <c r="D85" s="292"/>
      <c r="E85" s="292">
        <f>SUM(E24+E34+E54)+E65</f>
        <v>4122203</v>
      </c>
      <c r="F85" s="292">
        <f>SUM(F24+F34+F54)+F65</f>
        <v>3484045</v>
      </c>
      <c r="G85" s="292">
        <f>SUM(G24+G34+G54)+G65</f>
        <v>3484045</v>
      </c>
    </row>
    <row r="86" spans="1:7" s="130" customFormat="1" ht="12.75" customHeight="1">
      <c r="A86" s="1345" t="s">
        <v>292</v>
      </c>
      <c r="B86" s="291"/>
      <c r="C86" s="292" t="s">
        <v>252</v>
      </c>
      <c r="D86" s="292"/>
      <c r="E86" s="292">
        <f>SUM(E12+E14+E17+E19+E25+E31+E55)+E66+E44</f>
        <v>97469979</v>
      </c>
      <c r="F86" s="292">
        <f>SUM(F12+F14+F17+F19+F25+F31+F55)+F66+F44</f>
        <v>34623565</v>
      </c>
      <c r="G86" s="292">
        <f>SUM(G12+G14+G17+G19+G25+G31+G55)+G66+G44</f>
        <v>34623565</v>
      </c>
    </row>
    <row r="87" spans="1:7" s="130" customFormat="1" ht="12.75" customHeight="1">
      <c r="A87" s="1345" t="s">
        <v>293</v>
      </c>
      <c r="B87" s="291"/>
      <c r="C87" s="292" t="s">
        <v>659</v>
      </c>
      <c r="D87" s="292"/>
      <c r="E87" s="292">
        <f>SUM(E45)</f>
        <v>3627050</v>
      </c>
      <c r="F87" s="292">
        <f>SUM(F45)+F51</f>
        <v>4162000</v>
      </c>
      <c r="G87" s="292">
        <f>SUM(G45)+G51</f>
        <v>4162000</v>
      </c>
    </row>
    <row r="88" spans="1:7" s="130" customFormat="1" ht="12.75" customHeight="1">
      <c r="A88" s="1345" t="s">
        <v>294</v>
      </c>
      <c r="B88" s="291"/>
      <c r="C88" s="292" t="s">
        <v>660</v>
      </c>
      <c r="D88" s="292"/>
      <c r="E88" s="292">
        <f>SUM(E59)</f>
        <v>664627351</v>
      </c>
      <c r="F88" s="292">
        <f>SUM(F59)</f>
        <v>649730501</v>
      </c>
      <c r="G88" s="292">
        <f>SUM(G59)</f>
        <v>649730501</v>
      </c>
    </row>
    <row r="89" spans="1:7" s="130" customFormat="1" ht="12.75" customHeight="1">
      <c r="A89" s="1345" t="s">
        <v>295</v>
      </c>
      <c r="B89" s="291"/>
      <c r="C89" s="292" t="s">
        <v>661</v>
      </c>
      <c r="D89" s="292"/>
      <c r="E89" s="292">
        <f>SUM(E37)</f>
        <v>40766879</v>
      </c>
      <c r="F89" s="292">
        <f>SUM(F37)+F80</f>
        <v>32887850</v>
      </c>
      <c r="G89" s="292">
        <f>SUM(G37)+G80</f>
        <v>32887850</v>
      </c>
    </row>
    <row r="90" spans="1:7" s="130" customFormat="1" ht="12.75" customHeight="1">
      <c r="A90" s="1345" t="s">
        <v>297</v>
      </c>
      <c r="B90" s="291"/>
      <c r="C90" s="292" t="s">
        <v>624</v>
      </c>
      <c r="D90" s="292"/>
      <c r="E90" s="292">
        <f>SUM(E15+E27+E30+E58)</f>
        <v>54806758</v>
      </c>
      <c r="F90" s="292">
        <f>SUM(F15+F27+F30+F58)</f>
        <v>3300000</v>
      </c>
      <c r="G90" s="292">
        <f>SUM(G15+G27+G30+G58)</f>
        <v>3300000</v>
      </c>
    </row>
    <row r="91" spans="1:7" s="130" customFormat="1" ht="12.75" customHeight="1">
      <c r="A91" s="1391" t="s">
        <v>299</v>
      </c>
      <c r="B91" s="1031"/>
      <c r="C91" s="1032" t="s">
        <v>791</v>
      </c>
      <c r="D91" s="1032"/>
      <c r="E91" s="1032">
        <v>46062104</v>
      </c>
      <c r="F91" s="1032">
        <v>2000000</v>
      </c>
      <c r="G91" s="1032">
        <v>2000000</v>
      </c>
    </row>
    <row r="92" spans="1:7" s="106" customFormat="1" ht="36.75" customHeight="1">
      <c r="A92" s="1391" t="s">
        <v>301</v>
      </c>
      <c r="B92" s="1031"/>
      <c r="C92" s="1032" t="s">
        <v>792</v>
      </c>
      <c r="D92" s="1032"/>
      <c r="E92" s="1393">
        <v>8744654</v>
      </c>
      <c r="F92" s="1393">
        <v>1300000</v>
      </c>
      <c r="G92" s="1393">
        <v>1300000</v>
      </c>
    </row>
    <row r="93" spans="1:7" s="130" customFormat="1" ht="12.75" customHeight="1">
      <c r="A93" s="1345" t="s">
        <v>302</v>
      </c>
      <c r="B93" s="291"/>
      <c r="C93" s="293" t="s">
        <v>662</v>
      </c>
      <c r="D93" s="292"/>
      <c r="E93" s="292">
        <v>10729481</v>
      </c>
      <c r="F93" s="292"/>
      <c r="G93" s="292"/>
    </row>
    <row r="94" spans="1:7" s="130" customFormat="1" ht="12.75" customHeight="1">
      <c r="A94" s="1345" t="s">
        <v>303</v>
      </c>
      <c r="B94" s="294"/>
      <c r="C94" s="667" t="s">
        <v>706</v>
      </c>
      <c r="D94" s="295"/>
      <c r="E94" s="295">
        <f>SUM(E60)</f>
        <v>0</v>
      </c>
      <c r="F94" s="295">
        <f>SUM(F60)</f>
        <v>0</v>
      </c>
      <c r="G94" s="295">
        <f>SUM(G60)</f>
        <v>0</v>
      </c>
    </row>
    <row r="95" spans="1:7" s="130" customFormat="1" ht="12.75" customHeight="1">
      <c r="A95" s="1345" t="s">
        <v>304</v>
      </c>
      <c r="B95" s="668"/>
      <c r="C95" s="669" t="s">
        <v>707</v>
      </c>
      <c r="D95" s="670"/>
      <c r="E95" s="670">
        <f>SUM(E68)</f>
        <v>9086397</v>
      </c>
      <c r="F95" s="670">
        <f>SUM(F68)</f>
        <v>7035063</v>
      </c>
      <c r="G95" s="670">
        <f>SUM(G68)</f>
        <v>7035063</v>
      </c>
    </row>
    <row r="96" spans="1:7" s="130" customFormat="1" ht="12.75" customHeight="1">
      <c r="A96" s="1345" t="s">
        <v>305</v>
      </c>
      <c r="B96" s="668"/>
      <c r="C96" s="669" t="s">
        <v>687</v>
      </c>
      <c r="D96" s="670"/>
      <c r="E96" s="670"/>
      <c r="F96" s="670"/>
      <c r="G96" s="670"/>
    </row>
    <row r="97" spans="1:7" s="130" customFormat="1" ht="12.75" customHeight="1">
      <c r="A97" s="1345" t="s">
        <v>622</v>
      </c>
      <c r="B97" s="668"/>
      <c r="C97" s="669" t="s">
        <v>688</v>
      </c>
      <c r="D97" s="670"/>
      <c r="E97" s="670"/>
      <c r="F97" s="670"/>
      <c r="G97" s="670"/>
    </row>
    <row r="98" spans="1:7" s="130" customFormat="1" ht="12.75" customHeight="1">
      <c r="A98" s="1345" t="s">
        <v>623</v>
      </c>
      <c r="B98" s="668"/>
      <c r="C98" s="669" t="s">
        <v>689</v>
      </c>
      <c r="D98" s="670"/>
      <c r="E98" s="670"/>
      <c r="F98" s="670"/>
      <c r="G98" s="670"/>
    </row>
    <row r="99" spans="1:7" s="130" customFormat="1" ht="12.75" customHeight="1" thickBot="1">
      <c r="A99" s="1377" t="s">
        <v>307</v>
      </c>
      <c r="B99" s="1434"/>
      <c r="C99" s="1435" t="s">
        <v>685</v>
      </c>
      <c r="D99" s="1436"/>
      <c r="E99" s="1436">
        <f>SUM(E82)</f>
        <v>274808735</v>
      </c>
      <c r="F99" s="1436">
        <f>SUM(F82)</f>
        <v>312611623</v>
      </c>
      <c r="G99" s="1436">
        <f>SUM(G82)</f>
        <v>312611623</v>
      </c>
    </row>
    <row r="100" spans="1:6" s="130" customFormat="1" ht="12.75" customHeight="1">
      <c r="A100" s="1670" t="s">
        <v>306</v>
      </c>
      <c r="B100" s="1671"/>
      <c r="C100" s="1671"/>
      <c r="D100" s="1671"/>
      <c r="E100" s="1671"/>
      <c r="F100" s="1672"/>
    </row>
    <row r="101" spans="1:7" s="130" customFormat="1" ht="12.75" customHeight="1">
      <c r="A101" s="1448" t="s">
        <v>308</v>
      </c>
      <c r="B101" s="1448"/>
      <c r="C101" s="502" t="s">
        <v>263</v>
      </c>
      <c r="D101" s="532">
        <v>13</v>
      </c>
      <c r="E101" s="766">
        <f>SUM(E102:E105)</f>
        <v>76541446</v>
      </c>
      <c r="F101" s="766">
        <f>SUM(F102:F105)</f>
        <v>83886884</v>
      </c>
      <c r="G101" s="766">
        <f>SUM(G102:G105)</f>
        <v>83886884</v>
      </c>
    </row>
    <row r="102" spans="1:7" s="137" customFormat="1" ht="12.75" customHeight="1">
      <c r="A102" s="1449" t="s">
        <v>309</v>
      </c>
      <c r="B102" s="1449"/>
      <c r="C102" s="416" t="s">
        <v>250</v>
      </c>
      <c r="D102" s="1438"/>
      <c r="E102" s="765">
        <v>54865577</v>
      </c>
      <c r="F102" s="765">
        <v>60931971</v>
      </c>
      <c r="G102" s="765">
        <v>60931971</v>
      </c>
    </row>
    <row r="103" spans="1:7" s="130" customFormat="1" ht="12.75" customHeight="1">
      <c r="A103" s="1449" t="s">
        <v>310</v>
      </c>
      <c r="B103" s="1449"/>
      <c r="C103" s="416" t="s">
        <v>251</v>
      </c>
      <c r="D103" s="1438"/>
      <c r="E103" s="765">
        <v>10755547</v>
      </c>
      <c r="F103" s="765">
        <v>11745913</v>
      </c>
      <c r="G103" s="765">
        <v>11745913</v>
      </c>
    </row>
    <row r="104" spans="1:7" s="130" customFormat="1" ht="12.75" customHeight="1">
      <c r="A104" s="1449" t="s">
        <v>311</v>
      </c>
      <c r="B104" s="1449"/>
      <c r="C104" s="416" t="s">
        <v>252</v>
      </c>
      <c r="D104" s="1438"/>
      <c r="E104" s="765">
        <v>10708844</v>
      </c>
      <c r="F104" s="765">
        <v>10709000</v>
      </c>
      <c r="G104" s="765">
        <v>10709000</v>
      </c>
    </row>
    <row r="105" spans="1:7" s="130" customFormat="1" ht="12.75" customHeight="1">
      <c r="A105" s="1449" t="s">
        <v>312</v>
      </c>
      <c r="B105" s="1449"/>
      <c r="C105" s="416" t="s">
        <v>249</v>
      </c>
      <c r="D105" s="1438"/>
      <c r="E105" s="765">
        <v>211478</v>
      </c>
      <c r="F105" s="765">
        <v>500000</v>
      </c>
      <c r="G105" s="765">
        <v>500000</v>
      </c>
    </row>
    <row r="106" spans="1:7" s="130" customFormat="1" ht="12.75" customHeight="1">
      <c r="A106" s="1450" t="s">
        <v>313</v>
      </c>
      <c r="B106" s="1450"/>
      <c r="C106" s="572" t="s">
        <v>506</v>
      </c>
      <c r="D106" s="570">
        <v>1</v>
      </c>
      <c r="E106" s="766">
        <f>SUM(E107:E109)</f>
        <v>5061260</v>
      </c>
      <c r="F106" s="766">
        <f>SUM(F107:F109)</f>
        <v>5061260</v>
      </c>
      <c r="G106" s="766">
        <f>SUM(G107:G109)</f>
        <v>5061260</v>
      </c>
    </row>
    <row r="107" spans="1:7" s="130" customFormat="1" ht="12.75" customHeight="1">
      <c r="A107" s="1449" t="s">
        <v>314</v>
      </c>
      <c r="B107" s="1449"/>
      <c r="C107" s="416" t="s">
        <v>250</v>
      </c>
      <c r="D107" s="571"/>
      <c r="E107" s="765">
        <v>4213492</v>
      </c>
      <c r="F107" s="765">
        <f>SUM(4216699)</f>
        <v>4216699</v>
      </c>
      <c r="G107" s="765">
        <f>SUM(4216699)</f>
        <v>4216699</v>
      </c>
    </row>
    <row r="108" spans="1:7" s="130" customFormat="1" ht="12.75" customHeight="1">
      <c r="A108" s="1449" t="s">
        <v>315</v>
      </c>
      <c r="B108" s="1449"/>
      <c r="C108" s="416" t="s">
        <v>251</v>
      </c>
      <c r="D108" s="571"/>
      <c r="E108" s="765">
        <v>847768</v>
      </c>
      <c r="F108" s="765">
        <f>SUM(844561)</f>
        <v>844561</v>
      </c>
      <c r="G108" s="765">
        <f>SUM(844561)</f>
        <v>844561</v>
      </c>
    </row>
    <row r="109" spans="1:7" s="130" customFormat="1" ht="12.75" customHeight="1">
      <c r="A109" s="1449" t="s">
        <v>316</v>
      </c>
      <c r="B109" s="1449"/>
      <c r="C109" s="416" t="s">
        <v>252</v>
      </c>
      <c r="D109" s="571"/>
      <c r="E109" s="765">
        <v>0</v>
      </c>
      <c r="F109" s="765">
        <v>0</v>
      </c>
      <c r="G109" s="765">
        <v>0</v>
      </c>
    </row>
    <row r="110" spans="1:7" s="130" customFormat="1" ht="12.75" customHeight="1">
      <c r="A110" s="1450" t="s">
        <v>317</v>
      </c>
      <c r="B110" s="1450"/>
      <c r="C110" s="502" t="s">
        <v>507</v>
      </c>
      <c r="D110" s="570"/>
      <c r="E110" s="766">
        <f>SUM(E111:E113)</f>
        <v>1348461</v>
      </c>
      <c r="F110" s="766">
        <f>SUM(F111:F113)</f>
        <v>0</v>
      </c>
      <c r="G110" s="766">
        <f>SUM(G111:G113)</f>
        <v>0</v>
      </c>
    </row>
    <row r="111" spans="1:7" s="137" customFormat="1" ht="12.75" customHeight="1">
      <c r="A111" s="1449" t="s">
        <v>318</v>
      </c>
      <c r="B111" s="1449"/>
      <c r="C111" s="416" t="s">
        <v>250</v>
      </c>
      <c r="D111" s="571"/>
      <c r="E111" s="765">
        <v>1007237</v>
      </c>
      <c r="F111" s="765"/>
      <c r="G111" s="765"/>
    </row>
    <row r="112" spans="1:7" s="130" customFormat="1" ht="12.75" customHeight="1">
      <c r="A112" s="1449" t="s">
        <v>319</v>
      </c>
      <c r="B112" s="1449"/>
      <c r="C112" s="416" t="s">
        <v>251</v>
      </c>
      <c r="D112" s="571"/>
      <c r="E112" s="765">
        <v>204255</v>
      </c>
      <c r="F112" s="765"/>
      <c r="G112" s="765"/>
    </row>
    <row r="113" spans="1:7" s="130" customFormat="1" ht="12.75" customHeight="1" thickBot="1">
      <c r="A113" s="1451" t="s">
        <v>321</v>
      </c>
      <c r="B113" s="1451"/>
      <c r="C113" s="451" t="s">
        <v>252</v>
      </c>
      <c r="D113" s="591"/>
      <c r="E113" s="1439">
        <v>136969</v>
      </c>
      <c r="F113" s="1439"/>
      <c r="G113" s="1439"/>
    </row>
    <row r="114" spans="1:7" s="130" customFormat="1" ht="18" customHeight="1" thickBot="1">
      <c r="A114" s="1673" t="s">
        <v>322</v>
      </c>
      <c r="B114" s="1674"/>
      <c r="C114" s="1440" t="s">
        <v>238</v>
      </c>
      <c r="D114" s="1441">
        <f>SUM(D101:D106)</f>
        <v>14</v>
      </c>
      <c r="E114" s="1442">
        <f>SUM(E115:E118)</f>
        <v>82951167</v>
      </c>
      <c r="F114" s="1443">
        <f>SUM(F115:F118)</f>
        <v>88948144</v>
      </c>
      <c r="G114" s="1443">
        <f>SUM(G115:G118)</f>
        <v>88948144</v>
      </c>
    </row>
    <row r="115" spans="1:7" s="130" customFormat="1" ht="12.75" customHeight="1">
      <c r="A115" s="1552" t="s">
        <v>323</v>
      </c>
      <c r="B115" s="1553"/>
      <c r="C115" s="1554" t="s">
        <v>250</v>
      </c>
      <c r="D115" s="241"/>
      <c r="E115" s="1555">
        <f aca="true" t="shared" si="0" ref="E115:F117">SUM(E102+E107)+E111</f>
        <v>60086306</v>
      </c>
      <c r="F115" s="1555">
        <f t="shared" si="0"/>
        <v>65148670</v>
      </c>
      <c r="G115" s="1555">
        <f>SUM(G102+G107)+G111</f>
        <v>65148670</v>
      </c>
    </row>
    <row r="116" spans="1:7" s="130" customFormat="1" ht="12.75" customHeight="1">
      <c r="A116" s="1548" t="s">
        <v>324</v>
      </c>
      <c r="B116" s="1449"/>
      <c r="C116" s="1452" t="s">
        <v>251</v>
      </c>
      <c r="D116" s="981"/>
      <c r="E116" s="1017">
        <f t="shared" si="0"/>
        <v>11807570</v>
      </c>
      <c r="F116" s="1017">
        <f t="shared" si="0"/>
        <v>12590474</v>
      </c>
      <c r="G116" s="1017">
        <f>SUM(G103+G108)+G112</f>
        <v>12590474</v>
      </c>
    </row>
    <row r="117" spans="1:7" s="130" customFormat="1" ht="12.75" customHeight="1">
      <c r="A117" s="1548" t="s">
        <v>325</v>
      </c>
      <c r="B117" s="1449"/>
      <c r="C117" s="1453" t="s">
        <v>252</v>
      </c>
      <c r="D117" s="984"/>
      <c r="E117" s="1010">
        <f t="shared" si="0"/>
        <v>10845813</v>
      </c>
      <c r="F117" s="1010">
        <f t="shared" si="0"/>
        <v>10709000</v>
      </c>
      <c r="G117" s="1010">
        <f>SUM(G104+G109)+G113</f>
        <v>10709000</v>
      </c>
    </row>
    <row r="118" spans="1:7" s="130" customFormat="1" ht="12.75" customHeight="1">
      <c r="A118" s="1548" t="s">
        <v>326</v>
      </c>
      <c r="B118" s="1449"/>
      <c r="C118" s="1453" t="s">
        <v>259</v>
      </c>
      <c r="D118" s="984"/>
      <c r="E118" s="1010">
        <f>SUM(E105)</f>
        <v>211478</v>
      </c>
      <c r="F118" s="1010">
        <f>SUM(F105)</f>
        <v>500000</v>
      </c>
      <c r="G118" s="1010">
        <f>SUM(G105)</f>
        <v>500000</v>
      </c>
    </row>
    <row r="119" spans="1:7" s="130" customFormat="1" ht="12.75" customHeight="1">
      <c r="A119" s="1549" t="s">
        <v>327</v>
      </c>
      <c r="B119" s="1454"/>
      <c r="C119" s="1400" t="s">
        <v>791</v>
      </c>
      <c r="D119" s="986"/>
      <c r="E119" s="1018">
        <v>211478</v>
      </c>
      <c r="F119" s="1018">
        <v>500000</v>
      </c>
      <c r="G119" s="1018">
        <v>500000</v>
      </c>
    </row>
    <row r="120" spans="1:7" s="130" customFormat="1" ht="12.75" customHeight="1" thickBot="1">
      <c r="A120" s="1550" t="s">
        <v>328</v>
      </c>
      <c r="B120" s="1551"/>
      <c r="C120" s="1401" t="s">
        <v>792</v>
      </c>
      <c r="D120" s="1008"/>
      <c r="E120" s="1019"/>
      <c r="F120" s="1019"/>
      <c r="G120" s="1019"/>
    </row>
    <row r="121" spans="1:7" s="130" customFormat="1" ht="19.5" customHeight="1" thickBot="1">
      <c r="A121" s="1676" t="s">
        <v>1102</v>
      </c>
      <c r="B121" s="1663"/>
      <c r="C121" s="1663"/>
      <c r="D121" s="1663"/>
      <c r="E121" s="1663"/>
      <c r="F121" s="1663"/>
      <c r="G121" s="1663"/>
    </row>
    <row r="122" spans="1:7" s="130" customFormat="1" ht="12.75" customHeight="1">
      <c r="A122" s="1556" t="s">
        <v>330</v>
      </c>
      <c r="B122" s="1557" t="s">
        <v>164</v>
      </c>
      <c r="C122" s="1558" t="s">
        <v>320</v>
      </c>
      <c r="D122" s="1559">
        <v>1</v>
      </c>
      <c r="E122" s="1560">
        <f>SUM(E123:E125)</f>
        <v>18699204</v>
      </c>
      <c r="F122" s="1560">
        <f>SUM(F123:F125)</f>
        <v>18885094</v>
      </c>
      <c r="G122" s="1560">
        <f>SUM(G123:G125)</f>
        <v>18885094</v>
      </c>
    </row>
    <row r="123" spans="1:7" s="130" customFormat="1" ht="12.75" customHeight="1">
      <c r="A123" s="541" t="s">
        <v>331</v>
      </c>
      <c r="B123" s="235"/>
      <c r="C123" s="141" t="s">
        <v>250</v>
      </c>
      <c r="D123" s="174"/>
      <c r="E123" s="692">
        <v>2239195</v>
      </c>
      <c r="F123" s="692">
        <v>2397618</v>
      </c>
      <c r="G123" s="692">
        <v>2397618</v>
      </c>
    </row>
    <row r="124" spans="1:7" s="130" customFormat="1" ht="12.75" customHeight="1">
      <c r="A124" s="541" t="s">
        <v>332</v>
      </c>
      <c r="B124" s="235"/>
      <c r="C124" s="141" t="s">
        <v>251</v>
      </c>
      <c r="D124" s="174"/>
      <c r="E124" s="542">
        <v>460009</v>
      </c>
      <c r="F124" s="542">
        <v>487476</v>
      </c>
      <c r="G124" s="542">
        <v>487476</v>
      </c>
    </row>
    <row r="125" spans="1:7" s="130" customFormat="1" ht="12.75" customHeight="1">
      <c r="A125" s="541" t="s">
        <v>333</v>
      </c>
      <c r="B125" s="235"/>
      <c r="C125" s="141" t="s">
        <v>252</v>
      </c>
      <c r="D125" s="174"/>
      <c r="E125" s="543">
        <v>16000000</v>
      </c>
      <c r="F125" s="543">
        <v>16000000</v>
      </c>
      <c r="G125" s="543">
        <v>16000000</v>
      </c>
    </row>
    <row r="126" spans="1:7" s="130" customFormat="1" ht="12.75" customHeight="1">
      <c r="A126" s="539" t="s">
        <v>334</v>
      </c>
      <c r="B126" s="236" t="s">
        <v>166</v>
      </c>
      <c r="C126" s="10" t="s">
        <v>490</v>
      </c>
      <c r="D126" s="179"/>
      <c r="E126" s="540">
        <f>SUM(E127:E129)</f>
        <v>2820040</v>
      </c>
      <c r="F126" s="540">
        <f>SUM(F127:F129)</f>
        <v>4842080</v>
      </c>
      <c r="G126" s="540">
        <f>SUM(G127:G129)</f>
        <v>4842080</v>
      </c>
    </row>
    <row r="127" spans="1:7" s="130" customFormat="1" ht="12.75" customHeight="1">
      <c r="A127" s="541" t="s">
        <v>336</v>
      </c>
      <c r="B127" s="235"/>
      <c r="C127" s="141" t="s">
        <v>250</v>
      </c>
      <c r="D127" s="174"/>
      <c r="E127" s="692">
        <v>265497</v>
      </c>
      <c r="F127" s="692">
        <v>284281</v>
      </c>
      <c r="G127" s="692">
        <v>284281</v>
      </c>
    </row>
    <row r="128" spans="1:7" s="130" customFormat="1" ht="12.75" customHeight="1">
      <c r="A128" s="541" t="s">
        <v>337</v>
      </c>
      <c r="B128" s="235"/>
      <c r="C128" s="177" t="s">
        <v>251</v>
      </c>
      <c r="D128" s="531"/>
      <c r="E128" s="544">
        <v>54543</v>
      </c>
      <c r="F128" s="544">
        <v>57799</v>
      </c>
      <c r="G128" s="544">
        <v>57799</v>
      </c>
    </row>
    <row r="129" spans="1:7" s="130" customFormat="1" ht="12.75" customHeight="1">
      <c r="A129" s="541" t="s">
        <v>338</v>
      </c>
      <c r="B129" s="235"/>
      <c r="C129" s="416" t="s">
        <v>252</v>
      </c>
      <c r="D129" s="532"/>
      <c r="E129" s="545">
        <v>2500000</v>
      </c>
      <c r="F129" s="545">
        <v>4500000</v>
      </c>
      <c r="G129" s="545">
        <v>4500000</v>
      </c>
    </row>
    <row r="130" spans="1:7" s="130" customFormat="1" ht="12.75" customHeight="1">
      <c r="A130" s="539" t="s">
        <v>339</v>
      </c>
      <c r="B130" s="236" t="s">
        <v>173</v>
      </c>
      <c r="C130" s="502" t="s">
        <v>491</v>
      </c>
      <c r="D130" s="532"/>
      <c r="E130" s="527">
        <f>SUM(E131:E133)</f>
        <v>0</v>
      </c>
      <c r="F130" s="527">
        <f>SUM(F131:F133)</f>
        <v>0</v>
      </c>
      <c r="G130" s="527">
        <f>SUM(G131:G133)</f>
        <v>0</v>
      </c>
    </row>
    <row r="131" spans="1:7" s="130" customFormat="1" ht="12.75" customHeight="1">
      <c r="A131" s="541" t="s">
        <v>341</v>
      </c>
      <c r="B131" s="235"/>
      <c r="C131" s="416" t="s">
        <v>250</v>
      </c>
      <c r="D131" s="532"/>
      <c r="E131" s="545"/>
      <c r="F131" s="545">
        <v>0</v>
      </c>
      <c r="G131" s="545">
        <v>0</v>
      </c>
    </row>
    <row r="132" spans="1:7" s="130" customFormat="1" ht="12.75" customHeight="1">
      <c r="A132" s="541" t="s">
        <v>342</v>
      </c>
      <c r="B132" s="235"/>
      <c r="C132" s="176" t="s">
        <v>251</v>
      </c>
      <c r="D132" s="234"/>
      <c r="E132" s="546"/>
      <c r="F132" s="546">
        <v>0</v>
      </c>
      <c r="G132" s="546">
        <v>0</v>
      </c>
    </row>
    <row r="133" spans="1:7" s="130" customFormat="1" ht="12.75" customHeight="1">
      <c r="A133" s="541" t="s">
        <v>343</v>
      </c>
      <c r="B133" s="235"/>
      <c r="C133" s="141" t="s">
        <v>252</v>
      </c>
      <c r="D133" s="179"/>
      <c r="E133" s="542"/>
      <c r="F133" s="542">
        <v>0</v>
      </c>
      <c r="G133" s="542">
        <v>0</v>
      </c>
    </row>
    <row r="134" spans="1:7" s="130" customFormat="1" ht="12.75" customHeight="1">
      <c r="A134" s="539" t="s">
        <v>344</v>
      </c>
      <c r="B134" s="236" t="s">
        <v>182</v>
      </c>
      <c r="C134" s="10" t="s">
        <v>329</v>
      </c>
      <c r="D134" s="179">
        <v>20</v>
      </c>
      <c r="E134" s="540">
        <f>SUM(E135:E139)</f>
        <v>69300411</v>
      </c>
      <c r="F134" s="540">
        <f>SUM(F135:F137)</f>
        <v>67471811</v>
      </c>
      <c r="G134" s="540">
        <f>SUM(G135:G137)</f>
        <v>67471811</v>
      </c>
    </row>
    <row r="135" spans="1:7" s="180" customFormat="1" ht="19.5" customHeight="1">
      <c r="A135" s="541" t="s">
        <v>345</v>
      </c>
      <c r="B135" s="235"/>
      <c r="C135" s="141" t="s">
        <v>250</v>
      </c>
      <c r="D135" s="179"/>
      <c r="E135" s="542">
        <v>52019117</v>
      </c>
      <c r="F135" s="542">
        <v>55379163</v>
      </c>
      <c r="G135" s="542">
        <v>55379163</v>
      </c>
    </row>
    <row r="136" spans="1:7" s="130" customFormat="1" ht="12.75" customHeight="1">
      <c r="A136" s="541" t="s">
        <v>347</v>
      </c>
      <c r="B136" s="235"/>
      <c r="C136" s="141" t="s">
        <v>251</v>
      </c>
      <c r="D136" s="179"/>
      <c r="E136" s="542">
        <v>16661294</v>
      </c>
      <c r="F136" s="542">
        <v>11172648</v>
      </c>
      <c r="G136" s="542">
        <v>11172648</v>
      </c>
    </row>
    <row r="137" spans="1:7" s="130" customFormat="1" ht="12.75" customHeight="1">
      <c r="A137" s="541" t="s">
        <v>348</v>
      </c>
      <c r="B137" s="235"/>
      <c r="C137" s="141" t="s">
        <v>252</v>
      </c>
      <c r="D137" s="179"/>
      <c r="E137" s="542">
        <v>620000</v>
      </c>
      <c r="F137" s="542">
        <v>920000</v>
      </c>
      <c r="G137" s="542">
        <v>920000</v>
      </c>
    </row>
    <row r="138" spans="1:7" s="130" customFormat="1" ht="12.75" customHeight="1">
      <c r="A138" s="1394" t="s">
        <v>349</v>
      </c>
      <c r="B138" s="1395"/>
      <c r="C138" s="67" t="s">
        <v>1087</v>
      </c>
      <c r="D138" s="1397"/>
      <c r="E138" s="881"/>
      <c r="F138" s="881">
        <v>300000</v>
      </c>
      <c r="G138" s="881">
        <v>300000</v>
      </c>
    </row>
    <row r="139" spans="1:7" s="130" customFormat="1" ht="12.75" customHeight="1">
      <c r="A139" s="541" t="s">
        <v>351</v>
      </c>
      <c r="B139" s="235"/>
      <c r="C139" s="141" t="s">
        <v>15</v>
      </c>
      <c r="D139" s="179"/>
      <c r="E139" s="542">
        <v>0</v>
      </c>
      <c r="F139" s="542">
        <v>0</v>
      </c>
      <c r="G139" s="542">
        <v>0</v>
      </c>
    </row>
    <row r="140" spans="1:7" s="130" customFormat="1" ht="12.75" customHeight="1">
      <c r="A140" s="539" t="s">
        <v>352</v>
      </c>
      <c r="B140" s="236" t="s">
        <v>183</v>
      </c>
      <c r="C140" s="10" t="s">
        <v>492</v>
      </c>
      <c r="D140" s="179"/>
      <c r="E140" s="540">
        <f>SUM(E141:E143)</f>
        <v>394000</v>
      </c>
      <c r="F140" s="540">
        <f>SUM(F141:F143)</f>
        <v>394000</v>
      </c>
      <c r="G140" s="540">
        <f>SUM(G141:G143)</f>
        <v>394000</v>
      </c>
    </row>
    <row r="141" spans="1:7" s="130" customFormat="1" ht="12.75" customHeight="1">
      <c r="A141" s="541" t="s">
        <v>353</v>
      </c>
      <c r="B141" s="235"/>
      <c r="C141" s="141" t="s">
        <v>250</v>
      </c>
      <c r="D141" s="179"/>
      <c r="E141" s="542">
        <v>330000</v>
      </c>
      <c r="F141" s="542">
        <v>330000</v>
      </c>
      <c r="G141" s="542">
        <v>330000</v>
      </c>
    </row>
    <row r="142" spans="1:7" s="130" customFormat="1" ht="12.75" customHeight="1">
      <c r="A142" s="541" t="s">
        <v>354</v>
      </c>
      <c r="B142" s="235"/>
      <c r="C142" s="141" t="s">
        <v>251</v>
      </c>
      <c r="D142" s="179"/>
      <c r="E142" s="542">
        <v>64000</v>
      </c>
      <c r="F142" s="542">
        <v>64000</v>
      </c>
      <c r="G142" s="542">
        <v>64000</v>
      </c>
    </row>
    <row r="143" spans="1:7" s="130" customFormat="1" ht="12.75" customHeight="1">
      <c r="A143" s="541" t="s">
        <v>355</v>
      </c>
      <c r="B143" s="235"/>
      <c r="C143" s="141" t="s">
        <v>252</v>
      </c>
      <c r="D143" s="179"/>
      <c r="E143" s="542">
        <v>0</v>
      </c>
      <c r="F143" s="542">
        <v>0</v>
      </c>
      <c r="G143" s="542">
        <v>0</v>
      </c>
    </row>
    <row r="144" spans="1:7" s="130" customFormat="1" ht="12.75" customHeight="1">
      <c r="A144" s="539" t="s">
        <v>356</v>
      </c>
      <c r="B144" s="236" t="s">
        <v>184</v>
      </c>
      <c r="C144" s="10" t="s">
        <v>335</v>
      </c>
      <c r="D144" s="179"/>
      <c r="E144" s="540">
        <f>SUM(E145:E147)</f>
        <v>10689826</v>
      </c>
      <c r="F144" s="540">
        <f>SUM(F145:F147)</f>
        <v>13116458</v>
      </c>
      <c r="G144" s="540">
        <f>SUM(G145:G147)</f>
        <v>13116458</v>
      </c>
    </row>
    <row r="145" spans="1:7" s="137" customFormat="1" ht="12.75" customHeight="1">
      <c r="A145" s="541" t="s">
        <v>357</v>
      </c>
      <c r="B145" s="235"/>
      <c r="C145" s="141" t="s">
        <v>250</v>
      </c>
      <c r="D145" s="179">
        <v>3</v>
      </c>
      <c r="E145" s="542">
        <v>8402972</v>
      </c>
      <c r="F145" s="542">
        <v>10350140</v>
      </c>
      <c r="G145" s="542">
        <v>10350140</v>
      </c>
    </row>
    <row r="146" spans="1:7" s="130" customFormat="1" ht="12.75" customHeight="1">
      <c r="A146" s="541" t="s">
        <v>358</v>
      </c>
      <c r="B146" s="235"/>
      <c r="C146" s="141" t="s">
        <v>251</v>
      </c>
      <c r="D146" s="179"/>
      <c r="E146" s="542">
        <v>1690854</v>
      </c>
      <c r="F146" s="542">
        <v>2170318</v>
      </c>
      <c r="G146" s="542">
        <v>2170318</v>
      </c>
    </row>
    <row r="147" spans="1:7" s="130" customFormat="1" ht="12.75" customHeight="1">
      <c r="A147" s="541" t="s">
        <v>359</v>
      </c>
      <c r="B147" s="235"/>
      <c r="C147" s="141" t="s">
        <v>252</v>
      </c>
      <c r="D147" s="179"/>
      <c r="E147" s="542">
        <v>596000</v>
      </c>
      <c r="F147" s="542">
        <v>596000</v>
      </c>
      <c r="G147" s="542">
        <v>596000</v>
      </c>
    </row>
    <row r="148" spans="1:7" s="130" customFormat="1" ht="12.75" customHeight="1">
      <c r="A148" s="539" t="s">
        <v>361</v>
      </c>
      <c r="B148" s="236" t="s">
        <v>186</v>
      </c>
      <c r="C148" s="10" t="s">
        <v>340</v>
      </c>
      <c r="D148" s="179">
        <v>6</v>
      </c>
      <c r="E148" s="540">
        <f>SUM(E149:E153)</f>
        <v>10474523</v>
      </c>
      <c r="F148" s="540">
        <f>SUM(F149:F151)</f>
        <v>19987878</v>
      </c>
      <c r="G148" s="540">
        <f>SUM(G149:G151)</f>
        <v>19987878</v>
      </c>
    </row>
    <row r="149" spans="1:7" s="137" customFormat="1" ht="12.75" customHeight="1">
      <c r="A149" s="541" t="s">
        <v>362</v>
      </c>
      <c r="B149" s="235"/>
      <c r="C149" s="141" t="s">
        <v>250</v>
      </c>
      <c r="D149" s="179"/>
      <c r="E149" s="542">
        <v>8317727</v>
      </c>
      <c r="F149" s="542">
        <v>15522194</v>
      </c>
      <c r="G149" s="542">
        <v>15522194</v>
      </c>
    </row>
    <row r="150" spans="1:7" s="130" customFormat="1" ht="12.75" customHeight="1">
      <c r="A150" s="541" t="s">
        <v>363</v>
      </c>
      <c r="B150" s="235"/>
      <c r="C150" s="141" t="s">
        <v>251</v>
      </c>
      <c r="D150" s="174"/>
      <c r="E150" s="542">
        <v>1618796</v>
      </c>
      <c r="F150" s="542">
        <v>3165684</v>
      </c>
      <c r="G150" s="542">
        <v>3165684</v>
      </c>
    </row>
    <row r="151" spans="1:7" s="130" customFormat="1" ht="12.75" customHeight="1">
      <c r="A151" s="541" t="s">
        <v>364</v>
      </c>
      <c r="B151" s="235"/>
      <c r="C151" s="141" t="s">
        <v>634</v>
      </c>
      <c r="D151" s="174"/>
      <c r="E151" s="542">
        <v>538000</v>
      </c>
      <c r="F151" s="542">
        <v>1300000</v>
      </c>
      <c r="G151" s="542">
        <v>1300000</v>
      </c>
    </row>
    <row r="152" spans="1:7" s="130" customFormat="1" ht="12.75" customHeight="1">
      <c r="A152" s="1394" t="s">
        <v>365</v>
      </c>
      <c r="B152" s="1395"/>
      <c r="C152" s="67" t="s">
        <v>1086</v>
      </c>
      <c r="D152" s="1396"/>
      <c r="E152" s="881"/>
      <c r="F152" s="881">
        <v>240000</v>
      </c>
      <c r="G152" s="881">
        <v>240000</v>
      </c>
    </row>
    <row r="153" spans="1:7" s="130" customFormat="1" ht="12.75" customHeight="1">
      <c r="A153" s="541" t="s">
        <v>366</v>
      </c>
      <c r="B153" s="235"/>
      <c r="C153" s="141" t="s">
        <v>15</v>
      </c>
      <c r="D153" s="174"/>
      <c r="E153" s="542">
        <v>0</v>
      </c>
      <c r="F153" s="542">
        <v>0</v>
      </c>
      <c r="G153" s="542">
        <v>0</v>
      </c>
    </row>
    <row r="154" spans="1:7" s="130" customFormat="1" ht="26.25" customHeight="1">
      <c r="A154" s="539" t="s">
        <v>367</v>
      </c>
      <c r="B154" s="236" t="s">
        <v>189</v>
      </c>
      <c r="C154" s="10" t="s">
        <v>346</v>
      </c>
      <c r="D154" s="179">
        <v>0</v>
      </c>
      <c r="E154" s="540">
        <f>SUM(E155:E158)</f>
        <v>4804201</v>
      </c>
      <c r="F154" s="540">
        <f>SUM(F155:F158)</f>
        <v>4697500</v>
      </c>
      <c r="G154" s="540">
        <f>SUM(G155:G158)</f>
        <v>4697500</v>
      </c>
    </row>
    <row r="155" spans="1:7" s="130" customFormat="1" ht="12.75" customHeight="1">
      <c r="A155" s="541" t="s">
        <v>368</v>
      </c>
      <c r="B155" s="235"/>
      <c r="C155" s="141" t="s">
        <v>493</v>
      </c>
      <c r="D155" s="174"/>
      <c r="E155" s="542">
        <v>295863</v>
      </c>
      <c r="F155" s="542">
        <v>500000</v>
      </c>
      <c r="G155" s="542">
        <v>500000</v>
      </c>
    </row>
    <row r="156" spans="1:7" s="130" customFormat="1" ht="12.75" customHeight="1">
      <c r="A156" s="541" t="s">
        <v>369</v>
      </c>
      <c r="B156" s="235"/>
      <c r="C156" s="141" t="s">
        <v>494</v>
      </c>
      <c r="D156" s="174"/>
      <c r="E156" s="542">
        <v>57693</v>
      </c>
      <c r="F156" s="542">
        <v>97500</v>
      </c>
      <c r="G156" s="542">
        <v>97500</v>
      </c>
    </row>
    <row r="157" spans="1:7" s="130" customFormat="1" ht="12.75" customHeight="1">
      <c r="A157" s="541" t="s">
        <v>370</v>
      </c>
      <c r="B157" s="235"/>
      <c r="C157" s="141" t="s">
        <v>452</v>
      </c>
      <c r="D157" s="174"/>
      <c r="E157" s="542">
        <v>3633384</v>
      </c>
      <c r="F157" s="542">
        <v>3600000</v>
      </c>
      <c r="G157" s="542">
        <v>3600000</v>
      </c>
    </row>
    <row r="158" spans="1:7" s="130" customFormat="1" ht="12.75" customHeight="1" thickBot="1">
      <c r="A158" s="1561" t="s">
        <v>371</v>
      </c>
      <c r="B158" s="1562"/>
      <c r="C158" s="1563" t="s">
        <v>15</v>
      </c>
      <c r="D158" s="1564"/>
      <c r="E158" s="1565">
        <v>817261</v>
      </c>
      <c r="F158" s="1565">
        <v>500000</v>
      </c>
      <c r="G158" s="1565">
        <v>500000</v>
      </c>
    </row>
    <row r="159" spans="1:7" s="130" customFormat="1" ht="19.5" customHeight="1" thickBot="1">
      <c r="A159" s="1566" t="s">
        <v>372</v>
      </c>
      <c r="B159" s="1567" t="s">
        <v>191</v>
      </c>
      <c r="C159" s="1568" t="s">
        <v>495</v>
      </c>
      <c r="D159" s="1569">
        <v>30</v>
      </c>
      <c r="E159" s="1570">
        <f>SUM(E122+E126+E134+E144+E148+E154)+E140+E130</f>
        <v>117182205</v>
      </c>
      <c r="F159" s="1570">
        <f>SUM(F122+F126+F134+F144+F148+F154)+F140+F130</f>
        <v>129394821</v>
      </c>
      <c r="G159" s="1570">
        <f>SUM(G122+G126+G134+G144+G148+G154)+G140+G130</f>
        <v>129394821</v>
      </c>
    </row>
    <row r="160" spans="1:7" s="137" customFormat="1" ht="24" customHeight="1">
      <c r="A160" s="1571" t="s">
        <v>1103</v>
      </c>
      <c r="B160" s="1572"/>
      <c r="C160" s="1014" t="s">
        <v>250</v>
      </c>
      <c r="D160" s="1584"/>
      <c r="E160" s="1580">
        <v>71870371</v>
      </c>
      <c r="F160" s="1580">
        <f>SUM(F123+F127+F135+F145+F149)+F141+F155</f>
        <v>84763396</v>
      </c>
      <c r="G160" s="1576">
        <f>SUM(G123+G127+G135+G145+G149)+G141+G155</f>
        <v>84763396</v>
      </c>
    </row>
    <row r="161" spans="1:7" s="130" customFormat="1" ht="12.75" customHeight="1">
      <c r="A161" s="541" t="s">
        <v>1104</v>
      </c>
      <c r="B161" s="191"/>
      <c r="C161" s="194" t="s">
        <v>251</v>
      </c>
      <c r="D161" s="1585"/>
      <c r="E161" s="1184">
        <v>15061450</v>
      </c>
      <c r="F161" s="1184">
        <f>SUM(F124+F136+F146+F150)+F128+F142+F156</f>
        <v>17215425</v>
      </c>
      <c r="G161" s="1178">
        <f>SUM(G124+G136+G146+G150)+G128+G142+G156</f>
        <v>17215425</v>
      </c>
    </row>
    <row r="162" spans="1:7" s="130" customFormat="1" ht="12.75" customHeight="1">
      <c r="A162" s="541" t="s">
        <v>373</v>
      </c>
      <c r="B162" s="191"/>
      <c r="C162" s="194" t="s">
        <v>252</v>
      </c>
      <c r="D162" s="1585"/>
      <c r="E162" s="1184">
        <f>SUM(E125+E129+E137+E147+E151+E157)</f>
        <v>23887384</v>
      </c>
      <c r="F162" s="1184">
        <f>SUM(F125+F129+F137+F147+F151+F157)</f>
        <v>26916000</v>
      </c>
      <c r="G162" s="1178">
        <f>SUM(G125+G129+G137+G147+G151+G157)</f>
        <v>26916000</v>
      </c>
    </row>
    <row r="163" spans="1:7" s="130" customFormat="1" ht="12.75" customHeight="1">
      <c r="A163" s="978" t="s">
        <v>375</v>
      </c>
      <c r="B163" s="979"/>
      <c r="C163" s="980" t="s">
        <v>15</v>
      </c>
      <c r="D163" s="1586"/>
      <c r="E163" s="1581">
        <f>SUM(E153+E158)+E139</f>
        <v>817261</v>
      </c>
      <c r="F163" s="1581">
        <f>SUM(F153+F158)+F139</f>
        <v>500000</v>
      </c>
      <c r="G163" s="1577">
        <f>SUM(G153+G158)+G139</f>
        <v>500000</v>
      </c>
    </row>
    <row r="164" spans="1:7" s="130" customFormat="1" ht="12.75" customHeight="1">
      <c r="A164" s="1573" t="s">
        <v>376</v>
      </c>
      <c r="B164" s="985"/>
      <c r="C164" s="986" t="s">
        <v>791</v>
      </c>
      <c r="D164" s="1587"/>
      <c r="E164" s="1582">
        <v>817261</v>
      </c>
      <c r="F164" s="1582">
        <v>500000</v>
      </c>
      <c r="G164" s="1578">
        <v>500000</v>
      </c>
    </row>
    <row r="165" spans="1:7" s="130" customFormat="1" ht="13.5" thickBot="1">
      <c r="A165" s="1574" t="s">
        <v>377</v>
      </c>
      <c r="B165" s="1575"/>
      <c r="C165" s="1575" t="s">
        <v>792</v>
      </c>
      <c r="D165" s="1588"/>
      <c r="E165" s="1583"/>
      <c r="F165" s="1583"/>
      <c r="G165" s="1579"/>
    </row>
    <row r="166" spans="1:7" s="130" customFormat="1" ht="13.5" thickBot="1">
      <c r="A166" s="1677" t="s">
        <v>1032</v>
      </c>
      <c r="B166" s="1678"/>
      <c r="C166" s="1678"/>
      <c r="D166" s="1678"/>
      <c r="E166" s="1678"/>
      <c r="F166" s="1678"/>
      <c r="G166" s="1678"/>
    </row>
    <row r="167" spans="1:7" s="130" customFormat="1" ht="12.75" customHeight="1">
      <c r="A167" s="736" t="s">
        <v>378</v>
      </c>
      <c r="B167" s="1589" t="s">
        <v>164</v>
      </c>
      <c r="C167" s="1590" t="s">
        <v>360</v>
      </c>
      <c r="D167" s="1594">
        <v>5</v>
      </c>
      <c r="E167" s="1599">
        <f>SUM(E168+E169+E170+E173)</f>
        <v>14325698</v>
      </c>
      <c r="F167" s="1604">
        <f>SUM(F168+F169+F170+F173)</f>
        <v>21231285</v>
      </c>
      <c r="G167" s="1599">
        <f>SUM(G168+G169+G170+G173)</f>
        <v>21231285</v>
      </c>
    </row>
    <row r="168" spans="1:7" s="130" customFormat="1" ht="12.75" customHeight="1">
      <c r="A168" s="578" t="s">
        <v>380</v>
      </c>
      <c r="B168" s="382"/>
      <c r="C168" s="383" t="s">
        <v>250</v>
      </c>
      <c r="D168" s="1595"/>
      <c r="E168" s="1600">
        <v>7693140</v>
      </c>
      <c r="F168" s="1605">
        <v>11352064</v>
      </c>
      <c r="G168" s="1600">
        <v>11352064</v>
      </c>
    </row>
    <row r="169" spans="1:7" s="130" customFormat="1" ht="12.75" customHeight="1">
      <c r="A169" s="578" t="s">
        <v>381</v>
      </c>
      <c r="B169" s="382"/>
      <c r="C169" s="383" t="s">
        <v>251</v>
      </c>
      <c r="D169" s="1595"/>
      <c r="E169" s="1600">
        <v>1553272</v>
      </c>
      <c r="F169" s="1605">
        <v>2290286</v>
      </c>
      <c r="G169" s="1600">
        <v>2290286</v>
      </c>
    </row>
    <row r="170" spans="1:7" s="130" customFormat="1" ht="29.25" customHeight="1">
      <c r="A170" s="578" t="s">
        <v>382</v>
      </c>
      <c r="B170" s="382"/>
      <c r="C170" s="383" t="s">
        <v>252</v>
      </c>
      <c r="D170" s="1595"/>
      <c r="E170" s="1600">
        <v>5015296</v>
      </c>
      <c r="F170" s="1605">
        <v>7088935</v>
      </c>
      <c r="G170" s="1600">
        <v>7088935</v>
      </c>
    </row>
    <row r="171" spans="1:7" s="130" customFormat="1" ht="12.75" customHeight="1">
      <c r="A171" s="580" t="s">
        <v>383</v>
      </c>
      <c r="B171" s="573"/>
      <c r="C171" s="574" t="s">
        <v>643</v>
      </c>
      <c r="D171" s="1596"/>
      <c r="E171" s="1601">
        <v>1424000</v>
      </c>
      <c r="F171" s="1606">
        <v>3000000</v>
      </c>
      <c r="G171" s="1601">
        <v>3000000</v>
      </c>
    </row>
    <row r="172" spans="1:7" s="130" customFormat="1" ht="12.75" customHeight="1">
      <c r="A172" s="580" t="s">
        <v>385</v>
      </c>
      <c r="B172" s="573"/>
      <c r="C172" s="574" t="s">
        <v>1036</v>
      </c>
      <c r="D172" s="1596"/>
      <c r="E172" s="1601"/>
      <c r="F172" s="1606">
        <v>300000</v>
      </c>
      <c r="G172" s="1601">
        <v>300000</v>
      </c>
    </row>
    <row r="173" spans="1:7" s="130" customFormat="1" ht="12.75" customHeight="1">
      <c r="A173" s="578" t="s">
        <v>386</v>
      </c>
      <c r="B173" s="382"/>
      <c r="C173" s="383" t="s">
        <v>249</v>
      </c>
      <c r="D173" s="1595"/>
      <c r="E173" s="1600">
        <v>63990</v>
      </c>
      <c r="F173" s="1605">
        <v>500000</v>
      </c>
      <c r="G173" s="1600">
        <v>500000</v>
      </c>
    </row>
    <row r="174" spans="1:7" s="130" customFormat="1" ht="12.75" customHeight="1">
      <c r="A174" s="582" t="s">
        <v>387</v>
      </c>
      <c r="B174" s="568" t="s">
        <v>166</v>
      </c>
      <c r="C174" s="572" t="s">
        <v>500</v>
      </c>
      <c r="D174" s="1597"/>
      <c r="E174" s="1602">
        <f>SUM(E175:E177)</f>
        <v>0</v>
      </c>
      <c r="F174" s="1607">
        <f>SUM(F175:F177)</f>
        <v>500000</v>
      </c>
      <c r="G174" s="1602">
        <f>SUM(G175:G177)</f>
        <v>500000</v>
      </c>
    </row>
    <row r="175" spans="1:7" s="137" customFormat="1" ht="12.75" customHeight="1">
      <c r="A175" s="578" t="s">
        <v>388</v>
      </c>
      <c r="B175" s="382"/>
      <c r="C175" s="383" t="s">
        <v>250</v>
      </c>
      <c r="D175" s="1595"/>
      <c r="E175" s="1600">
        <v>0</v>
      </c>
      <c r="F175" s="1605">
        <v>0</v>
      </c>
      <c r="G175" s="1600">
        <v>0</v>
      </c>
    </row>
    <row r="176" spans="1:7" s="130" customFormat="1" ht="12.75" customHeight="1">
      <c r="A176" s="578" t="s">
        <v>389</v>
      </c>
      <c r="B176" s="382"/>
      <c r="C176" s="383" t="s">
        <v>251</v>
      </c>
      <c r="D176" s="1595"/>
      <c r="E176" s="1600">
        <v>0</v>
      </c>
      <c r="F176" s="1605">
        <v>0</v>
      </c>
      <c r="G176" s="1600">
        <v>0</v>
      </c>
    </row>
    <row r="177" spans="1:7" s="130" customFormat="1" ht="12.75" customHeight="1">
      <c r="A177" s="578" t="s">
        <v>390</v>
      </c>
      <c r="B177" s="382"/>
      <c r="C177" s="383" t="s">
        <v>252</v>
      </c>
      <c r="D177" s="1595"/>
      <c r="E177" s="1600">
        <v>0</v>
      </c>
      <c r="F177" s="1605">
        <v>500000</v>
      </c>
      <c r="G177" s="1600">
        <v>500000</v>
      </c>
    </row>
    <row r="178" spans="1:7" s="137" customFormat="1" ht="12.75" customHeight="1">
      <c r="A178" s="577" t="s">
        <v>391</v>
      </c>
      <c r="B178" s="568" t="s">
        <v>173</v>
      </c>
      <c r="C178" s="569" t="s">
        <v>501</v>
      </c>
      <c r="D178" s="1597"/>
      <c r="E178" s="1602">
        <f>SUM(E179:E181)</f>
        <v>0</v>
      </c>
      <c r="F178" s="1607">
        <f>SUM(F179:F181)</f>
        <v>300000</v>
      </c>
      <c r="G178" s="1602">
        <f>SUM(G179:G181)</f>
        <v>300000</v>
      </c>
    </row>
    <row r="179" spans="1:7" s="130" customFormat="1" ht="12.75" customHeight="1">
      <c r="A179" s="578" t="s">
        <v>392</v>
      </c>
      <c r="B179" s="382"/>
      <c r="C179" s="383" t="s">
        <v>250</v>
      </c>
      <c r="D179" s="1595"/>
      <c r="E179" s="1600">
        <v>0</v>
      </c>
      <c r="F179" s="1605">
        <v>0</v>
      </c>
      <c r="G179" s="1600">
        <v>0</v>
      </c>
    </row>
    <row r="180" spans="1:7" s="137" customFormat="1" ht="12.75" customHeight="1">
      <c r="A180" s="578" t="s">
        <v>393</v>
      </c>
      <c r="B180" s="382"/>
      <c r="C180" s="383" t="s">
        <v>251</v>
      </c>
      <c r="D180" s="1595"/>
      <c r="E180" s="1600">
        <v>0</v>
      </c>
      <c r="F180" s="1605">
        <v>0</v>
      </c>
      <c r="G180" s="1600">
        <v>0</v>
      </c>
    </row>
    <row r="181" spans="1:7" s="130" customFormat="1" ht="12.75" customHeight="1" thickBot="1">
      <c r="A181" s="1591" t="s">
        <v>394</v>
      </c>
      <c r="B181" s="1592"/>
      <c r="C181" s="1593" t="s">
        <v>252</v>
      </c>
      <c r="D181" s="1598"/>
      <c r="E181" s="1603"/>
      <c r="F181" s="1608">
        <v>300000</v>
      </c>
      <c r="G181" s="1603">
        <v>300000</v>
      </c>
    </row>
    <row r="182" spans="1:7" s="130" customFormat="1" ht="24.75" customHeight="1" thickBot="1">
      <c r="A182" s="1444" t="s">
        <v>395</v>
      </c>
      <c r="B182" s="1445" t="s">
        <v>183</v>
      </c>
      <c r="C182" s="1446" t="s">
        <v>982</v>
      </c>
      <c r="D182" s="1437">
        <f>SUM(D165:D173)</f>
        <v>5</v>
      </c>
      <c r="E182" s="1447">
        <f>SUM(E183:E186)</f>
        <v>14325698</v>
      </c>
      <c r="F182" s="1447">
        <f>SUM(F183:F186)</f>
        <v>22031285</v>
      </c>
      <c r="G182" s="1447">
        <f>SUM(G183:G186)</f>
        <v>22031285</v>
      </c>
    </row>
    <row r="183" spans="1:7" s="130" customFormat="1" ht="12.75" customHeight="1">
      <c r="A183" s="998" t="s">
        <v>396</v>
      </c>
      <c r="B183" s="999"/>
      <c r="C183" s="1000" t="s">
        <v>250</v>
      </c>
      <c r="D183" s="1001"/>
      <c r="E183" s="1002">
        <f aca="true" t="shared" si="1" ref="E183:F185">E168+E175+E179</f>
        <v>7693140</v>
      </c>
      <c r="F183" s="1002">
        <f t="shared" si="1"/>
        <v>11352064</v>
      </c>
      <c r="G183" s="1002">
        <f>G168+G175+G179</f>
        <v>11352064</v>
      </c>
    </row>
    <row r="184" spans="1:7" s="130" customFormat="1" ht="12.75" customHeight="1">
      <c r="A184" s="578" t="s">
        <v>397</v>
      </c>
      <c r="B184" s="983"/>
      <c r="C184" s="505" t="s">
        <v>251</v>
      </c>
      <c r="D184" s="984"/>
      <c r="E184" s="1003">
        <f t="shared" si="1"/>
        <v>1553272</v>
      </c>
      <c r="F184" s="1003">
        <f t="shared" si="1"/>
        <v>2290286</v>
      </c>
      <c r="G184" s="1003">
        <f>G169+G176+G180</f>
        <v>2290286</v>
      </c>
    </row>
    <row r="185" spans="1:7" s="137" customFormat="1" ht="12.75" customHeight="1">
      <c r="A185" s="578" t="s">
        <v>398</v>
      </c>
      <c r="B185" s="983"/>
      <c r="C185" s="505" t="s">
        <v>252</v>
      </c>
      <c r="D185" s="984"/>
      <c r="E185" s="1003">
        <f t="shared" si="1"/>
        <v>5015296</v>
      </c>
      <c r="F185" s="1003">
        <f t="shared" si="1"/>
        <v>7888935</v>
      </c>
      <c r="G185" s="1003">
        <f>G170+G177+G181</f>
        <v>7888935</v>
      </c>
    </row>
    <row r="186" spans="1:7" s="130" customFormat="1" ht="12.75" customHeight="1">
      <c r="A186" s="578" t="s">
        <v>699</v>
      </c>
      <c r="B186" s="983"/>
      <c r="C186" s="505" t="s">
        <v>249</v>
      </c>
      <c r="D186" s="984"/>
      <c r="E186" s="1004">
        <f>SUM(E173)</f>
        <v>63990</v>
      </c>
      <c r="F186" s="1004">
        <f>SUM(F173)</f>
        <v>500000</v>
      </c>
      <c r="G186" s="1004">
        <f>SUM(G173)</f>
        <v>500000</v>
      </c>
    </row>
    <row r="187" spans="1:7" s="12" customFormat="1" ht="14.25" customHeight="1">
      <c r="A187" s="1455" t="s">
        <v>700</v>
      </c>
      <c r="B187" s="986"/>
      <c r="C187" s="986" t="s">
        <v>791</v>
      </c>
      <c r="D187" s="986"/>
      <c r="E187" s="1006">
        <v>63990</v>
      </c>
      <c r="F187" s="1006">
        <v>500000</v>
      </c>
      <c r="G187" s="1006">
        <v>500000</v>
      </c>
    </row>
    <row r="188" spans="1:246" ht="12.75" customHeight="1" thickBot="1">
      <c r="A188" s="1456" t="s">
        <v>701</v>
      </c>
      <c r="B188" s="1008"/>
      <c r="C188" s="1008" t="s">
        <v>792</v>
      </c>
      <c r="D188" s="1008"/>
      <c r="E188" s="1009">
        <v>0</v>
      </c>
      <c r="F188" s="1009"/>
      <c r="G188" s="1009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</row>
    <row r="189" spans="1:246" ht="12.75" customHeight="1" thickBot="1">
      <c r="A189" s="1679" t="s">
        <v>242</v>
      </c>
      <c r="B189" s="1680"/>
      <c r="C189" s="1680"/>
      <c r="D189" s="1680"/>
      <c r="E189" s="1680"/>
      <c r="F189" s="1680"/>
      <c r="G189" s="1680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</row>
    <row r="190" spans="1:246" ht="12.75" customHeight="1">
      <c r="A190" s="1609" t="s">
        <v>702</v>
      </c>
      <c r="B190" s="1610" t="s">
        <v>164</v>
      </c>
      <c r="C190" s="1611" t="s">
        <v>374</v>
      </c>
      <c r="D190" s="1612">
        <v>7</v>
      </c>
      <c r="E190" s="675">
        <f>SUM(E191:E193)</f>
        <v>33025069</v>
      </c>
      <c r="F190" s="675">
        <f>SUM(F191:F193)</f>
        <v>36066279</v>
      </c>
      <c r="G190" s="675">
        <f>SUM(G191:G193)</f>
        <v>36066279</v>
      </c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</row>
    <row r="191" spans="1:246" ht="12.75" customHeight="1">
      <c r="A191" s="624" t="s">
        <v>399</v>
      </c>
      <c r="B191" s="93"/>
      <c r="C191" s="141" t="s">
        <v>250</v>
      </c>
      <c r="D191" s="184"/>
      <c r="E191" s="676">
        <v>9500792</v>
      </c>
      <c r="F191" s="676">
        <v>11685043</v>
      </c>
      <c r="G191" s="676">
        <v>11685043</v>
      </c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</row>
    <row r="192" spans="1:246" ht="12.75" customHeight="1">
      <c r="A192" s="624" t="s">
        <v>401</v>
      </c>
      <c r="B192" s="93"/>
      <c r="C192" s="141" t="s">
        <v>251</v>
      </c>
      <c r="D192" s="184"/>
      <c r="E192" s="676">
        <v>1725258</v>
      </c>
      <c r="F192" s="676">
        <v>2381236</v>
      </c>
      <c r="G192" s="676">
        <v>2381236</v>
      </c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</row>
    <row r="193" spans="1:246" ht="12.75" customHeight="1">
      <c r="A193" s="624" t="s">
        <v>402</v>
      </c>
      <c r="B193" s="93"/>
      <c r="C193" s="141" t="s">
        <v>252</v>
      </c>
      <c r="D193" s="184"/>
      <c r="E193" s="676">
        <v>21799019</v>
      </c>
      <c r="F193" s="676">
        <v>22000000</v>
      </c>
      <c r="G193" s="676">
        <v>22000000</v>
      </c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</row>
    <row r="194" spans="1:246" ht="12.75" customHeight="1">
      <c r="A194" s="624" t="s">
        <v>403</v>
      </c>
      <c r="B194" s="93"/>
      <c r="C194" s="141" t="s">
        <v>624</v>
      </c>
      <c r="D194" s="184"/>
      <c r="E194" s="676">
        <v>0</v>
      </c>
      <c r="F194" s="676">
        <v>0</v>
      </c>
      <c r="G194" s="676">
        <v>0</v>
      </c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</row>
    <row r="195" spans="1:246" s="75" customFormat="1" ht="12.75" customHeight="1">
      <c r="A195" s="624" t="s">
        <v>404</v>
      </c>
      <c r="B195" s="72" t="s">
        <v>166</v>
      </c>
      <c r="C195" s="182" t="s">
        <v>510</v>
      </c>
      <c r="D195" s="183">
        <v>1</v>
      </c>
      <c r="E195" s="677">
        <f>SUM(E196:E199)</f>
        <v>9410260</v>
      </c>
      <c r="F195" s="677">
        <f>SUM(F196:F199)</f>
        <v>9729409</v>
      </c>
      <c r="G195" s="677">
        <f>SUM(G196:G199)</f>
        <v>9729409</v>
      </c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/>
      <c r="HI195" s="12"/>
      <c r="HJ195" s="12"/>
      <c r="HK195" s="12"/>
      <c r="HL195" s="12"/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/>
      <c r="HX195" s="12"/>
      <c r="HY195" s="12"/>
      <c r="HZ195" s="12"/>
      <c r="IA195" s="12"/>
      <c r="IB195" s="12"/>
      <c r="IC195" s="12"/>
      <c r="ID195" s="12"/>
      <c r="IE195" s="12"/>
      <c r="IF195" s="12"/>
      <c r="IG195" s="12"/>
      <c r="IH195" s="12"/>
      <c r="II195" s="12"/>
      <c r="IJ195" s="12"/>
      <c r="IK195" s="12"/>
      <c r="IL195" s="12"/>
    </row>
    <row r="196" spans="1:246" ht="12.75" customHeight="1">
      <c r="A196" s="624" t="s">
        <v>405</v>
      </c>
      <c r="B196" s="93"/>
      <c r="C196" s="141" t="s">
        <v>250</v>
      </c>
      <c r="D196" s="184"/>
      <c r="E196" s="676">
        <v>2886160</v>
      </c>
      <c r="F196" s="676">
        <v>3094751</v>
      </c>
      <c r="G196" s="676">
        <v>3094751</v>
      </c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</row>
    <row r="197" spans="1:246" ht="12.75" customHeight="1">
      <c r="A197" s="624" t="s">
        <v>406</v>
      </c>
      <c r="B197" s="93"/>
      <c r="C197" s="141" t="s">
        <v>251</v>
      </c>
      <c r="D197" s="184"/>
      <c r="E197" s="676">
        <v>524100</v>
      </c>
      <c r="F197" s="676">
        <v>634658</v>
      </c>
      <c r="G197" s="676">
        <v>634658</v>
      </c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</row>
    <row r="198" spans="1:246" ht="12.75" customHeight="1">
      <c r="A198" s="624" t="s">
        <v>407</v>
      </c>
      <c r="B198" s="93"/>
      <c r="C198" s="141" t="s">
        <v>252</v>
      </c>
      <c r="D198" s="184"/>
      <c r="E198" s="676">
        <v>6000000</v>
      </c>
      <c r="F198" s="676">
        <v>6000000</v>
      </c>
      <c r="G198" s="676">
        <v>6000000</v>
      </c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</row>
    <row r="199" spans="1:7" s="130" customFormat="1" ht="30" customHeight="1">
      <c r="A199" s="624" t="s">
        <v>409</v>
      </c>
      <c r="B199" s="93"/>
      <c r="C199" s="141" t="s">
        <v>624</v>
      </c>
      <c r="D199" s="184"/>
      <c r="E199" s="676"/>
      <c r="F199" s="676"/>
      <c r="G199" s="676"/>
    </row>
    <row r="200" spans="1:7" s="130" customFormat="1" ht="12.75" customHeight="1">
      <c r="A200" s="624" t="s">
        <v>410</v>
      </c>
      <c r="B200" s="72" t="s">
        <v>173</v>
      </c>
      <c r="C200" s="182" t="s">
        <v>384</v>
      </c>
      <c r="D200" s="183">
        <v>0</v>
      </c>
      <c r="E200" s="677">
        <f>SUM(E201:E204)</f>
        <v>0</v>
      </c>
      <c r="F200" s="677">
        <f>SUM(F201:F204)</f>
        <v>0</v>
      </c>
      <c r="G200" s="677">
        <f>SUM(G201:G204)</f>
        <v>0</v>
      </c>
    </row>
    <row r="201" spans="1:7" s="130" customFormat="1" ht="12.75" customHeight="1">
      <c r="A201" s="624" t="s">
        <v>411</v>
      </c>
      <c r="B201" s="93"/>
      <c r="C201" s="141" t="s">
        <v>250</v>
      </c>
      <c r="D201" s="184"/>
      <c r="E201" s="676">
        <v>0</v>
      </c>
      <c r="F201" s="676">
        <v>0</v>
      </c>
      <c r="G201" s="676">
        <v>0</v>
      </c>
    </row>
    <row r="202" spans="1:7" s="130" customFormat="1" ht="12.75" customHeight="1">
      <c r="A202" s="624" t="s">
        <v>412</v>
      </c>
      <c r="B202" s="93"/>
      <c r="C202" s="141" t="s">
        <v>251</v>
      </c>
      <c r="D202" s="184"/>
      <c r="E202" s="676">
        <v>0</v>
      </c>
      <c r="F202" s="676">
        <v>0</v>
      </c>
      <c r="G202" s="676">
        <v>0</v>
      </c>
    </row>
    <row r="203" spans="1:7" s="130" customFormat="1" ht="12.75" customHeight="1">
      <c r="A203" s="624" t="s">
        <v>413</v>
      </c>
      <c r="B203" s="93"/>
      <c r="C203" s="141" t="s">
        <v>252</v>
      </c>
      <c r="D203" s="184"/>
      <c r="E203" s="676">
        <v>0</v>
      </c>
      <c r="F203" s="676">
        <v>0</v>
      </c>
      <c r="G203" s="676">
        <v>0</v>
      </c>
    </row>
    <row r="204" spans="1:7" s="130" customFormat="1" ht="37.5" customHeight="1">
      <c r="A204" s="624" t="s">
        <v>414</v>
      </c>
      <c r="B204" s="93"/>
      <c r="C204" s="141" t="s">
        <v>624</v>
      </c>
      <c r="D204" s="184"/>
      <c r="E204" s="676">
        <v>0</v>
      </c>
      <c r="F204" s="676">
        <v>0</v>
      </c>
      <c r="G204" s="676">
        <v>0</v>
      </c>
    </row>
    <row r="205" spans="1:7" s="130" customFormat="1" ht="12.75" customHeight="1">
      <c r="A205" s="624" t="s">
        <v>415</v>
      </c>
      <c r="B205" s="72" t="s">
        <v>182</v>
      </c>
      <c r="C205" s="182" t="s">
        <v>511</v>
      </c>
      <c r="D205" s="183">
        <v>0</v>
      </c>
      <c r="E205" s="677">
        <f>SUM(E208:E209)</f>
        <v>500000</v>
      </c>
      <c r="F205" s="677">
        <f>SUM(F208:F209)</f>
        <v>500000</v>
      </c>
      <c r="G205" s="677">
        <f>SUM(G208:G209)</f>
        <v>500000</v>
      </c>
    </row>
    <row r="206" spans="1:7" s="130" customFormat="1" ht="12.75" customHeight="1">
      <c r="A206" s="624" t="s">
        <v>416</v>
      </c>
      <c r="B206" s="72"/>
      <c r="C206" s="141" t="s">
        <v>450</v>
      </c>
      <c r="D206" s="183"/>
      <c r="E206" s="676">
        <v>0</v>
      </c>
      <c r="F206" s="676">
        <v>0</v>
      </c>
      <c r="G206" s="676">
        <v>0</v>
      </c>
    </row>
    <row r="207" spans="1:7" s="130" customFormat="1" ht="12.75" customHeight="1">
      <c r="A207" s="624" t="s">
        <v>417</v>
      </c>
      <c r="B207" s="93"/>
      <c r="C207" s="141" t="s">
        <v>251</v>
      </c>
      <c r="D207" s="184"/>
      <c r="E207" s="676">
        <v>0</v>
      </c>
      <c r="F207" s="676">
        <v>0</v>
      </c>
      <c r="G207" s="676">
        <v>0</v>
      </c>
    </row>
    <row r="208" spans="1:7" s="130" customFormat="1" ht="24.75" customHeight="1">
      <c r="A208" s="624" t="s">
        <v>418</v>
      </c>
      <c r="B208" s="93"/>
      <c r="C208" s="141" t="s">
        <v>252</v>
      </c>
      <c r="D208" s="184"/>
      <c r="E208" s="676">
        <v>500000</v>
      </c>
      <c r="F208" s="676">
        <v>500000</v>
      </c>
      <c r="G208" s="676">
        <v>500000</v>
      </c>
    </row>
    <row r="209" spans="1:7" s="130" customFormat="1" ht="12.75" customHeight="1">
      <c r="A209" s="624" t="s">
        <v>419</v>
      </c>
      <c r="B209" s="93"/>
      <c r="C209" s="141" t="s">
        <v>624</v>
      </c>
      <c r="D209" s="184"/>
      <c r="E209" s="676">
        <v>0</v>
      </c>
      <c r="F209" s="676">
        <v>0</v>
      </c>
      <c r="G209" s="676">
        <v>0</v>
      </c>
    </row>
    <row r="210" spans="1:7" s="130" customFormat="1" ht="12.75" customHeight="1">
      <c r="A210" s="624" t="s">
        <v>420</v>
      </c>
      <c r="B210" s="72" t="s">
        <v>183</v>
      </c>
      <c r="C210" s="182" t="s">
        <v>512</v>
      </c>
      <c r="D210" s="183">
        <v>0</v>
      </c>
      <c r="E210" s="677">
        <f>SUM(E211:E214)</f>
        <v>430000</v>
      </c>
      <c r="F210" s="677">
        <f>SUM(F211:F214)</f>
        <v>430000</v>
      </c>
      <c r="G210" s="677">
        <f>SUM(G211:G214)</f>
        <v>430000</v>
      </c>
    </row>
    <row r="211" spans="1:7" s="130" customFormat="1" ht="12.75" customHeight="1">
      <c r="A211" s="624" t="s">
        <v>421</v>
      </c>
      <c r="B211" s="72"/>
      <c r="C211" s="141" t="s">
        <v>250</v>
      </c>
      <c r="D211" s="183"/>
      <c r="E211" s="676">
        <v>0</v>
      </c>
      <c r="F211" s="676">
        <v>0</v>
      </c>
      <c r="G211" s="676">
        <v>0</v>
      </c>
    </row>
    <row r="212" spans="1:7" s="130" customFormat="1" ht="12.75" customHeight="1">
      <c r="A212" s="624" t="s">
        <v>422</v>
      </c>
      <c r="B212" s="93"/>
      <c r="C212" s="141" t="s">
        <v>251</v>
      </c>
      <c r="D212" s="275"/>
      <c r="E212" s="676">
        <v>0</v>
      </c>
      <c r="F212" s="676">
        <v>0</v>
      </c>
      <c r="G212" s="676">
        <v>0</v>
      </c>
    </row>
    <row r="213" spans="1:7" s="130" customFormat="1" ht="25.5" customHeight="1">
      <c r="A213" s="624" t="s">
        <v>423</v>
      </c>
      <c r="B213" s="93"/>
      <c r="C213" s="141" t="s">
        <v>252</v>
      </c>
      <c r="D213" s="275"/>
      <c r="E213" s="676">
        <v>430000</v>
      </c>
      <c r="F213" s="676">
        <v>430000</v>
      </c>
      <c r="G213" s="676">
        <v>430000</v>
      </c>
    </row>
    <row r="214" spans="1:7" s="130" customFormat="1" ht="12.75" customHeight="1">
      <c r="A214" s="624" t="s">
        <v>424</v>
      </c>
      <c r="B214" s="93"/>
      <c r="C214" s="141" t="s">
        <v>624</v>
      </c>
      <c r="D214" s="275"/>
      <c r="E214" s="676">
        <v>0</v>
      </c>
      <c r="F214" s="676">
        <v>0</v>
      </c>
      <c r="G214" s="676">
        <v>0</v>
      </c>
    </row>
    <row r="215" spans="1:7" s="130" customFormat="1" ht="12.75" customHeight="1">
      <c r="A215" s="624" t="s">
        <v>425</v>
      </c>
      <c r="B215" s="72" t="s">
        <v>184</v>
      </c>
      <c r="C215" s="182" t="s">
        <v>513</v>
      </c>
      <c r="D215" s="276">
        <v>13</v>
      </c>
      <c r="E215" s="677">
        <f>SUM(E216:E219)</f>
        <v>41391137</v>
      </c>
      <c r="F215" s="677">
        <f>SUM(F216:F219)</f>
        <v>42460212</v>
      </c>
      <c r="G215" s="677">
        <f>SUM(G216:G219)</f>
        <v>42460212</v>
      </c>
    </row>
    <row r="216" spans="1:7" s="130" customFormat="1" ht="12.75" customHeight="1">
      <c r="A216" s="624" t="s">
        <v>426</v>
      </c>
      <c r="B216" s="93"/>
      <c r="C216" s="141" t="s">
        <v>250</v>
      </c>
      <c r="D216" s="275"/>
      <c r="E216" s="676">
        <v>20532985</v>
      </c>
      <c r="F216" s="676">
        <v>24263927</v>
      </c>
      <c r="G216" s="676">
        <v>24263927</v>
      </c>
    </row>
    <row r="217" spans="1:7" s="130" customFormat="1" ht="12.75" customHeight="1">
      <c r="A217" s="624" t="s">
        <v>698</v>
      </c>
      <c r="B217" s="93"/>
      <c r="C217" s="141" t="s">
        <v>251</v>
      </c>
      <c r="D217" s="275"/>
      <c r="E217" s="676">
        <v>7259790</v>
      </c>
      <c r="F217" s="676">
        <v>5096285</v>
      </c>
      <c r="G217" s="676">
        <v>5096285</v>
      </c>
    </row>
    <row r="218" spans="1:7" s="130" customFormat="1" ht="12.75" customHeight="1">
      <c r="A218" s="624" t="s">
        <v>1105</v>
      </c>
      <c r="B218" s="93"/>
      <c r="C218" s="141" t="s">
        <v>252</v>
      </c>
      <c r="D218" s="275"/>
      <c r="E218" s="676">
        <v>12117345</v>
      </c>
      <c r="F218" s="676">
        <v>12100000</v>
      </c>
      <c r="G218" s="676">
        <v>12100000</v>
      </c>
    </row>
    <row r="219" spans="1:7" s="130" customFormat="1" ht="12.75" customHeight="1">
      <c r="A219" s="624" t="s">
        <v>1106</v>
      </c>
      <c r="B219" s="93"/>
      <c r="C219" s="141" t="s">
        <v>249</v>
      </c>
      <c r="D219" s="275"/>
      <c r="E219" s="676">
        <v>1481017</v>
      </c>
      <c r="F219" s="676">
        <v>1000000</v>
      </c>
      <c r="G219" s="676">
        <v>1000000</v>
      </c>
    </row>
    <row r="220" spans="1:7" s="130" customFormat="1" ht="12.75" customHeight="1">
      <c r="A220" s="624" t="s">
        <v>1107</v>
      </c>
      <c r="B220" s="279" t="s">
        <v>186</v>
      </c>
      <c r="C220" s="280" t="s">
        <v>400</v>
      </c>
      <c r="D220" s="281">
        <v>0</v>
      </c>
      <c r="E220" s="677">
        <f>SUM(E221:E223)</f>
        <v>640000</v>
      </c>
      <c r="F220" s="677">
        <f>SUM(F221:F223)</f>
        <v>640000</v>
      </c>
      <c r="G220" s="677">
        <f>SUM(G221:G223)</f>
        <v>640000</v>
      </c>
    </row>
    <row r="221" spans="1:7" s="130" customFormat="1" ht="12.75" customHeight="1">
      <c r="A221" s="624" t="s">
        <v>1108</v>
      </c>
      <c r="B221" s="191"/>
      <c r="C221" s="194" t="s">
        <v>250</v>
      </c>
      <c r="D221" s="282"/>
      <c r="E221" s="676">
        <v>0</v>
      </c>
      <c r="F221" s="676">
        <v>0</v>
      </c>
      <c r="G221" s="676">
        <v>0</v>
      </c>
    </row>
    <row r="222" spans="1:7" s="130" customFormat="1" ht="12.75" customHeight="1">
      <c r="A222" s="624" t="s">
        <v>1109</v>
      </c>
      <c r="B222" s="191"/>
      <c r="C222" s="194" t="s">
        <v>251</v>
      </c>
      <c r="D222" s="282"/>
      <c r="E222" s="676">
        <v>0</v>
      </c>
      <c r="F222" s="676">
        <v>0</v>
      </c>
      <c r="G222" s="676">
        <v>0</v>
      </c>
    </row>
    <row r="223" spans="1:7" s="130" customFormat="1" ht="12.75" customHeight="1">
      <c r="A223" s="624" t="s">
        <v>1110</v>
      </c>
      <c r="B223" s="191"/>
      <c r="C223" s="194" t="s">
        <v>252</v>
      </c>
      <c r="D223" s="282"/>
      <c r="E223" s="676">
        <v>640000</v>
      </c>
      <c r="F223" s="676">
        <v>640000</v>
      </c>
      <c r="G223" s="676">
        <v>640000</v>
      </c>
    </row>
    <row r="224" spans="1:7" s="130" customFormat="1" ht="12.75" customHeight="1">
      <c r="A224" s="624" t="s">
        <v>1111</v>
      </c>
      <c r="B224" s="283" t="s">
        <v>189</v>
      </c>
      <c r="C224" s="10" t="s">
        <v>644</v>
      </c>
      <c r="D224" s="183">
        <v>0</v>
      </c>
      <c r="E224" s="677">
        <f>SUM(E225:E228)</f>
        <v>0</v>
      </c>
      <c r="F224" s="677">
        <f>SUM(F225:F228)</f>
        <v>0</v>
      </c>
      <c r="G224" s="677">
        <f>SUM(G225:G228)</f>
        <v>0</v>
      </c>
    </row>
    <row r="225" spans="1:7" s="130" customFormat="1" ht="12.75" customHeight="1">
      <c r="A225" s="624" t="s">
        <v>1112</v>
      </c>
      <c r="B225" s="93"/>
      <c r="C225" s="141" t="s">
        <v>250</v>
      </c>
      <c r="D225" s="184"/>
      <c r="E225" s="676"/>
      <c r="F225" s="676"/>
      <c r="G225" s="676"/>
    </row>
    <row r="226" spans="1:7" s="130" customFormat="1" ht="12.75" customHeight="1">
      <c r="A226" s="624" t="s">
        <v>1113</v>
      </c>
      <c r="B226" s="93"/>
      <c r="C226" s="141" t="s">
        <v>251</v>
      </c>
      <c r="D226" s="184"/>
      <c r="E226" s="676"/>
      <c r="F226" s="676"/>
      <c r="G226" s="676"/>
    </row>
    <row r="227" spans="1:7" s="130" customFormat="1" ht="12.75" customHeight="1">
      <c r="A227" s="624" t="s">
        <v>1114</v>
      </c>
      <c r="B227" s="93"/>
      <c r="C227" s="141" t="s">
        <v>252</v>
      </c>
      <c r="D227" s="184"/>
      <c r="E227" s="676"/>
      <c r="F227" s="676"/>
      <c r="G227" s="676"/>
    </row>
    <row r="228" spans="1:7" s="130" customFormat="1" ht="12.75" customHeight="1">
      <c r="A228" s="624" t="s">
        <v>1115</v>
      </c>
      <c r="B228" s="93"/>
      <c r="C228" s="141" t="s">
        <v>624</v>
      </c>
      <c r="D228" s="184"/>
      <c r="E228" s="678"/>
      <c r="F228" s="678"/>
      <c r="G228" s="678"/>
    </row>
    <row r="229" spans="1:7" s="130" customFormat="1" ht="12.75" customHeight="1">
      <c r="A229" s="624" t="s">
        <v>1116</v>
      </c>
      <c r="B229" s="72" t="s">
        <v>191</v>
      </c>
      <c r="C229" s="13" t="s">
        <v>408</v>
      </c>
      <c r="D229" s="277">
        <v>0</v>
      </c>
      <c r="E229" s="679">
        <f>SUM(E230:E230)</f>
        <v>720000</v>
      </c>
      <c r="F229" s="679">
        <f>SUM(F230:F230)</f>
        <v>720000</v>
      </c>
      <c r="G229" s="679">
        <f>SUM(G230:G230)</f>
        <v>720000</v>
      </c>
    </row>
    <row r="230" spans="1:7" s="130" customFormat="1" ht="12.75" customHeight="1">
      <c r="A230" s="624" t="s">
        <v>1117</v>
      </c>
      <c r="B230" s="93"/>
      <c r="C230" s="20" t="s">
        <v>514</v>
      </c>
      <c r="D230" s="278"/>
      <c r="E230" s="678">
        <v>720000</v>
      </c>
      <c r="F230" s="678">
        <v>720000</v>
      </c>
      <c r="G230" s="678">
        <v>720000</v>
      </c>
    </row>
    <row r="231" spans="1:7" s="130" customFormat="1" ht="12.75" customHeight="1">
      <c r="A231" s="624" t="s">
        <v>1118</v>
      </c>
      <c r="B231" s="72" t="s">
        <v>195</v>
      </c>
      <c r="C231" s="101" t="s">
        <v>276</v>
      </c>
      <c r="D231" s="1196">
        <v>6</v>
      </c>
      <c r="E231" s="679">
        <f>SUM(E232:E234)</f>
        <v>6848850</v>
      </c>
      <c r="F231" s="679">
        <f>SUM(F232:F234)</f>
        <v>6848850</v>
      </c>
      <c r="G231" s="679">
        <f>SUM(G232:G234)</f>
        <v>6848850</v>
      </c>
    </row>
    <row r="232" spans="1:7" s="130" customFormat="1" ht="12.75" customHeight="1">
      <c r="A232" s="624" t="s">
        <v>1119</v>
      </c>
      <c r="B232" s="93"/>
      <c r="C232" s="141" t="s">
        <v>250</v>
      </c>
      <c r="D232" s="278"/>
      <c r="E232" s="678">
        <v>5731255</v>
      </c>
      <c r="F232" s="678">
        <v>5731255</v>
      </c>
      <c r="G232" s="678">
        <v>5731255</v>
      </c>
    </row>
    <row r="233" spans="1:7" s="130" customFormat="1" ht="12.75" customHeight="1">
      <c r="A233" s="625" t="s">
        <v>1120</v>
      </c>
      <c r="B233" s="362"/>
      <c r="C233" s="177" t="s">
        <v>251</v>
      </c>
      <c r="D233" s="622"/>
      <c r="E233" s="680">
        <v>1117595</v>
      </c>
      <c r="F233" s="680">
        <v>1117595</v>
      </c>
      <c r="G233" s="680">
        <v>1117595</v>
      </c>
    </row>
    <row r="234" spans="1:7" s="130" customFormat="1" ht="12.75" customHeight="1">
      <c r="A234" s="1027" t="s">
        <v>1121</v>
      </c>
      <c r="B234" s="500"/>
      <c r="C234" s="416" t="s">
        <v>252</v>
      </c>
      <c r="D234" s="671"/>
      <c r="E234" s="681">
        <v>0</v>
      </c>
      <c r="F234" s="681">
        <v>0</v>
      </c>
      <c r="G234" s="681">
        <v>0</v>
      </c>
    </row>
    <row r="235" spans="1:7" s="130" customFormat="1" ht="12.75" customHeight="1" thickBot="1">
      <c r="A235" s="1613" t="s">
        <v>1122</v>
      </c>
      <c r="B235" s="1614"/>
      <c r="C235" s="1563" t="s">
        <v>624</v>
      </c>
      <c r="D235" s="1615"/>
      <c r="E235" s="1616">
        <v>0</v>
      </c>
      <c r="F235" s="1616">
        <v>0</v>
      </c>
      <c r="G235" s="1616">
        <v>0</v>
      </c>
    </row>
    <row r="236" spans="1:7" ht="12.75" customHeight="1" thickBot="1">
      <c r="A236" s="691" t="s">
        <v>1124</v>
      </c>
      <c r="B236" s="626"/>
      <c r="C236" s="1669" t="s">
        <v>515</v>
      </c>
      <c r="D236" s="1669"/>
      <c r="E236" s="690">
        <f>SUM(E190+E195+E200+E205+E210+E215+E220+E224+E229+E231)</f>
        <v>92965316</v>
      </c>
      <c r="F236" s="690">
        <f>SUM(F190+F195+F200+F205+F210+F215+F220+F224+F229+F231)</f>
        <v>97394750</v>
      </c>
      <c r="G236" s="690">
        <f>SUM(G190+G195+G200+G205+G210+G215+G220+G224+G229+G231)</f>
        <v>97394750</v>
      </c>
    </row>
    <row r="237" spans="1:7" ht="12.75" customHeight="1">
      <c r="A237" s="1023" t="s">
        <v>1123</v>
      </c>
      <c r="B237" s="1024"/>
      <c r="C237" s="1014" t="s">
        <v>493</v>
      </c>
      <c r="D237" s="1025">
        <v>27</v>
      </c>
      <c r="E237" s="1026">
        <f aca="true" t="shared" si="2" ref="E237:G238">SUM(E191+E196+E201+E206+E211+E216+E221+E225+E232)</f>
        <v>38651192</v>
      </c>
      <c r="F237" s="1026">
        <f t="shared" si="2"/>
        <v>44774976</v>
      </c>
      <c r="G237" s="1026">
        <f t="shared" si="2"/>
        <v>44774976</v>
      </c>
    </row>
    <row r="238" spans="1:7" ht="12.75" customHeight="1">
      <c r="A238" s="625" t="s">
        <v>1144</v>
      </c>
      <c r="B238" s="979"/>
      <c r="C238" s="1020" t="s">
        <v>251</v>
      </c>
      <c r="D238" s="981"/>
      <c r="E238" s="1021">
        <f t="shared" si="2"/>
        <v>10626743</v>
      </c>
      <c r="F238" s="1021">
        <f t="shared" si="2"/>
        <v>9229774</v>
      </c>
      <c r="G238" s="1021">
        <f t="shared" si="2"/>
        <v>9229774</v>
      </c>
    </row>
    <row r="239" spans="1:7" ht="12.75" customHeight="1">
      <c r="A239" s="1027" t="s">
        <v>1145</v>
      </c>
      <c r="B239" s="983"/>
      <c r="C239" s="1022" t="s">
        <v>634</v>
      </c>
      <c r="D239" s="984"/>
      <c r="E239" s="1028">
        <f>SUM(E193+E198+E203+E208+E213+E218+E223+E227+E234)+E230</f>
        <v>42206364</v>
      </c>
      <c r="F239" s="1028">
        <f>SUM(F193+F198+F203+F208+F213+F218+F223+F227+F234)+F230</f>
        <v>42390000</v>
      </c>
      <c r="G239" s="1028">
        <f>SUM(G193+G198+G203+G208+G213+G218+G223+G227+G234)+G230</f>
        <v>42390000</v>
      </c>
    </row>
    <row r="240" spans="1:7" ht="12.75" customHeight="1">
      <c r="A240" s="1027" t="s">
        <v>1125</v>
      </c>
      <c r="B240" s="983"/>
      <c r="C240" s="505" t="s">
        <v>249</v>
      </c>
      <c r="D240" s="984"/>
      <c r="E240" s="1028">
        <f>SUM(E194+E199+E204+E209+E214+E219+E228)</f>
        <v>1481017</v>
      </c>
      <c r="F240" s="1028">
        <f>SUM(F194+F199+F204+F209+F214+F219+F228)</f>
        <v>1000000</v>
      </c>
      <c r="G240" s="1028">
        <f>SUM(G194+G199+G204+G209+G214+G219+G228)</f>
        <v>1000000</v>
      </c>
    </row>
    <row r="241" spans="1:7" ht="12.75" customHeight="1">
      <c r="A241" s="1457" t="s">
        <v>1126</v>
      </c>
      <c r="B241" s="941"/>
      <c r="C241" s="941" t="s">
        <v>791</v>
      </c>
      <c r="D241" s="941"/>
      <c r="E241" s="1030">
        <v>1481017</v>
      </c>
      <c r="F241" s="1030">
        <v>1000000</v>
      </c>
      <c r="G241" s="1030">
        <v>1000000</v>
      </c>
    </row>
    <row r="242" spans="1:7" ht="12.75" customHeight="1" thickBot="1">
      <c r="A242" s="1456" t="s">
        <v>1127</v>
      </c>
      <c r="B242" s="1008"/>
      <c r="C242" s="1008" t="s">
        <v>792</v>
      </c>
      <c r="D242" s="1008"/>
      <c r="E242" s="1019"/>
      <c r="F242" s="1019"/>
      <c r="G242" s="1019"/>
    </row>
    <row r="243" spans="1:7" ht="12.75" customHeight="1">
      <c r="A243" s="712" t="s">
        <v>1128</v>
      </c>
      <c r="B243" s="192"/>
      <c r="C243" s="352" t="s">
        <v>575</v>
      </c>
      <c r="D243" s="192"/>
      <c r="E243" s="92"/>
      <c r="F243" s="92"/>
      <c r="G243" s="92"/>
    </row>
    <row r="244" spans="1:7" ht="12.75" customHeight="1">
      <c r="A244" s="712" t="s">
        <v>1129</v>
      </c>
      <c r="B244" s="192"/>
      <c r="C244" s="223" t="s">
        <v>576</v>
      </c>
      <c r="D244" s="192"/>
      <c r="E244" s="92">
        <f>SUM('ÖNK ÖSSZESITŐ'!E87)</f>
        <v>202958120</v>
      </c>
      <c r="F244" s="92">
        <f>SUM('ÖNK ÖSSZESITŐ'!F87)</f>
        <v>231916418</v>
      </c>
      <c r="G244" s="92">
        <f>SUM('ÖNK ÖSSZESITŐ'!G87)</f>
        <v>231916418</v>
      </c>
    </row>
    <row r="245" spans="1:7" ht="12.75" customHeight="1">
      <c r="A245" s="712" t="s">
        <v>1130</v>
      </c>
      <c r="B245" s="192"/>
      <c r="C245" s="223" t="s">
        <v>577</v>
      </c>
      <c r="D245" s="192"/>
      <c r="E245" s="92">
        <f>SUM('ÖNK ÖSSZESITŐ'!E88)</f>
        <v>48716977</v>
      </c>
      <c r="F245" s="92">
        <f>SUM('ÖNK ÖSSZESITŐ'!F88)</f>
        <v>46416484</v>
      </c>
      <c r="G245" s="92">
        <f>SUM('ÖNK ÖSSZESITŐ'!G88)</f>
        <v>46416484</v>
      </c>
    </row>
    <row r="246" spans="1:7" ht="12.75" customHeight="1">
      <c r="A246" s="712" t="s">
        <v>1131</v>
      </c>
      <c r="B246" s="192"/>
      <c r="C246" s="223" t="s">
        <v>578</v>
      </c>
      <c r="D246" s="192"/>
      <c r="E246" s="92">
        <f>SUM('ÖNK ÖSSZESITŐ'!E89)</f>
        <v>179424836</v>
      </c>
      <c r="F246" s="92">
        <f>SUM('ÖNK ÖSSZESITŐ'!F89)</f>
        <v>121926274</v>
      </c>
      <c r="G246" s="92">
        <f>SUM('ÖNK ÖSSZESITŐ'!G89)</f>
        <v>121926274</v>
      </c>
    </row>
    <row r="247" spans="1:7" ht="12.75" customHeight="1">
      <c r="A247" s="166" t="s">
        <v>1132</v>
      </c>
      <c r="B247" s="122"/>
      <c r="C247" s="353" t="s">
        <v>25</v>
      </c>
      <c r="D247" s="97"/>
      <c r="E247" s="92">
        <f>SUM('ÖNK ÖSSZESITŐ'!E90)</f>
        <v>431099933</v>
      </c>
      <c r="F247" s="92">
        <f>SUM('ÖNK ÖSSZESITŐ'!F90)</f>
        <v>400259176</v>
      </c>
      <c r="G247" s="92">
        <f>SUM('ÖNK ÖSSZESITŐ'!G90)</f>
        <v>400259176</v>
      </c>
    </row>
    <row r="248" spans="1:7" ht="12.75" customHeight="1">
      <c r="A248" s="712" t="s">
        <v>1133</v>
      </c>
      <c r="B248" s="122"/>
      <c r="C248" s="222" t="s">
        <v>256</v>
      </c>
      <c r="D248" s="122"/>
      <c r="E248" s="92">
        <f>SUM('ÖNK ÖSSZESITŐ'!E91)</f>
        <v>40766879</v>
      </c>
      <c r="F248" s="92">
        <f>SUM('ÖNK ÖSSZESITŐ'!F91)</f>
        <v>32887850</v>
      </c>
      <c r="G248" s="92">
        <f>SUM('ÖNK ÖSSZESITŐ'!G91)</f>
        <v>32887850</v>
      </c>
    </row>
    <row r="249" spans="1:7" ht="12.75" customHeight="1">
      <c r="A249" s="712" t="s">
        <v>1134</v>
      </c>
      <c r="B249" s="122"/>
      <c r="C249" s="222" t="s">
        <v>296</v>
      </c>
      <c r="D249" s="122"/>
      <c r="E249" s="92">
        <f>SUM('ÖNK ÖSSZESITŐ'!E92)</f>
        <v>3627050</v>
      </c>
      <c r="F249" s="92">
        <f>SUM('ÖNK ÖSSZESITŐ'!F92)</f>
        <v>4162000</v>
      </c>
      <c r="G249" s="92">
        <f>SUM('ÖNK ÖSSZESITŐ'!G92)</f>
        <v>4162000</v>
      </c>
    </row>
    <row r="250" spans="1:7" ht="12.75" customHeight="1">
      <c r="A250" s="712" t="s">
        <v>1135</v>
      </c>
      <c r="B250" s="122"/>
      <c r="C250" s="222" t="s">
        <v>298</v>
      </c>
      <c r="D250" s="122"/>
      <c r="E250" s="92">
        <f>SUM('ÖNK ÖSSZESITŐ'!E93)</f>
        <v>57380504</v>
      </c>
      <c r="F250" s="92">
        <f>SUM('ÖNK ÖSSZESITŐ'!F93)</f>
        <v>5800000</v>
      </c>
      <c r="G250" s="92">
        <f>SUM('ÖNK ÖSSZESITŐ'!G93)</f>
        <v>5800000</v>
      </c>
    </row>
    <row r="251" spans="1:7" ht="12.75" customHeight="1">
      <c r="A251" s="712" t="s">
        <v>1136</v>
      </c>
      <c r="B251" s="122"/>
      <c r="C251" s="222" t="s">
        <v>300</v>
      </c>
      <c r="D251" s="122"/>
      <c r="E251" s="92">
        <f>SUM('ÖNK ÖSSZESITŐ'!E94)</f>
        <v>274808735</v>
      </c>
      <c r="F251" s="92">
        <f>SUM('ÖNK ÖSSZESITŐ'!F94)</f>
        <v>312611623</v>
      </c>
      <c r="G251" s="92">
        <f>SUM('ÖNK ÖSSZESITŐ'!G94)</f>
        <v>312611623</v>
      </c>
    </row>
    <row r="252" spans="1:7" ht="12.75" customHeight="1">
      <c r="A252" s="712" t="s">
        <v>1137</v>
      </c>
      <c r="B252" s="122"/>
      <c r="C252" s="222" t="s">
        <v>520</v>
      </c>
      <c r="D252" s="122"/>
      <c r="E252" s="92">
        <f>SUM('ÖNK ÖSSZESITŐ'!E95)</f>
        <v>664627351</v>
      </c>
      <c r="F252" s="92">
        <f>SUM('ÖNK ÖSSZESITŐ'!F95)</f>
        <v>649730501</v>
      </c>
      <c r="G252" s="92">
        <f>SUM('ÖNK ÖSSZESITŐ'!G95)</f>
        <v>649730501</v>
      </c>
    </row>
    <row r="253" spans="1:7" ht="12.75" customHeight="1">
      <c r="A253" s="712" t="s">
        <v>1138</v>
      </c>
      <c r="B253" s="122"/>
      <c r="C253" s="710" t="s">
        <v>691</v>
      </c>
      <c r="D253" s="122"/>
      <c r="E253" s="92">
        <f>SUM('ÖNK ÖSSZESITŐ'!E96)</f>
        <v>0</v>
      </c>
      <c r="F253" s="92">
        <f>SUM('ÖNK ÖSSZESITŐ'!F96)</f>
        <v>0</v>
      </c>
      <c r="G253" s="92">
        <f>SUM('ÖNK ÖSSZESITŐ'!G96)</f>
        <v>0</v>
      </c>
    </row>
    <row r="254" spans="1:7" ht="12.75" customHeight="1">
      <c r="A254" s="712" t="s">
        <v>1139</v>
      </c>
      <c r="B254" s="122"/>
      <c r="C254" s="711" t="s">
        <v>693</v>
      </c>
      <c r="D254" s="122"/>
      <c r="E254" s="92">
        <f>SUM('ÖNK ÖSSZESITŐ'!E97)</f>
        <v>10729481</v>
      </c>
      <c r="F254" s="92">
        <f>SUM('ÖNK ÖSSZESITŐ'!F97)</f>
        <v>0</v>
      </c>
      <c r="G254" s="92">
        <f>SUM('ÖNK ÖSSZESITŐ'!G97)</f>
        <v>0</v>
      </c>
    </row>
    <row r="255" spans="1:7" ht="12.75" customHeight="1">
      <c r="A255" s="712" t="s">
        <v>1140</v>
      </c>
      <c r="B255" s="122"/>
      <c r="C255" s="711" t="s">
        <v>692</v>
      </c>
      <c r="D255" s="122"/>
      <c r="E255" s="92">
        <f>SUM('ÖNK ÖSSZESITŐ'!E98)</f>
        <v>0</v>
      </c>
      <c r="F255" s="92">
        <f>SUM('ÖNK ÖSSZESITŐ'!F98)</f>
        <v>0</v>
      </c>
      <c r="G255" s="92">
        <f>SUM('ÖNK ÖSSZESITŐ'!G98)</f>
        <v>0</v>
      </c>
    </row>
    <row r="256" spans="1:7" ht="12.75" customHeight="1">
      <c r="A256" s="712" t="s">
        <v>1141</v>
      </c>
      <c r="B256" s="122"/>
      <c r="C256" s="222" t="s">
        <v>270</v>
      </c>
      <c r="D256" s="122"/>
      <c r="E256" s="92">
        <f>SUM('ÖNK ÖSSZESITŐ'!E99)</f>
        <v>9086397</v>
      </c>
      <c r="F256" s="92">
        <f>SUM('ÖNK ÖSSZESITŐ'!F99)</f>
        <v>7035063</v>
      </c>
      <c r="G256" s="92">
        <f>SUM('ÖNK ÖSSZESITŐ'!G99)</f>
        <v>7035063</v>
      </c>
    </row>
    <row r="257" spans="1:7" ht="12.75" customHeight="1">
      <c r="A257" s="712" t="s">
        <v>1142</v>
      </c>
      <c r="B257" s="122"/>
      <c r="C257" s="222" t="s">
        <v>272</v>
      </c>
      <c r="D257" s="122"/>
      <c r="E257" s="92">
        <f>SUM('ÖNK ÖSSZESITŐ'!E100)</f>
        <v>0</v>
      </c>
      <c r="F257" s="92"/>
      <c r="G257" s="92"/>
    </row>
    <row r="258" spans="1:7" ht="12.75" customHeight="1">
      <c r="A258" s="712" t="s">
        <v>1143</v>
      </c>
      <c r="B258" s="350"/>
      <c r="C258" s="354" t="s">
        <v>549</v>
      </c>
      <c r="D258" s="350"/>
      <c r="E258" s="351">
        <f>SUM(E247:E257)</f>
        <v>1492126330</v>
      </c>
      <c r="F258" s="351">
        <f>SUM(F247:F257)</f>
        <v>1412486213</v>
      </c>
      <c r="G258" s="351">
        <f>SUM(G247:G257)</f>
        <v>1412486213</v>
      </c>
    </row>
  </sheetData>
  <sheetProtection selectLockedCells="1" selectUnlockedCells="1"/>
  <mergeCells count="10">
    <mergeCell ref="C236:D236"/>
    <mergeCell ref="A100:F100"/>
    <mergeCell ref="A114:B114"/>
    <mergeCell ref="A4:G6"/>
    <mergeCell ref="A2:G3"/>
    <mergeCell ref="A1:G1"/>
    <mergeCell ref="A121:G121"/>
    <mergeCell ref="A166:G166"/>
    <mergeCell ref="A189:G189"/>
    <mergeCell ref="A9:B10"/>
  </mergeCells>
  <printOptions horizontalCentered="1"/>
  <pageMargins left="0.31496062992125984" right="0.2362204724409449" top="0.4724409448818898" bottom="0.6299212598425197" header="0.5118110236220472" footer="0.2362204724409449"/>
  <pageSetup firstPageNumber="1" useFirstPageNumber="1" horizontalDpi="600" verticalDpi="600" orientation="portrait" paperSize="9" scale="64" r:id="rId1"/>
  <headerFooter alignWithMargins="0">
    <oddFooter>&amp;C&amp;P. oldal</oddFooter>
  </headerFooter>
  <rowBreaks count="3" manualBreakCount="3">
    <brk id="74" max="6" man="1"/>
    <brk id="147" max="6" man="1"/>
    <brk id="1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Henger Zsuzsanna</dc:creator>
  <cp:keywords/>
  <dc:description/>
  <cp:lastModifiedBy>kolonics.krisztina</cp:lastModifiedBy>
  <cp:lastPrinted>2019-03-07T13:31:27Z</cp:lastPrinted>
  <dcterms:created xsi:type="dcterms:W3CDTF">2017-01-11T11:20:02Z</dcterms:created>
  <dcterms:modified xsi:type="dcterms:W3CDTF">2019-03-11T10:54:08Z</dcterms:modified>
  <cp:category/>
  <cp:version/>
  <cp:contentType/>
  <cp:contentStatus/>
</cp:coreProperties>
</file>