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65476" windowWidth="5760" windowHeight="6585" activeTab="0"/>
  </bookViews>
  <sheets>
    <sheet name="bor." sheetId="1" r:id="rId1"/>
    <sheet name="1. mell." sheetId="2" r:id="rId2"/>
    <sheet name="2. mell." sheetId="3" r:id="rId3"/>
    <sheet name="3.mell." sheetId="4" r:id="rId4"/>
    <sheet name="4.mell." sheetId="5" r:id="rId5"/>
    <sheet name="5.mell." sheetId="6" r:id="rId6"/>
    <sheet name="6. mell" sheetId="7" r:id="rId7"/>
    <sheet name="7..mell." sheetId="8" r:id="rId8"/>
    <sheet name="8... mell." sheetId="9" r:id="rId9"/>
    <sheet name="9.. mell." sheetId="10" r:id="rId10"/>
    <sheet name="10..mell." sheetId="11" r:id="rId11"/>
    <sheet name="11..mell." sheetId="12" r:id="rId12"/>
    <sheet name="12.. mell." sheetId="13" r:id="rId13"/>
    <sheet name="13.. mell." sheetId="14" r:id="rId14"/>
    <sheet name="14.. mell." sheetId="15" r:id="rId15"/>
    <sheet name="15.. mell." sheetId="16" r:id="rId16"/>
    <sheet name="16.. mell." sheetId="17" r:id="rId17"/>
    <sheet name="17.mell.)" sheetId="18" r:id="rId18"/>
    <sheet name="18.. mell. " sheetId="19" r:id="rId19"/>
    <sheet name="19.. mell." sheetId="20" r:id="rId20"/>
    <sheet name="20. mell.)" sheetId="21" r:id="rId21"/>
    <sheet name="21.. mell.)" sheetId="22" r:id="rId22"/>
    <sheet name="22.. mell." sheetId="23" r:id="rId23"/>
    <sheet name="23.. mell." sheetId="24" r:id="rId24"/>
    <sheet name="24. mell. )" sheetId="25" r:id="rId25"/>
    <sheet name="25.. mell." sheetId="26" r:id="rId26"/>
    <sheet name="26. mell." sheetId="27" r:id="rId27"/>
    <sheet name="27. mell." sheetId="28" r:id="rId28"/>
    <sheet name="28. mell." sheetId="29" r:id="rId29"/>
    <sheet name="29. mell." sheetId="30" r:id="rId30"/>
    <sheet name="30. mell." sheetId="31" r:id="rId31"/>
    <sheet name="31.mell." sheetId="32" r:id="rId32"/>
    <sheet name="32.mell." sheetId="33" r:id="rId33"/>
    <sheet name="33.mell." sheetId="34" r:id="rId34"/>
    <sheet name="34.mell. " sheetId="35" r:id="rId35"/>
    <sheet name="Munka9" sheetId="36" r:id="rId36"/>
    <sheet name="Munka3" sheetId="37" r:id="rId37"/>
  </sheets>
  <definedNames>
    <definedName name="_xlnm.Print_Titles" localSheetId="1">'1. mell.'!$10:$12</definedName>
  </definedNames>
  <calcPr fullCalcOnLoad="1"/>
</workbook>
</file>

<file path=xl/sharedStrings.xml><?xml version="1.0" encoding="utf-8"?>
<sst xmlns="http://schemas.openxmlformats.org/spreadsheetml/2006/main" count="3173" uniqueCount="1159">
  <si>
    <t>Egyéb működési célú átvett pénzeszközök</t>
  </si>
  <si>
    <t>FELHALMOZÁSI CÉLÚ ÁTVETT PÉNZESZKÖZÖK</t>
  </si>
  <si>
    <t>felhalmozási célú visszatérítendő támogatások, kölcsönök visszatérülése államháztartáson kívülről</t>
  </si>
  <si>
    <t>Első lakáshoz jutók lakásépítési és -vásárlási kölcsönének törlesztése</t>
  </si>
  <si>
    <t>FELHALMOZÁSI CÉLÚ ÁTVETT PÉNZESZKÖZÖK ÖSSZESEN:</t>
  </si>
  <si>
    <t>KÖLTSÉGVETÉSI BEVÉTELEK</t>
  </si>
  <si>
    <t>FINANSZÍROZÁSI BEVÉTELEK</t>
  </si>
  <si>
    <t>Forgatási célú belföldi értékpapírok beváltása, értékesítése</t>
  </si>
  <si>
    <t>Előző évi költségvetési maradvány igénybevétele</t>
  </si>
  <si>
    <t>előző éveki költségvetési maradvány igénybevétele</t>
  </si>
  <si>
    <t>Államháztartáson belüli megelőlegezések teljesítése</t>
  </si>
  <si>
    <t>BEVÉTELEK ÖSSZESEN:</t>
  </si>
  <si>
    <t>MŰKÖDÉSI CÉLÚ ÁTVETT PÉNZESZKÖZÖK ÖSSZESEN:</t>
  </si>
  <si>
    <t>KÖTELEZŐ, ÖNKÉNT VÁLLALT ÉS ÁLLAMI (ÁLLAMIGAZGATÁSI) FELADATAINAK BEVÉTELEI</t>
  </si>
  <si>
    <t>kormány- zati funkció száma</t>
  </si>
  <si>
    <t>Kormányzati funkció megnevezése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</si>
  <si>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</si>
  <si>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</si>
  <si>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</si>
  <si>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</si>
  <si>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</si>
  <si>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</si>
  <si>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011130</t>
  </si>
  <si>
    <t>Önkormányzatok és önkormányzati hivatalok jogalkotó és általános igazgatási tevékenysége</t>
  </si>
  <si>
    <t>Nem tartós részesedések</t>
  </si>
  <si>
    <t xml:space="preserve"> - ebből: kárpótlási jegyek</t>
  </si>
  <si>
    <t xml:space="preserve"> - ebből: kincstár jegyek</t>
  </si>
  <si>
    <t>e.</t>
  </si>
  <si>
    <t xml:space="preserve"> - ebből: befektetési jegyek</t>
  </si>
  <si>
    <t>B)</t>
  </si>
  <si>
    <t>NEMZETI VAGYONBA TARTOZÓ FORGÓESZKÖZÖK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</si>
  <si>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</si>
  <si>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</si>
  <si>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</si>
  <si>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</si>
  <si>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</si>
  <si>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</si>
  <si>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</si>
  <si>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</si>
  <si>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</si>
  <si>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Hosszú lejáratú betétek</t>
  </si>
  <si>
    <t>Forintszámlák</t>
  </si>
  <si>
    <t>Devizaszámlák</t>
  </si>
  <si>
    <t>Idegen pénzeszközök</t>
  </si>
  <si>
    <t>C)</t>
  </si>
  <si>
    <t>PÉNZESZKÖZÖK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</si>
  <si>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</si>
  <si>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</si>
  <si>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</si>
  <si>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</si>
  <si>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</si>
  <si>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</si>
  <si>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</si>
  <si>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</si>
  <si>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</si>
  <si>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</si>
  <si>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</si>
  <si>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</si>
  <si>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</si>
  <si>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</si>
  <si>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</si>
  <si>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</si>
  <si>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</si>
  <si>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</si>
  <si>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</si>
  <si>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</si>
  <si>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</si>
  <si>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</si>
  <si>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</si>
  <si>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</si>
  <si>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</si>
  <si>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</si>
  <si>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</si>
  <si>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</si>
  <si>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</si>
  <si>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</si>
  <si>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</si>
  <si>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</si>
  <si>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</si>
  <si>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</si>
  <si>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</si>
  <si>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</si>
  <si>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</si>
  <si>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</si>
  <si>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</si>
  <si>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</si>
  <si>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</si>
  <si>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</si>
  <si>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</si>
  <si>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</si>
  <si>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</si>
  <si>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</si>
  <si>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</si>
  <si>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</si>
  <si>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</si>
  <si>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</si>
  <si>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</si>
  <si>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</si>
  <si>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</si>
  <si>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</si>
  <si>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Költségvetési évben esedékes követelések működési célú támogatások bevételeire államháztartáson belülről</t>
  </si>
  <si>
    <t>Költségvetési évben esedékes követelések felhalmozási célú támogatások bevételeire államháztartáson belülről</t>
  </si>
  <si>
    <t>Költségvetési évben esedékes követelések közhatalmi bevételekre</t>
  </si>
  <si>
    <t>Költségvetési évben esedékes követelések működési bevételekre</t>
  </si>
  <si>
    <t>Költségvetési évben esedékes követelések felhalmozási bevételekre</t>
  </si>
  <si>
    <t>Költségvetési évben esedékes követelések működési célú pénzeszközre</t>
  </si>
  <si>
    <t>Költségvetési évben esedékes követelések felhalmozási célú pénzeszközre</t>
  </si>
  <si>
    <t>Költségvetési évben esedékes követelések finanszírozási bevételekre</t>
  </si>
  <si>
    <t xml:space="preserve"> - ebből: költségvetési évben esedékes követelések államháztartáson belüli megelőlegezések törlesztésére</t>
  </si>
  <si>
    <t>Költségvetési évben esedékes követelések</t>
  </si>
  <si>
    <t>Költségvetési évet követőn esedékes követelések működési célú támogatások bevételeire államháztartáson belülről</t>
  </si>
  <si>
    <t>Költségvetési évet követően esedékes követelések felhalmozási célú támogatások bevételeire államháztartáson belülről</t>
  </si>
  <si>
    <t>Költségvetési évet követően esedékes követelések közhatalmi bevételekre</t>
  </si>
  <si>
    <t>Költségvetési évet követően esedékes követelések működési bevételekre</t>
  </si>
  <si>
    <t>Költségvetési évet követően esedékes követelések felhalmozási bevételekre</t>
  </si>
  <si>
    <t>Költségvetési évet követően esedékes követelések felhalmozási célú pénzeszközre</t>
  </si>
  <si>
    <t xml:space="preserve"> - ebből: költségvetési évet követően esedékes követelések államháztartáson belüli megelőlegezések törlesztésére</t>
  </si>
  <si>
    <t>költségvetési évet követően esedékes követelések</t>
  </si>
  <si>
    <t>Adott előlegek</t>
  </si>
  <si>
    <t xml:space="preserve"> - ebből: immateriális javakra adott előlegek</t>
  </si>
  <si>
    <t xml:space="preserve"> - ebből: beruházásokra adott előlegek</t>
  </si>
  <si>
    <t xml:space="preserve"> - ebből. Készletekre adott előlegek</t>
  </si>
  <si>
    <t xml:space="preserve"> - ebből: foglalkoztatottaknak adott előlegek</t>
  </si>
  <si>
    <t xml:space="preserve"> - ebből: egyéb adott előlegek</t>
  </si>
  <si>
    <t>Továbbadási célból folyósított támogatások, ellátások elszámolása</t>
  </si>
  <si>
    <t>Más által beszedett bevételek elszámolása</t>
  </si>
  <si>
    <t>Forgótőke elszámolása</t>
  </si>
  <si>
    <t>Vagyonkezelésbe adott eszközökkel kapcsolatos visszapótlási követelés elszámolása</t>
  </si>
  <si>
    <t>Nem társadalombiztosítás pénzügyi alapjait terhelő kifizetett ellátások megtérítésének elszámolása</t>
  </si>
  <si>
    <t>Folyósított, megelőlegezett társadalombiztosítási és családtámogatási ellátások elszámolása</t>
  </si>
  <si>
    <t>Követelés jellegű sajátos elszámolások</t>
  </si>
  <si>
    <t>D)</t>
  </si>
  <si>
    <t>KÖVETELÉSEK</t>
  </si>
  <si>
    <t>E)</t>
  </si>
  <si>
    <t>EGYÉB SAJÁTOS ESZKÖZOLDALI ELSZÁMOLÁSOK</t>
  </si>
  <si>
    <t>Eredményszemléletű bevételek aktív időbeni elhatárolása</t>
  </si>
  <si>
    <t>Költségek, ráfordítások aktív időbeni elhatárolása</t>
  </si>
  <si>
    <t>Halasztott ráfordítások</t>
  </si>
  <si>
    <t>F)</t>
  </si>
  <si>
    <t>AKTÍV IDŐBELI ELHATÁROLÁSOK</t>
  </si>
  <si>
    <t>E S Z K Ö Z Ö K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</si>
  <si>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</si>
  <si>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</si>
  <si>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</si>
  <si>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</si>
  <si>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</si>
  <si>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</si>
  <si>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</si>
  <si>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</si>
  <si>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</si>
  <si>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</si>
  <si>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</si>
  <si>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</si>
  <si>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</si>
  <si>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</si>
  <si>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</si>
  <si>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</si>
  <si>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</si>
  <si>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</si>
  <si>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</si>
  <si>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</si>
  <si>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</si>
  <si>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</si>
  <si>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</si>
  <si>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</si>
  <si>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</si>
  <si>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</si>
  <si>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</si>
  <si>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</si>
  <si>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</si>
  <si>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</si>
  <si>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</si>
  <si>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</si>
  <si>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</si>
  <si>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</si>
  <si>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</si>
  <si>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</si>
  <si>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</si>
  <si>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</si>
  <si>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</si>
  <si>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</si>
  <si>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</si>
  <si>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</si>
  <si>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</si>
  <si>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</si>
  <si>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</si>
  <si>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</si>
  <si>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</si>
  <si>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EGYÉB MŰKÖDÉSI CÉLÚ KIADÁSOK</t>
  </si>
  <si>
    <t>150.</t>
  </si>
  <si>
    <t>Nemzeti vagyon induláskori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</si>
  <si>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</si>
  <si>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</si>
  <si>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</si>
  <si>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</si>
  <si>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VI.</t>
  </si>
  <si>
    <t>Mérleg szerinti eredmény</t>
  </si>
  <si>
    <t>G)</t>
  </si>
  <si>
    <t>SAJÁT TŐKE</t>
  </si>
  <si>
    <t>h.</t>
  </si>
  <si>
    <t>költségvetési évben esedékes kötelezettségek személyi juttatásokra</t>
  </si>
  <si>
    <t>Költségvetési évben esedékes kötelezettségek munkaadókat terhelő járulékokra és szociális hozzájárulási adóra</t>
  </si>
  <si>
    <t>H</t>
  </si>
  <si>
    <t>Költségvetési évben esedékes kötelezettségek egyéb működési célú kiadásokra</t>
  </si>
  <si>
    <t xml:space="preserve"> - ebből: költségvetési évben esedékes kötelezettségek működési célú visszatérítendő támogatások, kölcsönök törlesztésére államháztartáson belülre</t>
  </si>
  <si>
    <t>Költségvetési évben esedékes kötelezettségek felújításokra</t>
  </si>
  <si>
    <t>Költségvetési évben esedékes kötelezettségek egyéb felhalmozási célú kiadásokra</t>
  </si>
  <si>
    <t xml:space="preserve"> - ebből: költségvetési évben esedékes kötelezettségek felhalmozási célú visszatérítendő támogatások, kölcsönök törlesztésére államháztartáson belülre</t>
  </si>
  <si>
    <t>Költségvetési évben esedékes kötelezettségek finanszírozási kiadásokra</t>
  </si>
  <si>
    <t xml:space="preserve"> - ebből. Költségvetési évben esedékes kötelezettségek államháztartáson belüli megelőlegezések visszafizetésére</t>
  </si>
  <si>
    <t xml:space="preserve"> - ebből: költségvetési évben esedékes kötelezettségek hosszú lejáratú hitelek, kölcsönök törlesztésére</t>
  </si>
  <si>
    <t xml:space="preserve"> - ebből: költségvetési évben esedékes kötelezettségek likviditási célú hitelek, kölcsönök törlesztésére pénzügyi vállalkozásoknak</t>
  </si>
  <si>
    <t xml:space="preserve"> - ebből költségvetési évben esedékes kötelezettségek rövid lejáratú hitelek, kölcsönök törlesztésére</t>
  </si>
  <si>
    <t>f.</t>
  </si>
  <si>
    <t xml:space="preserve"> - ebből: költségvetési évben esedékes kötelezettségek forgatási célú belföldi értékpapírok beváltására</t>
  </si>
  <si>
    <t>g.</t>
  </si>
  <si>
    <t xml:space="preserve"> - ebből: költségvetési évben esedékes kötelezettségek befektetési célú belföldi értékpapírok beváltására</t>
  </si>
  <si>
    <t xml:space="preserve"> - ebből: költségvetési évben esedékes kötelezettségek külföldi értékpapírok beváltására</t>
  </si>
  <si>
    <t>I,</t>
  </si>
  <si>
    <t>Költségvetési évben esedékes kötelezettségek</t>
  </si>
  <si>
    <t>költségvetési évet követően esedékes kötelezettségek személyi juttatásokra</t>
  </si>
  <si>
    <t>Költségvetési évet követően esedékes kötelezettségek munkaadókat terhelő járulékokra és szociális hozzájárulási adóra</t>
  </si>
  <si>
    <t>Költségvetési évet követően esedékes kötelezettségek egyéb működési célú kiadásokra</t>
  </si>
  <si>
    <t>Költségvetési évet követően esedékes kötelezettségek felújításokra</t>
  </si>
  <si>
    <t>Költségvetési évet követően esedékes kötelezettségek egyéb felhalmozási célú kiadásokra</t>
  </si>
  <si>
    <t xml:space="preserve"> - ebből: költségvetési évet követően esedékes kötelezettségek felhalmozási célú visszatérítendő támogatások, kölcsönök törlesztésére államháztartáson belülre</t>
  </si>
  <si>
    <t>Költségvetési évet követően esedékes kötelezettségek finanszírozási kiadásokra</t>
  </si>
  <si>
    <t xml:space="preserve"> - ebből. Költségvetési évet követően esedékes kötelezettségek államháztartáson belüli megelőlegezések visszafizetésére</t>
  </si>
  <si>
    <t xml:space="preserve"> - ebből: költségvetési évet követően esedékes kötelezettségek hosszú lejáratú hitelek, kölcsönök törlesztésére</t>
  </si>
  <si>
    <t xml:space="preserve"> - ebből: költségvetési évet követően esedékes kötelezettségek likviditási célú hitelek, kölcsönök törlesztésére pénzügyi vállalkozásoknak</t>
  </si>
  <si>
    <t xml:space="preserve"> - ebből költségvetési évet követően esedékes kötelezettségek rövid lejáratú hitelek, kölcsönök törlesztésére</t>
  </si>
  <si>
    <t xml:space="preserve"> - ebből: költségvetési évet követően esedékes kötelezettségek forgatási célú belföldi értékpapírok beváltására</t>
  </si>
  <si>
    <t xml:space="preserve"> - ebből: költségvetési évet követően esedékes kötelezettségek befektetési célú belföldi értékpapírok beváltására</t>
  </si>
  <si>
    <t xml:space="preserve"> - ebből: költségvetési évet követően esedékes kötelezettségek külföldi értékpapírok beváltására</t>
  </si>
  <si>
    <t>Költségvetési évet követően esedékes kötelezettségek</t>
  </si>
  <si>
    <t>Kapott előlegek</t>
  </si>
  <si>
    <t>Továbbadási célú folyósított támogatások, ellátások elszámolása</t>
  </si>
  <si>
    <t>Más szervezetet megillető bevételek elszámolása</t>
  </si>
  <si>
    <t>Forgótőke elszámolása (Kincstár)</t>
  </si>
  <si>
    <t>Vagyonkezelésbe vett eszközökkel kapcsolatos visszapótlási kötelezettség elszámolása</t>
  </si>
  <si>
    <t>Munkáltató által korengedményes nyugdíjhoz megfizetett hozzájárulás elszámolása</t>
  </si>
  <si>
    <t>Kötelezettség jellegű sajátos leszámolások</t>
  </si>
  <si>
    <t xml:space="preserve"> - ebből: költségvetési évet követően esedékes kötelezett- ségek működési célú visszatérítendő támogatások, kölcsönök törlesztésére államháztartáson belülre</t>
  </si>
  <si>
    <t>H)</t>
  </si>
  <si>
    <t xml:space="preserve">KÖTELEZETTSÉGEK </t>
  </si>
  <si>
    <t>Eredményszemléletű bevételek passzív időbeli elhatárolása</t>
  </si>
  <si>
    <t>151.</t>
  </si>
  <si>
    <t>152.</t>
  </si>
  <si>
    <t>153.</t>
  </si>
  <si>
    <t>154.</t>
  </si>
  <si>
    <t>Költségek, ráfordítások passzív időbeli elhatárolása</t>
  </si>
  <si>
    <t>Halasztott eredményszemléletű bevételek</t>
  </si>
  <si>
    <t>PASSZÍV IDŐBELI ELHATÁROLÁSOK</t>
  </si>
  <si>
    <t>F O R R Á S O K</t>
  </si>
  <si>
    <t xml:space="preserve"> - járművek</t>
  </si>
  <si>
    <t>TÖRZSVAGYON</t>
  </si>
  <si>
    <t>Sor-     szám</t>
  </si>
  <si>
    <t>tárgyi évi</t>
  </si>
  <si>
    <t>Alaptevékenység költségvetési bevételei</t>
  </si>
  <si>
    <t>Alaptevékenység költségvetési kiadásai</t>
  </si>
  <si>
    <t xml:space="preserve">Alaptevékenység költségvetési egyenlege 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</si>
  <si>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</si>
  <si>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</si>
  <si>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</si>
  <si>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</si>
  <si>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Vállalkozási tevékenység költségvetési bevételei</t>
  </si>
  <si>
    <t>Vállalkozási tevékenység költségvetési kiadásai</t>
  </si>
  <si>
    <t>Vállalkozási tevékenység költségvetési egyenlege</t>
  </si>
  <si>
    <t>Vállalkozási tevékenység finanszírozási bevételei</t>
  </si>
  <si>
    <t>Vállalkozási tevékenység finanszírozási kiadásai</t>
  </si>
  <si>
    <t>vállalkozási tevékenység finanszírozási egyenlege</t>
  </si>
  <si>
    <t>VÁLLALKOZÁSI TEVÉKENYSÉG MARADVÁNYA</t>
  </si>
  <si>
    <t>ÖSSZES MARADVÁNY</t>
  </si>
  <si>
    <t>Alaptevékenység kötelezettségvállalással terhelt maradványa</t>
  </si>
  <si>
    <t>ALAPTEVÉKENYSÉG SZABAD MARADVÁNYA</t>
  </si>
  <si>
    <t>IX        Pénzügyi műveletek ráfordításai (=19+20+21) (33=29+...+31)</t>
  </si>
  <si>
    <t>B)        PÉNZÜGYI MŰVELETEK EREDMÉNYE (=VIII-IX) (34=28-33)</t>
  </si>
  <si>
    <t>E)        MÉRLEG SZERINTI EREDMÉNY (=±C±D) (41=±35±40)</t>
  </si>
  <si>
    <t>IX.</t>
  </si>
  <si>
    <t>Közhatalmi eredményszemléletű bevételek</t>
  </si>
  <si>
    <t>Az önkormányzat tulajdonában lévő, külön jogszabály alapján érték nélkül nyilvántartott eszközök állománya</t>
  </si>
  <si>
    <t>(db)</t>
  </si>
  <si>
    <t>Használatban lévő kisértékű tárgyi eszközök</t>
  </si>
  <si>
    <t>A nemzeti vagyonról szóló 2011. évi CXCVI. Törvény 1.§ (2) bekezdése g) pontja szerinti kulturális javak</t>
  </si>
  <si>
    <t>A nemzeti vagyonról szóló 2011. évi CXCVI. Törvény 1.§ (2) bekezdése h) pontja szerinti régészeti leletek</t>
  </si>
  <si>
    <t>függő követelések</t>
  </si>
  <si>
    <t>függő kötelezettségek</t>
  </si>
  <si>
    <t>biztos (jövőbeni) követelések</t>
  </si>
  <si>
    <t>"0"-ra leírt, de használatban lévő, illetve használaton kívüli eszközök állománya (bruttó érték)</t>
  </si>
  <si>
    <t>A mérlegben értékben nem szereplő kötelezettségek</t>
  </si>
  <si>
    <t>kezességvállalás ( tőke összege)</t>
  </si>
  <si>
    <t>garanciavállalás</t>
  </si>
  <si>
    <t xml:space="preserve"> FORGALOMKÉPES (ÜZLETI) VAGYON</t>
  </si>
  <si>
    <t>Bevételek:</t>
  </si>
  <si>
    <t>Összes bevétel:</t>
  </si>
  <si>
    <t>Tárgyévi bevétel</t>
  </si>
  <si>
    <t>Kiadások:</t>
  </si>
  <si>
    <t>Összes kiadás:</t>
  </si>
  <si>
    <t xml:space="preserve"> - korrekciós tételek: (361-363, 356-367. fkv-i számla egyenlege, 3671 fkv-i számla forgalma) </t>
  </si>
  <si>
    <t>FINANSZÍROZÁSI BEVÉTELEK ÖSSZESEN:</t>
  </si>
  <si>
    <t xml:space="preserve">SITKE KÖZSÉG ÖNKORMÁNYZATA  </t>
  </si>
  <si>
    <t xml:space="preserve">  MŰKÖDÉSI KIADÁSAI KIEMELT ELŐIRÁNYZATONKÉNT ÉS KORMÁNYZATI FUNKCIÓNKÉNT</t>
  </si>
  <si>
    <t>FELHALMOZÁSI KIADÁSAI KIEMELT ELŐIRÁNYZATONKÉNT ÉS KORMÁNYZATI FUNKCIÓNKÉNT</t>
  </si>
  <si>
    <t>Táborozás támogatása</t>
  </si>
  <si>
    <t>Gyermekek természetbeni ellátása (Erzsébet utalvány)</t>
  </si>
  <si>
    <t xml:space="preserve">  - levonva:  költségvetési maradvány (0981313)</t>
  </si>
  <si>
    <t>VAGYONMÉRLEGE</t>
  </si>
  <si>
    <t>VAGYONKIMUTATÁSA</t>
  </si>
  <si>
    <t>ESZKÖZÖK - FORRÁSOK</t>
  </si>
  <si>
    <t xml:space="preserve">használatban lévő kisértékű immateriális javak </t>
  </si>
  <si>
    <t>Függő követelések és kötelezettségek, biztos( jövőbeni) követelések</t>
  </si>
  <si>
    <t>eszközcsoportok átlagos elhasználódottsági foka                             (%)</t>
  </si>
  <si>
    <t xml:space="preserve"> - üzemeltetésre, kezelésre átadott  koncesszióba, vagyonkezelésbe adott, illetve vagyonkezelésbe vett eszközök</t>
  </si>
  <si>
    <t xml:space="preserve"> RÉSZESEDÉSEINEK, ÉRTÉKPAPÍRJAINAK </t>
  </si>
  <si>
    <t xml:space="preserve"> KÖLTSÉGVETÉSI MARADVÁNY-KIMUTATÁSA</t>
  </si>
  <si>
    <t>közalkalmazottak</t>
  </si>
  <si>
    <t>közfoglalkoztatottak összesen:</t>
  </si>
  <si>
    <t>formája: készfizető kezességvállalás</t>
  </si>
  <si>
    <t>KÖZVETETT TÁMOGATÁSOK</t>
  </si>
  <si>
    <t>SAJÁT BEVÉTELEINEK, VALAMINT AZ ADÓSSÁGOT KELETKEZTETŐ ÜGYLETEIBŐL ADÓDÓ</t>
  </si>
  <si>
    <t xml:space="preserve">FIZETÉSI KÖTELEZETTSÉGEINEK BEMUTATÁSA </t>
  </si>
  <si>
    <t xml:space="preserve">visszavásárlási kötelezettség kikötésével megkötött adásvételi szerződés eladói félként történő megkötése a vásárlási kötelezettség kikötésével megkötött adásvételi szerződés </t>
  </si>
  <si>
    <t>Eszközök és szolgáltatások értékesítése nettó eredményszemléletű bevételei</t>
  </si>
  <si>
    <t>Tevékenység egyéb nettó eredményszemléletű bevételei</t>
  </si>
  <si>
    <t>013320</t>
  </si>
  <si>
    <t>013350</t>
  </si>
  <si>
    <t>Önkormányzati vagyonnal való gazdálkodással kapcsolatos feladatok</t>
  </si>
  <si>
    <t>018010</t>
  </si>
  <si>
    <t>Önkormányzatok elszámolásai a központi költségvetéssel</t>
  </si>
  <si>
    <t>Téli közfoglalkoztatás</t>
  </si>
  <si>
    <t>041233</t>
  </si>
  <si>
    <t>Hosszabb időtartamú közfoglalkoztatás</t>
  </si>
  <si>
    <t>ESZKÖZÖK</t>
  </si>
  <si>
    <t>FORRÁSOK</t>
  </si>
  <si>
    <t>01.</t>
  </si>
  <si>
    <t>02.</t>
  </si>
  <si>
    <t>03.</t>
  </si>
  <si>
    <t>04.</t>
  </si>
  <si>
    <t>05.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</si>
  <si>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</si>
  <si>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</si>
  <si>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</si>
  <si>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</si>
  <si>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</si>
  <si>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</si>
  <si>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</si>
  <si>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</si>
  <si>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</si>
  <si>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</si>
  <si>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</si>
  <si>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</si>
  <si>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</si>
  <si>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</si>
  <si>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</si>
  <si>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</si>
  <si>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Előző időszak</t>
  </si>
  <si>
    <t>módosítások</t>
  </si>
  <si>
    <t>Tárgyi időszak</t>
  </si>
  <si>
    <t>Immateriális javak</t>
  </si>
  <si>
    <t>Gépek, berendezések, felszerelések  , járművek</t>
  </si>
  <si>
    <t>06.</t>
  </si>
  <si>
    <t>07.</t>
  </si>
  <si>
    <t>08.</t>
  </si>
  <si>
    <t>09.</t>
  </si>
  <si>
    <t xml:space="preserve">Tárgyi eszközök  </t>
  </si>
  <si>
    <t>Tartós részesedések</t>
  </si>
  <si>
    <t xml:space="preserve"> - ebből: tartós részesedések jegybankban</t>
  </si>
  <si>
    <t xml:space="preserve"> - ebből: tartós részesedések társulásban</t>
  </si>
  <si>
    <t>Tartós hitelviszonyt megtestesítő értékpapírok</t>
  </si>
  <si>
    <t xml:space="preserve"> - ebből: államkötvények</t>
  </si>
  <si>
    <t xml:space="preserve"> - ebből: helyi önkormányzatok kötvényei</t>
  </si>
  <si>
    <t>Koncesszióba, vagyonkezelésbe adott eszközök</t>
  </si>
  <si>
    <t>Koncesszióba, vagyonkezelésbe adott eszközök értékhelyesbítése</t>
  </si>
  <si>
    <t>A)</t>
  </si>
  <si>
    <t>Vásárolt készletek</t>
  </si>
  <si>
    <t>Átsorolt, követelés fejében átvett készletek</t>
  </si>
  <si>
    <t>Egyéb készletek</t>
  </si>
  <si>
    <t>Befejezetlen termelés, félkész termékek, késztermékek</t>
  </si>
  <si>
    <t>052080</t>
  </si>
  <si>
    <t>Szennyvízcsatorna építése, fenntartása, üzemeltetése</t>
  </si>
  <si>
    <t>064010</t>
  </si>
  <si>
    <t>066020</t>
  </si>
  <si>
    <t>Város- és községgazdálkodási egyéb szolgáltatások</t>
  </si>
  <si>
    <t>082044</t>
  </si>
  <si>
    <t>Helyi, térségi közösségi tér biztosítása, működtetése</t>
  </si>
  <si>
    <t>096010</t>
  </si>
  <si>
    <t>Gyermekvédelmi pénzbeni és természetbeni ellátása</t>
  </si>
  <si>
    <t>107051</t>
  </si>
  <si>
    <t>Egyéb szociális pénzbeni és természetbeni ellátások, támogatások</t>
  </si>
  <si>
    <t>Önkormányzatok funkcióba nem sorolható bevételei államháztartáson kívülről</t>
  </si>
  <si>
    <t>045160</t>
  </si>
  <si>
    <t>051030</t>
  </si>
  <si>
    <t>Nem veszélyes (települési) hulladék vegyes (ömlesztett ) begyűjtése, szállítása, átrakás</t>
  </si>
  <si>
    <t>061030</t>
  </si>
  <si>
    <t>Lakáshoz jutást segítő támogatások</t>
  </si>
  <si>
    <t>066010</t>
  </si>
  <si>
    <t>072111</t>
  </si>
  <si>
    <t>081041</t>
  </si>
  <si>
    <t>Versenysport és utánpótlás-nevelési tevékenység és támogatása</t>
  </si>
  <si>
    <t>084031</t>
  </si>
  <si>
    <t>094260</t>
  </si>
  <si>
    <t>Hallgatói és oktatói ösztöndíjak, egyéb juttatások</t>
  </si>
  <si>
    <t>Lakásfenntartással, lakhatással összefüggő ellátások</t>
  </si>
  <si>
    <t>Egyéb szociális természetbeni és pénzbeni ellátások</t>
  </si>
  <si>
    <t>KIADÁSAI KIEMELT ELŐIRÁNYZATONKÉNT ÉS KORMÁNYZATI FUNKCIÓNKÉNT</t>
  </si>
  <si>
    <t>ellátottak juttatásai</t>
  </si>
  <si>
    <t>egyéb működési kiadások</t>
  </si>
  <si>
    <t>082093</t>
  </si>
  <si>
    <t>Közművelődés - egész életre kiterjedő tanulás, amatőr művészetek</t>
  </si>
  <si>
    <t>052020</t>
  </si>
  <si>
    <t>Szennyvíz gyűjtése,tisztítása, elhelyezése</t>
  </si>
  <si>
    <t>egyéb felhalmozási kiadások</t>
  </si>
  <si>
    <t>KÖTELEZŐ, ÖNKÉNT VÁLLALT ÉS ÁLLAMI (ÁLLAMIGAZGATÁSI) FELADATAINAK KIADÁSAI</t>
  </si>
  <si>
    <t>kiadás                                       összesen:</t>
  </si>
  <si>
    <t>EGYÉB MŰKÖDÉSI ÉS FELHALMOZÁSI KIADÁSAI</t>
  </si>
  <si>
    <t>EGYÉB MŰKÖDÉSI CÉLÚ TÁMOGATÁSOK ÁLLAMHÁZTARTÁSON BELÜLRE</t>
  </si>
  <si>
    <t>Sághegy Leader tagdíj</t>
  </si>
  <si>
    <t>Kistérségi tagsági díj</t>
  </si>
  <si>
    <t>EGYÉB MŰKÖDÉSI CÉLÚ TÁMOGATÁSOK ÁLLAMHÁZTARTÁSON BELÜLRE ÖSSZESEN:</t>
  </si>
  <si>
    <t>EGYÉB MŰKÖDÉSI CÉLÚ TÁMOGATÁSOK ÁLLAMHÁZTARTÁSON KÍVÜLRE</t>
  </si>
  <si>
    <t>Hímzőszakkör támogatása</t>
  </si>
  <si>
    <t>Nyugdíjas Klub</t>
  </si>
  <si>
    <t xml:space="preserve">Tekeszakosztály </t>
  </si>
  <si>
    <t>Labdarugó Szakosztály támogatása</t>
  </si>
  <si>
    <t>EGYÉB MŰKÖDÉSI CÉLÚ TÁMOGATÁSOK ÁLLAMHÁZTARTÁSON KÍVÜLRE ÖSSZESEN:</t>
  </si>
  <si>
    <t>EGYÉB MŰKÖDÉSI KIADÁSOK ÖSSZESEN:</t>
  </si>
  <si>
    <t>ELLÁTOTTAK JUTTATÁSAI</t>
  </si>
  <si>
    <t xml:space="preserve">SITKE KÖZSÉG ÖNKORMÁNYZATA   </t>
  </si>
  <si>
    <t>FELÚJÍTÁSI KIADÁSAI</t>
  </si>
  <si>
    <t>törzsvagyon</t>
  </si>
  <si>
    <t>forgalomképtelen vagyon</t>
  </si>
  <si>
    <t>korlátozottan forgalomképes vagyon</t>
  </si>
  <si>
    <t>forgalomképes (üzleti) vagyon</t>
  </si>
  <si>
    <r>
      <t xml:space="preserve">Készletek </t>
    </r>
    <r>
      <rPr>
        <sz val="11"/>
        <rFont val="Times New Roman"/>
        <family val="1"/>
      </rPr>
      <t>(forgalomképes)</t>
    </r>
  </si>
  <si>
    <r>
      <t xml:space="preserve">Értékpapírok </t>
    </r>
    <r>
      <rPr>
        <sz val="11"/>
        <rFont val="Times New Roman"/>
        <family val="1"/>
      </rPr>
      <t>(forgalomképes)</t>
    </r>
  </si>
  <si>
    <t>Hosszú lejáratú betétek (forgalomképes)</t>
  </si>
  <si>
    <t>E S Z K Ö Z Ö K    ÖSSZESEN:</t>
  </si>
  <si>
    <t>F O R R Á S O K   ÖSSZESEN:</t>
  </si>
  <si>
    <t>II. A KÖNYVVITELI MÉRLEGBEN NEM SZEREPLŐ ESZKÖZÖK ÉS KÖTELEZETTSÉGEK</t>
  </si>
  <si>
    <t>KÖLTSÉGVETÉSI (MŰKÖDÉSI ÉS FELHALMOZÁSI) MÉRLEGE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</si>
  <si>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</si>
  <si>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</si>
  <si>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</si>
  <si>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</si>
  <si>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</si>
  <si>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</si>
  <si>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</si>
  <si>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</si>
  <si>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</si>
  <si>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</si>
  <si>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</si>
  <si>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</si>
  <si>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</si>
  <si>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 - egyéb működési célú támogatások államháztartáson belülre</t>
  </si>
  <si>
    <t xml:space="preserve"> - egyéb működési célú támogatások államháztartáson kívülre</t>
  </si>
  <si>
    <t xml:space="preserve"> - tartalékok</t>
  </si>
  <si>
    <t>II. Felhalmozási költségvetés</t>
  </si>
  <si>
    <t>Felhalmozási támogatások államháztartáson belülről</t>
  </si>
  <si>
    <t xml:space="preserve">Felhalmozási bevételek   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</si>
  <si>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</si>
  <si>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</si>
  <si>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</si>
  <si>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Felújítások</t>
  </si>
  <si>
    <t>Egyéb felhalmozási kiadások</t>
  </si>
  <si>
    <t xml:space="preserve"> - egyéb felhalmozási célú támogatások államháztartáson kívülre</t>
  </si>
  <si>
    <t>Előző év költségvetési maradványának igénybevétele</t>
  </si>
  <si>
    <t>Hitel-, kölcsöntörlesztés államháztartáson kívülre</t>
  </si>
  <si>
    <t>Befektetési célú belföldi értékpapírok vásárlása</t>
  </si>
  <si>
    <t>Államháztartáson belüli megelőlegezések visszafizetése</t>
  </si>
  <si>
    <t>fizetési kötelezettség összesen</t>
  </si>
  <si>
    <t>Fizetési kötelezettséggel csökkentett saját bevétel összege</t>
  </si>
  <si>
    <t>(közgazdasági tagolásban)</t>
  </si>
  <si>
    <t>módosított</t>
  </si>
  <si>
    <t>Finanszírozási bevételek összesen:</t>
  </si>
  <si>
    <t>Finanszírozási kiadások összesen:</t>
  </si>
  <si>
    <t>Önkormányzat bevételei mindösszesen:</t>
  </si>
  <si>
    <t>Önkormányzat kiadásai mindösszesen:</t>
  </si>
  <si>
    <t>település-üzemeltetéshez kapcsolódó feladatellátás támogatása</t>
  </si>
  <si>
    <t>Könyvtári, közművelődési és múzeumi feladatok támogatása</t>
  </si>
  <si>
    <t>VII.</t>
  </si>
  <si>
    <t>VIII.</t>
  </si>
  <si>
    <t>Közutak, hidak, alagutak üzemeltetése, fenntartása</t>
  </si>
  <si>
    <t>Házi segítségnyújtás</t>
  </si>
  <si>
    <t>működési kiadások összesen:</t>
  </si>
  <si>
    <t>tejesítés %-a</t>
  </si>
  <si>
    <t>sorszám</t>
  </si>
  <si>
    <t>Vagyoni értékű jogok</t>
  </si>
  <si>
    <t>Szellemi termékek</t>
  </si>
  <si>
    <t>Immateriális javak értékhelyesbítése</t>
  </si>
  <si>
    <t>II.</t>
  </si>
  <si>
    <t>Ingatlanok és a  kapcsolódó vagyoni  értékű jogok</t>
  </si>
  <si>
    <t>Tenyészállatok</t>
  </si>
  <si>
    <t>Beruházások, felújítások</t>
  </si>
  <si>
    <t>Tárgyi eszközök értékhelyesbítése</t>
  </si>
  <si>
    <t>III.</t>
  </si>
  <si>
    <t>Befektetett pénzügyi eszközök</t>
  </si>
  <si>
    <t>Befektetett pénzeszközök értékhelyesbítése</t>
  </si>
  <si>
    <t>IV.</t>
  </si>
  <si>
    <t>Készletek</t>
  </si>
  <si>
    <t>Növendék, hízó és egyéb állatok</t>
  </si>
  <si>
    <t>Értékpapírok</t>
  </si>
  <si>
    <t>Forgatási célú hitelviszonyt megtestesítő értékpapírok</t>
  </si>
  <si>
    <t>V.</t>
  </si>
  <si>
    <t>Sor- szám</t>
  </si>
  <si>
    <t>Projekt  megnevezése</t>
  </si>
  <si>
    <t>támoga-  tás mértéke %</t>
  </si>
  <si>
    <t>megvalósítás időszaka</t>
  </si>
  <si>
    <t>forrásösszetétel</t>
  </si>
  <si>
    <t>saját erő</t>
  </si>
  <si>
    <t>támogatás</t>
  </si>
  <si>
    <t>teljesített kiadás</t>
  </si>
  <si>
    <t>kapott támogatás</t>
  </si>
  <si>
    <t>felmerült költség</t>
  </si>
  <si>
    <t>összesen:</t>
  </si>
  <si>
    <t xml:space="preserve"> 2. Méltányossági eljárás</t>
  </si>
  <si>
    <t xml:space="preserve"> - fizetési halasztás</t>
  </si>
  <si>
    <t xml:space="preserve"> - részletfizetés</t>
  </si>
  <si>
    <t xml:space="preserve"> összesen:</t>
  </si>
  <si>
    <t>súlyos mozgáskorlátozottak</t>
  </si>
  <si>
    <t>Gjt. 5.§. f. pont</t>
  </si>
  <si>
    <t>adóalanyok</t>
  </si>
  <si>
    <t>Gjt. 6.§.(3) bek.</t>
  </si>
  <si>
    <t>KEZESSÉGVÁLLALÁSOK ÁLLOMÁNYA</t>
  </si>
  <si>
    <t>2015.                                     év</t>
  </si>
  <si>
    <t>2016.                                     év</t>
  </si>
  <si>
    <t>2017.                                     év</t>
  </si>
  <si>
    <t>2018.                                     év</t>
  </si>
  <si>
    <t>2019.                                     év</t>
  </si>
  <si>
    <t>Költségvetési évet követően esedékes követelések</t>
  </si>
  <si>
    <t>KÖTELEZETTSÉGEK</t>
  </si>
  <si>
    <t>Költségvetési évet terhelő kötelezettségek</t>
  </si>
  <si>
    <t>Kötelezettség jellegű sajátos elszámolások</t>
  </si>
  <si>
    <t>önkormányzati vagyon és az önkormányzatot megillető vagyoni értékű jog értékesítéséből és hasznosításából származó bevétel</t>
  </si>
  <si>
    <t>az osztalék, a koncessziós díj és a hozambevétel,</t>
  </si>
  <si>
    <t>a tárgyi eszköz és az immateriális jószág, részvény, részesedés, vállalat értékesítéséből vagy privatizációból származó bevétel</t>
  </si>
  <si>
    <t>bírság-, pótlék- és díjbevétel</t>
  </si>
  <si>
    <t>hitel, kölcsön felvétele, átvállalása a folyósítás, átvállalás napjától a végtörlesztés napjáig, és annak aktuális tőketartozása,</t>
  </si>
  <si>
    <t> számvitelről szóló törvény szerinti hitelviszonyt megtestesítő értékpapír forgalomba hozatala a forgalomba hozatal napjától a beváltás napjáig,</t>
  </si>
  <si>
    <t> váltó kibocsátása a kibocsátás napjától a beváltás napjáig, </t>
  </si>
  <si>
    <t>Szt. szerint pénzügyi lízing lízingbevevői félként történő megkötése a lízing futamideje alatt, </t>
  </si>
  <si>
    <t>szerződésben kapott, legalább háromszázhatvanöt nap időtartamú halasztott fizetés, részletfizetés,</t>
  </si>
  <si>
    <t>hitelintézetek által, származékos műveletek különbözeteként az Államadósság Kezelő Központ Zrt.-nél  elhelyezett fedezeti betétek, </t>
  </si>
  <si>
    <t>állandó lakás céljára ténylegesen használt ingatlan adóalanya</t>
  </si>
  <si>
    <t>magánsz. kommunális adója</t>
  </si>
  <si>
    <t>összesen                  (e Ft)</t>
  </si>
  <si>
    <t>gyermekkedvezmény</t>
  </si>
  <si>
    <t>térítési díj elengedése</t>
  </si>
  <si>
    <t>1. Magánszemélyek kommunális adója</t>
  </si>
  <si>
    <t xml:space="preserve">2014. évet megelőző </t>
  </si>
  <si>
    <t>2014. évi</t>
  </si>
  <si>
    <t>2015. évre áthúzódó támogatás</t>
  </si>
  <si>
    <t>Mikrobusz beszerzése (vidéki gazdaság és lakosság számára nyújtott alapszolgáltatások fejlesztése)</t>
  </si>
  <si>
    <t>2014.</t>
  </si>
  <si>
    <t>közalkalmazottak összesen:</t>
  </si>
  <si>
    <t>közfoglalkoztatottak</t>
  </si>
  <si>
    <t>sor- szám</t>
  </si>
  <si>
    <t xml:space="preserve">SITKE KÖZSÉG ÖNKORMÁNYZATA </t>
  </si>
  <si>
    <t>Ebből:</t>
  </si>
  <si>
    <t>Tevékenység nettó eredményszemléletű bevétele</t>
  </si>
  <si>
    <t>Saját termelésű készletek állományváltozása</t>
  </si>
  <si>
    <t>Saját előállítású eszközök aktivált értéke</t>
  </si>
  <si>
    <t>Aktivált saját teljesítmények értéke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</si>
  <si>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</si>
  <si>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</si>
  <si>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</si>
  <si>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Egyéb eredményszemléletű bevételek</t>
  </si>
  <si>
    <t>Anyagköltség</t>
  </si>
  <si>
    <t>Igénybe vett szolgáltatások értéke</t>
  </si>
  <si>
    <t>Eladott áruk beszerzési értéke</t>
  </si>
  <si>
    <t>Eladott (közvetített) szolgáltatások értéke</t>
  </si>
  <si>
    <t>Anyagjellegű ráfordítások</t>
  </si>
  <si>
    <t>Bérköltség</t>
  </si>
  <si>
    <t>Személyi jellegű egyéb kifizetések</t>
  </si>
  <si>
    <t>Bérjárulékok</t>
  </si>
  <si>
    <t xml:space="preserve">Személyi jellegű ráfordítások </t>
  </si>
  <si>
    <t>Értékcsökkenési leírás</t>
  </si>
  <si>
    <t>Egyéb ráfordítások</t>
  </si>
  <si>
    <t xml:space="preserve">TEVÉKENYSÉGEK EREDMÉNYE </t>
  </si>
  <si>
    <t>Kapott (járó) osztalék és részesedés</t>
  </si>
  <si>
    <t>Kapott (járó) kamatok és kamatjellegű eredményszemléletű bevételek</t>
  </si>
  <si>
    <t>Pénzügyi műveletek egyéb eredményszemléletű bevételei</t>
  </si>
  <si>
    <t xml:space="preserve"> - ebből: árfolyamnyereség</t>
  </si>
  <si>
    <t xml:space="preserve">Pénzügyi műveletek eredményszemléletű bevételei </t>
  </si>
  <si>
    <t>Fizetendő kamatok és kamatjellegű ráfordítások</t>
  </si>
  <si>
    <t>Részesedések, értékpapírok, pénzeszközök értékvesztése</t>
  </si>
  <si>
    <t>Pénzügyi műveletek egyéb ráfordításai</t>
  </si>
  <si>
    <t xml:space="preserve"> - ebből: árfolyamveszteség</t>
  </si>
  <si>
    <t xml:space="preserve">Pénzügyi műveletek ráfordításai </t>
  </si>
  <si>
    <t xml:space="preserve">PÉNZÜGYI MŰVELETEK EREDMÉNYE </t>
  </si>
  <si>
    <t>Felhalmozási célú támogatások eredményszemléletű bevételei</t>
  </si>
  <si>
    <t xml:space="preserve">MÉRLEG SZERINTI EREDMÉNY </t>
  </si>
  <si>
    <t>NEMZETI VAGYONBA TARTOZÓ BEFEKTETETT ESZKÖZÖK</t>
  </si>
  <si>
    <t>Pénztárak, csekkek, betétkönyvek</t>
  </si>
  <si>
    <t xml:space="preserve"> - ebből: költségvetési évben esedékes követelések működési célú visszatérítendő támogatások, kölcsönök visszatérülésére államháztartáson belülről</t>
  </si>
  <si>
    <t xml:space="preserve"> - ebből: költségvetési évben esedékes követelések felhalmozási célú visszatérítendő támogatások, kölcsönök visszatérülésére államháztartáson belülről</t>
  </si>
  <si>
    <t xml:space="preserve"> - ebből: költségvetési évben esedékes követelések működési célú visszatérítendő támogatások, kölcsönök visszatérülésére államháztartáson kívülről</t>
  </si>
  <si>
    <t xml:space="preserve"> - ebből: költségvetési évben esedékes követelések felhalmozási célú visszatérítendő támogatások, kölcsönök visszatérülésére államháztartáson kívülről</t>
  </si>
  <si>
    <t xml:space="preserve"> - ebből: költségvetési évet követően esedékes követelések működési célú visszatérítendő támogatások, kölcsönök visszatérülésére államháztartáson belülről</t>
  </si>
  <si>
    <t xml:space="preserve"> - ebből: költségvetési évet követően esedékes követelések felhalmozási célú visszatérítendő támogatások, kölcsönök visszatérülésére államháztartáson belülről</t>
  </si>
  <si>
    <t>Költségvetési évet követően esedékes követelések működési célú pénzeszközre</t>
  </si>
  <si>
    <t xml:space="preserve"> - ebből: költségvetési évet követően esedékes követelések működési célú visszatérítendő támogatások, kölcsönök visszatérülésére államháztartáson kívülről</t>
  </si>
  <si>
    <t xml:space="preserve"> - ebből: költségvetési évet követően esedékes követelések felhalmozási célú visszatérítendő támogatások, kölcsönök visszatérülésére államháztartáson kívülről</t>
  </si>
  <si>
    <t>Költségvetési évet követőem esedékes követelések finanszírozási bevételekre</t>
  </si>
  <si>
    <t>Költségvetési évben esedékes kötelezettségek dologi kiadásokra</t>
  </si>
  <si>
    <t>Költségvetési évben esedékes kötelezettségek ellátottak juttatásaira</t>
  </si>
  <si>
    <t>Költségvetési évben esedékes kötelezettségek beruházásokra</t>
  </si>
  <si>
    <t xml:space="preserve"> - ebből. Költségvetési évben esedékes kötelezettségek külföldi hitelek, kölcsönök törlesztésére</t>
  </si>
  <si>
    <t>Költségvetési évet követően esedékes kötelezettségek dologi kiadásokra</t>
  </si>
  <si>
    <t>Költségvetési évet követően esedékes kötelezettségek beruházásokra</t>
  </si>
  <si>
    <t xml:space="preserve"> - ebből. Költségvetési évet követően esedékes kötelezettségek külföldi hitelek, kölcsönök törlesztésére</t>
  </si>
  <si>
    <t xml:space="preserve">Vállalkozási tevékenységet terhelő befizetési kötelezettség </t>
  </si>
  <si>
    <t xml:space="preserve">Vállalkozási tevékenység felhasználható maradványa </t>
  </si>
  <si>
    <t>Megnevezése, fajtája, száma</t>
  </si>
  <si>
    <t>Sitkei  Viziközmű Társulat által felvett hitel</t>
  </si>
  <si>
    <t>mértéke: lakossági érdekeltségi hozzájárulás együttes összegének 20 %-a, 11.322.424 Ft</t>
  </si>
  <si>
    <t>devizaneme:       Ft</t>
  </si>
  <si>
    <t>futamideje:        2012-2019</t>
  </si>
  <si>
    <t>Részvények, részesedések</t>
  </si>
  <si>
    <t>25 % alatti részesedés:</t>
  </si>
  <si>
    <t>VASI-VÍZ Rt.</t>
  </si>
  <si>
    <t>Ft</t>
  </si>
  <si>
    <t>Részesedések, részvények összesen:</t>
  </si>
  <si>
    <t xml:space="preserve"> </t>
  </si>
  <si>
    <t>Bursa Hungarica Alapítvány támogatása</t>
  </si>
  <si>
    <t>Citerazenekar támogatása</t>
  </si>
  <si>
    <t>A támogatás kedvezményezettje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</si>
  <si>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</si>
  <si>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</si>
  <si>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</si>
  <si>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</si>
  <si>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</si>
  <si>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</si>
  <si>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</si>
  <si>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</si>
  <si>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</si>
  <si>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</si>
  <si>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>e Ft</t>
  </si>
  <si>
    <t>előirányzat</t>
  </si>
  <si>
    <t xml:space="preserve"> személyi  juttatások</t>
  </si>
  <si>
    <t>munkáltatót terhelő járulékok</t>
  </si>
  <si>
    <t xml:space="preserve"> Dologi  kiadások</t>
  </si>
  <si>
    <t>Megnevezés</t>
  </si>
  <si>
    <t>összesen</t>
  </si>
  <si>
    <t>szám</t>
  </si>
  <si>
    <t>tés</t>
  </si>
  <si>
    <t>sor-</t>
  </si>
  <si>
    <t>1.</t>
  </si>
  <si>
    <t>2.</t>
  </si>
  <si>
    <t>3.</t>
  </si>
  <si>
    <t>4.</t>
  </si>
  <si>
    <t>5.</t>
  </si>
  <si>
    <t>7.</t>
  </si>
  <si>
    <t>8.</t>
  </si>
  <si>
    <t>Működési bevételek összesen</t>
  </si>
  <si>
    <t>9.</t>
  </si>
  <si>
    <t>Személyi juttatások</t>
  </si>
  <si>
    <t>10.</t>
  </si>
  <si>
    <t>11.</t>
  </si>
  <si>
    <t>13.</t>
  </si>
  <si>
    <t>14.</t>
  </si>
  <si>
    <t>15.</t>
  </si>
  <si>
    <t>Működési kiadások összesen</t>
  </si>
  <si>
    <t>16.</t>
  </si>
  <si>
    <t>17.</t>
  </si>
  <si>
    <t>18.</t>
  </si>
  <si>
    <t>19.</t>
  </si>
  <si>
    <t>20.</t>
  </si>
  <si>
    <t>21.</t>
  </si>
  <si>
    <t>Előzetesen felszámított általános forgalmi adó</t>
  </si>
  <si>
    <t>B. Egyéb közvetett támogatások</t>
  </si>
  <si>
    <t>kedvezmény jogcíme</t>
  </si>
  <si>
    <t>éves kedvezmény              (e Ft)</t>
  </si>
  <si>
    <t>magánszemély</t>
  </si>
  <si>
    <t>2. lakosság részére lakásépítéshez, lakásfelújításhoz nyújtott kölcsönök elengedésének összege</t>
  </si>
  <si>
    <t>magánszemélyek</t>
  </si>
  <si>
    <t>3. ellátottak térítési díjának, illetve kártérítésének méltányossági alapon történő elengedésének összege</t>
  </si>
  <si>
    <t>-</t>
  </si>
  <si>
    <t>Sitke Község Önkormányzata</t>
  </si>
  <si>
    <t>telje-</t>
  </si>
  <si>
    <t>( e Ft-ban)</t>
  </si>
  <si>
    <t>költségvetési beszámoló</t>
  </si>
  <si>
    <t>eredeti</t>
  </si>
  <si>
    <t>teljesítés</t>
  </si>
  <si>
    <t>módos.</t>
  </si>
  <si>
    <t>teljesí-</t>
  </si>
  <si>
    <t>előir.</t>
  </si>
  <si>
    <t>%-a</t>
  </si>
  <si>
    <t>6.</t>
  </si>
  <si>
    <t>12.</t>
  </si>
  <si>
    <t>Felhalmozási bevételek összesen</t>
  </si>
  <si>
    <t>Önkormányzat bevételei összesen:</t>
  </si>
  <si>
    <t>Önkormányzat kiadásai összesen:</t>
  </si>
  <si>
    <t>Felhalmozási kiadások összesen</t>
  </si>
  <si>
    <t>Összesen:</t>
  </si>
  <si>
    <t>Óvodai intézményi étkeztetés</t>
  </si>
  <si>
    <t>Szociális étkeztetés</t>
  </si>
  <si>
    <t>III. Finanszírozási műveletek elszámolása</t>
  </si>
  <si>
    <t>MŰKÖDÉSI BEVÉTELEK ÖSSZESEN:</t>
  </si>
  <si>
    <t>( Ft-ban )</t>
  </si>
  <si>
    <t>eszközcsoport              megnevezése</t>
  </si>
  <si>
    <t>Forgalomképtelen</t>
  </si>
  <si>
    <t>korlátozottan forgalomképes</t>
  </si>
  <si>
    <t>bruttó érték</t>
  </si>
  <si>
    <t>elszámolt értékcsökkenés</t>
  </si>
  <si>
    <t>nettó érték</t>
  </si>
  <si>
    <t xml:space="preserve">Immateriális javak </t>
  </si>
  <si>
    <t xml:space="preserve"> - vagyonértékű jogok</t>
  </si>
  <si>
    <t>Ingatlanok</t>
  </si>
  <si>
    <t xml:space="preserve"> - földterületek</t>
  </si>
  <si>
    <t xml:space="preserve"> - telkek</t>
  </si>
  <si>
    <t xml:space="preserve"> - épületek</t>
  </si>
  <si>
    <t xml:space="preserve"> - építmények</t>
  </si>
  <si>
    <t xml:space="preserve"> - ültetvények</t>
  </si>
  <si>
    <t xml:space="preserve"> - erdők</t>
  </si>
  <si>
    <t>Beruházások</t>
  </si>
  <si>
    <t>Zöldterület-kezelés</t>
  </si>
  <si>
    <t>Közvilágítás</t>
  </si>
  <si>
    <t>Háziorvosi alapellátás</t>
  </si>
  <si>
    <t>Civil szervezetek működési támogatása</t>
  </si>
  <si>
    <t>Könyvtári szolgáltatások</t>
  </si>
  <si>
    <t>Köztemető-fenntartás és működtetés</t>
  </si>
  <si>
    <t>A.</t>
  </si>
  <si>
    <t>B.</t>
  </si>
  <si>
    <t>C.</t>
  </si>
  <si>
    <t>D.</t>
  </si>
  <si>
    <t>F.</t>
  </si>
  <si>
    <t>G.</t>
  </si>
  <si>
    <t>H.</t>
  </si>
  <si>
    <t>I.</t>
  </si>
  <si>
    <t>SITKE KÖZSÉG ÖNKORMÁNYZATA</t>
  </si>
  <si>
    <t>1.helyiségek, eszközök hasznosításából származó bevételekből nyújtott kedvezmény mentesség összege</t>
  </si>
  <si>
    <t>havi kedvezmény                                   (Ft)</t>
  </si>
  <si>
    <t>havi kedvezmény                                        (Ft)</t>
  </si>
  <si>
    <t>4. egyéb nyújtott kedvezmény vagy kölcsön elengedésének összege</t>
  </si>
  <si>
    <t>összesen                        (e Ft)</t>
  </si>
  <si>
    <t>PÉNZESZKÖZÖK ALAKULÁSA</t>
  </si>
  <si>
    <t>megnevezés</t>
  </si>
  <si>
    <t>összeg</t>
  </si>
  <si>
    <t xml:space="preserve">   - költségvetési pénzforgalmi számlák</t>
  </si>
  <si>
    <t xml:space="preserve">   - devizabetétszámlák </t>
  </si>
  <si>
    <t xml:space="preserve">   - pénztárak</t>
  </si>
  <si>
    <t xml:space="preserve">   - valutapénztárak</t>
  </si>
  <si>
    <t>nyitó pénzkészlet összesen</t>
  </si>
  <si>
    <t>tárgyévi kiadások</t>
  </si>
  <si>
    <t>záró pénzkészlet összesen</t>
  </si>
  <si>
    <t>Gépek, berendezések, felszerelések</t>
  </si>
  <si>
    <t xml:space="preserve"> - ügyviteli és számítástechnikai eszközök</t>
  </si>
  <si>
    <t xml:space="preserve"> - egyéb gépek, berendezések, felszerelések</t>
  </si>
  <si>
    <t>MŰKÖDÉSI BEVÉTELEK</t>
  </si>
  <si>
    <t>a.</t>
  </si>
  <si>
    <t>b.</t>
  </si>
  <si>
    <t>talajterhelési díj</t>
  </si>
  <si>
    <t>c.</t>
  </si>
  <si>
    <t>d.</t>
  </si>
  <si>
    <t>KÖZHATALMI BEVÉTELEK ÖSSZESEN:</t>
  </si>
  <si>
    <t>ravatalozó használati díj</t>
  </si>
  <si>
    <t>földbérleti díjak</t>
  </si>
  <si>
    <t>M  e  g  n  e  v  e  z  é  s:</t>
  </si>
  <si>
    <t>vendégebéd térítési díja</t>
  </si>
  <si>
    <t>beruházások</t>
  </si>
  <si>
    <t>felújítások</t>
  </si>
  <si>
    <t>finanszírozási és egyéb kiadások</t>
  </si>
  <si>
    <t xml:space="preserve">  kiadások  összesen:</t>
  </si>
  <si>
    <t>teljes.</t>
  </si>
  <si>
    <t>sítés</t>
  </si>
  <si>
    <t>Sitke község önkormányzatának egészségre nevelő programja                       (TÁMOP-6.1.2-11/1-2012-1244)</t>
  </si>
  <si>
    <t>2013-2014.</t>
  </si>
  <si>
    <t>Közösségi közlekedés feltételrendszereinek fejlesztése Sárváron és a környező településeken                                               ( NYDOP-3.2.1/B-12-2013-0005)</t>
  </si>
  <si>
    <t>évközi változás</t>
  </si>
  <si>
    <t>szakfeladat megnevezése</t>
  </si>
  <si>
    <t>Saját bevétel és adósságot keletkeztető ügyletből eredő fizetési kötelezettség összegei</t>
  </si>
  <si>
    <t>helyi adók</t>
  </si>
  <si>
    <t>kezességvállalással kapcsolatos megtérülések</t>
  </si>
  <si>
    <t>önkormányzat saját bevételei:</t>
  </si>
  <si>
    <t>saját bevételek  50 %-a</t>
  </si>
  <si>
    <t>A. helyi adónál biztosított közvetett támogatások</t>
  </si>
  <si>
    <t xml:space="preserve"> - elengedés</t>
  </si>
  <si>
    <t>2. Gépjárműadó</t>
  </si>
  <si>
    <t>BEVÉTELEI FORRÁSONKÉNT</t>
  </si>
  <si>
    <t>változás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</si>
  <si>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</si>
  <si>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</si>
  <si>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</si>
  <si>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</si>
  <si>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</si>
  <si>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</si>
  <si>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</si>
  <si>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</si>
  <si>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</si>
  <si>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</si>
  <si>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</si>
  <si>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</si>
  <si>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</si>
  <si>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</si>
  <si>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</si>
  <si>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</si>
  <si>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</si>
  <si>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Gyermekétkeztetés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</si>
  <si>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</si>
  <si>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</si>
  <si>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</si>
  <si>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</si>
  <si>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Működési célú központosított előirányzatok összesen:</t>
  </si>
  <si>
    <t>Egyéb működési célú támogatások bevételei államháztartáson belülről</t>
  </si>
  <si>
    <t>BERUHÁZÁSI KIADÁSOK</t>
  </si>
  <si>
    <t>közfoglalkoztatás támogatása</t>
  </si>
  <si>
    <t>Gyermekek természetbeni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</si>
  <si>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</si>
  <si>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</si>
  <si>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</si>
  <si>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Egyéb felhalmozási célú támogatások bevételei államháztartáson belülről</t>
  </si>
  <si>
    <t>FELHALMOZÁSI CÉLÚ TÁMOGATÁSOK ÁLLAMHÁZ- TARTÁSON BELÜLRŐL ÖSSZESEN:</t>
  </si>
  <si>
    <t>KÖZHATALMI BEVÉTELEK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</si>
  <si>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</si>
  <si>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</si>
  <si>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</si>
  <si>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</si>
  <si>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</si>
  <si>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</si>
  <si>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</si>
  <si>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</si>
  <si>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</si>
  <si>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</si>
  <si>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</si>
  <si>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</si>
  <si>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</si>
  <si>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</si>
  <si>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</si>
  <si>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</si>
  <si>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</si>
  <si>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</si>
  <si>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közterület-foglalási díjak</t>
  </si>
  <si>
    <t>Tulajdonosi bevételek</t>
  </si>
  <si>
    <t>szennyvízcsatorna-használati díj</t>
  </si>
  <si>
    <t>Ellátási díjak</t>
  </si>
  <si>
    <t>szociális étkeztetés térítési díja</t>
  </si>
  <si>
    <t>alkalmazottak térítési díja</t>
  </si>
  <si>
    <t>Kiszámlázott általános forgalmi adó</t>
  </si>
  <si>
    <t>Általános forgalmi adó visszatérítése</t>
  </si>
  <si>
    <t>Kamatbevételek</t>
  </si>
  <si>
    <t>MŰKÖDÉSI CÉLÚ ÁTVETT PÉNZESZKÖZÖK</t>
  </si>
  <si>
    <t>096015</t>
  </si>
  <si>
    <t>Gyermekétkeztetés köznevelési intézményben</t>
  </si>
  <si>
    <t>096025</t>
  </si>
  <si>
    <t>Munkahelyi étkezteté köznevelési intézményben</t>
  </si>
  <si>
    <t>Munkahelyi étkezteté köznevelési int. ( Vendég)</t>
  </si>
  <si>
    <t>Munkahelyi étkezteté köznevelési int. (Vendég)</t>
  </si>
  <si>
    <t>működési kiadások ( 4. melléklet)</t>
  </si>
  <si>
    <t>felhalmozási kiadások (5. melléklet)</t>
  </si>
  <si>
    <t>Települési lakásfenntartási támogatás</t>
  </si>
  <si>
    <t>Rendkívüli települési támogatás</t>
  </si>
  <si>
    <t>Újszülöttek támogatása</t>
  </si>
  <si>
    <t>lakott külterülettel kapcsolatos feladatok</t>
  </si>
  <si>
    <t>üdülőhelyi feladatok</t>
  </si>
  <si>
    <t>Egyes szociális feladatainak támogatása</t>
  </si>
  <si>
    <t>Működési célú költségvetési és kiegészítő támogatás</t>
  </si>
  <si>
    <t>Szociális célú tüzifa vásárlás támogatása</t>
  </si>
  <si>
    <t>Felhalmozási célú önkormányzati támogatások</t>
  </si>
  <si>
    <t>Felhalmozási célú önkormányzati támogatások összesen:</t>
  </si>
  <si>
    <t>Munkahelyi étkezteté köznevelési int.( Vendég)</t>
  </si>
  <si>
    <t>018030</t>
  </si>
  <si>
    <t>Támogatási célú finanszírozási műveletek</t>
  </si>
  <si>
    <t>Esküvő külső helyszínen</t>
  </si>
  <si>
    <t>Biztosító által fizetett kártérítés</t>
  </si>
  <si>
    <t>- szellemi termék</t>
  </si>
  <si>
    <t>Adómentesség</t>
  </si>
  <si>
    <t>Gjt. 5.§. A.-b. pont</t>
  </si>
  <si>
    <t>költségvetési szerv,társadalmi szervezet</t>
  </si>
  <si>
    <t>Időskorúak támogatása</t>
  </si>
  <si>
    <t>FELHALMOZÁSI BEVÉTELEK</t>
  </si>
  <si>
    <t>( Ft-ban)</t>
  </si>
  <si>
    <t>felhalmozási kiadások összesen:</t>
  </si>
  <si>
    <t>082092</t>
  </si>
  <si>
    <t>Munkahelyi étkeztetés köznevelési intézményekben</t>
  </si>
  <si>
    <t>Munkahelyi étk.közn. Int.  (562920) ( Vendég)</t>
  </si>
  <si>
    <t>Szociális étkeztetés (889921)</t>
  </si>
  <si>
    <t>2016. év</t>
  </si>
  <si>
    <t>Sitke község Önkormányzata</t>
  </si>
  <si>
    <t>felhalmozási bevételek</t>
  </si>
  <si>
    <t>ZÁRSZÁMADÁSI-RENDELET</t>
  </si>
  <si>
    <t>(Ft-ban)</t>
  </si>
  <si>
    <t>(  Ft-ban)</t>
  </si>
  <si>
    <t>(  Ft-ban )</t>
  </si>
  <si>
    <t>17</t>
  </si>
  <si>
    <t>Kezességvállalás összesen:</t>
  </si>
  <si>
    <t>J)</t>
  </si>
  <si>
    <t>J.</t>
  </si>
  <si>
    <t>Közművelődés - hagyományos köz.kultúrális értékek gondozása</t>
  </si>
  <si>
    <t>Sor-szám</t>
  </si>
  <si>
    <t>Sor-sz.</t>
  </si>
  <si>
    <t>Sárvár Város Önkormányzatának a házi segítségnyújtás feledat ellátására átadott támogatás</t>
  </si>
  <si>
    <t>FELÚJÍTÁSOK ÖSSZESEN:</t>
  </si>
  <si>
    <t>045160 Közutak, hidak, alagutak üzemeltetési, fenntartása</t>
  </si>
  <si>
    <t>Egyéb építmény felújítása</t>
  </si>
  <si>
    <t xml:space="preserve"> 013350 Önkormányzati vagyonnal való gazdálkodás</t>
  </si>
  <si>
    <t>Közművesített telek vásárlása</t>
  </si>
  <si>
    <t>Beépítetlen terület (telek)</t>
  </si>
  <si>
    <t>066020 Városi és községgazdálkodási egyéb szolgáltatások</t>
  </si>
  <si>
    <t>052080 Szennyvízcsatorna építése,  fenntartása, üzemeltetése</t>
  </si>
  <si>
    <t>082044 Könyvtári szolgáltatások</t>
  </si>
  <si>
    <t>Könyvtári infrastruktúra fejlesztés támogatása, eszközbeszerzés</t>
  </si>
  <si>
    <t>072111 Házorvosi alapellátás</t>
  </si>
  <si>
    <t>096015 Gyermekétkeztetés köznevelési intézményben</t>
  </si>
  <si>
    <t>096025 Munkahelyi étkeztetés köznevelési intézményekben</t>
  </si>
  <si>
    <t>096025Munkahelyi étkeztetés köznevelési int.(562920) (vendég)</t>
  </si>
  <si>
    <t>107051 Szociális étkeztetés (889921)</t>
  </si>
  <si>
    <t>BERUHÁZÁSOK ÖSSZESEN:</t>
  </si>
  <si>
    <t xml:space="preserve"> 011130 Önkormányzatok és önk. hivatalok jogalkotó és ált. igaztatási tevékenysége</t>
  </si>
  <si>
    <t xml:space="preserve"> Eszközbeszerzés ( fűkaszák, ágvágó)</t>
  </si>
  <si>
    <t xml:space="preserve"> - egyéb elvonások, befizetések kiadásai</t>
  </si>
  <si>
    <t>Települési önkormányzatok szociális feleadatainak egyéb támogatása</t>
  </si>
  <si>
    <t>Telkek értékesítése</t>
  </si>
  <si>
    <t>FELHALMOZÁSI BEVÉTELEK ÖSSZESEN:</t>
  </si>
  <si>
    <t>1. Nyári diákmunka támogatása</t>
  </si>
  <si>
    <t>Helyi önkormányzatok működésének általános támogatása</t>
  </si>
  <si>
    <t xml:space="preserve"> Az eszközök értékvesztésének alakulása</t>
  </si>
  <si>
    <t>adatok Ft-ban</t>
  </si>
  <si>
    <t>Sor -szám</t>
  </si>
  <si>
    <t>Nyitó adatok, bekerülési érték</t>
  </si>
  <si>
    <t>Nyitó adatok, értékvesztés</t>
  </si>
  <si>
    <t>Tárgyidőszakban elszámolt értékvesztés</t>
  </si>
  <si>
    <t>Tárgyidőszakban visszaírt értékvesztés</t>
  </si>
  <si>
    <t>Záró adatok, bekerülési érték</t>
  </si>
  <si>
    <t>Záró adatok, értékvesztés</t>
  </si>
  <si>
    <t>Kincstáron kívüli forintszámlák</t>
  </si>
  <si>
    <t>Követelések a követelés jellegű sajátos elszámolások kivételével</t>
  </si>
  <si>
    <t>Összesen (=01+…+10)</t>
  </si>
  <si>
    <t>02</t>
  </si>
  <si>
    <t>06</t>
  </si>
  <si>
    <t>08</t>
  </si>
  <si>
    <t>11</t>
  </si>
  <si>
    <t xml:space="preserve"> Tájékoztató adatok</t>
  </si>
  <si>
    <t>sorsz.</t>
  </si>
  <si>
    <t>Összeg</t>
  </si>
  <si>
    <t>A költségvetési év január hónapban elszámolt, a megelőző év december hónapra járó bruttó személyi juttatás (az adó- és járuléklevonások január hónapot követően teljesített összegével együtt)</t>
  </si>
  <si>
    <t>A költségvetési év január hónapban elszámolt, a megelőző év december hónapra járó bruttó személyi juttatás járulékai (a járulékok január hónapot követően teljesített összegével együtt)</t>
  </si>
  <si>
    <t>A költségvetési évet követő év január hónapban elszámolt és január 15-ig pénzügyileg teljesült, a költségvetési év december hónapra járó bruttó személyi juttatás</t>
  </si>
  <si>
    <t>A költségvetési évet követő év január hónapban elszámolt és január 15-ig pénzügyileg teljesült, a költségvetési év december hónapra járó bruttó személyi juttatás járulékai (a járulékok január hónapot követően teljesített összegével együtt)</t>
  </si>
  <si>
    <t>18 %-os kulcsú áfa-adóalap összege</t>
  </si>
  <si>
    <t>27 %-os kulcsú áfa-adóalap összege</t>
  </si>
  <si>
    <t>Betegszabadsággal összefüggő munkáltatói kifizetés</t>
  </si>
  <si>
    <t>Betegszabadsággal összefüggő kifizetésben részesülől száma</t>
  </si>
  <si>
    <t>5 %-os kulcsú áfa-adóalap összege</t>
  </si>
  <si>
    <t xml:space="preserve"> A helyi önkormányzatok visszafizetési kötelezettsége, pótlólagos támogatása (Ávr. 111. §), és a jogtalan igénybevétele után fizetendő ügyleti kamata (Ávr. 112. §)</t>
  </si>
  <si>
    <t>Sorsz.</t>
  </si>
  <si>
    <t>Kimutatás az immateriális javak, tárgyi eszközök koncesszióba, vagyonkezelésbe adott eszközök állományának alakulásáról</t>
  </si>
  <si>
    <t>Ingatlanok és kapcsolódó vagyoni értékű jogok</t>
  </si>
  <si>
    <t>Gépek, berendezések, felszerelések, járművek</t>
  </si>
  <si>
    <t>Beruházások és felújítások</t>
  </si>
  <si>
    <t>Összesen (=3+4+5+6+7+8)</t>
  </si>
  <si>
    <t>Tárgyévi nyitó állomány (előző évi záró állomány)</t>
  </si>
  <si>
    <t>Beruházásokból, felújításokból aktivált érték</t>
  </si>
  <si>
    <t>Összes növekedés  (=02+…+07)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</si>
  <si>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</si>
  <si>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</si>
  <si>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</si>
  <si>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</si>
  <si>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</si>
  <si>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</si>
  <si>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</si>
  <si>
    <t>Immateriális javak beszerzése,nem aktivált beruházások</t>
  </si>
  <si>
    <t>A költségvetési év január hónapban elszámolt, a megelőző év december havi szociális hozzájárulási adó összege (a szociális hozzájárulási adó január hónapot követően teljesített összegével együtt)</t>
  </si>
  <si>
    <t>A költségvetési év január hónapban elszámolt, a megelőző év december havi egészségügyi hozzájárulás összege (a szociális hozzájárulási adó január hónapot követően teljesített összegével együtt)</t>
  </si>
  <si>
    <t>EURÓPAI UNIÓS TÁMOGATÁSSAL FINANSZÍROZOTT PROJEKTEK ELSZÁMOLÁSA</t>
  </si>
  <si>
    <t>2015-2016. évre</t>
  </si>
  <si>
    <t>EGYÉB MŰKÖDÉSI ÉS FELHALMOZÁSI KIADÁSAI ÖSSZESEN:</t>
  </si>
  <si>
    <t>sor-sz.</t>
  </si>
  <si>
    <t>Eseti társadalom, szociálpolitikai és egyéb társadalombiztosítási juttatások</t>
  </si>
  <si>
    <t>Eseti társadalom, szociálpolitikai és egyéb társadalombiztosítási juttatások összesen:</t>
  </si>
  <si>
    <t>Működési célú szociális támogatás összesen:</t>
  </si>
  <si>
    <t>Bursa Hungarica ösztöndíjpályázat támogatása</t>
  </si>
  <si>
    <t xml:space="preserve">Tanévkezdési települési támogatás </t>
  </si>
  <si>
    <t>Egyéb felhalmozási kiadások államháztartáson kívülre</t>
  </si>
  <si>
    <t>Első lakáshoz jutók lakásépítésének és -vásárlásnak viszza nem térítendő támogatása</t>
  </si>
  <si>
    <t>Háztartásoknak felhalmozási célú visszatérítendő támogatás (kamatmentes kölcsön)</t>
  </si>
  <si>
    <t>Egyéb felhalmozási kiadások államháztartáson kívülre összesen:</t>
  </si>
  <si>
    <t>Társadalom-, szociálispolitikai és egyéb társadalom-</t>
  </si>
  <si>
    <t>biztosítási juttatások mindösszesen:</t>
  </si>
  <si>
    <t>Befektetett eszközök összesen:</t>
  </si>
  <si>
    <t>2017. év</t>
  </si>
  <si>
    <t>2017.év</t>
  </si>
  <si>
    <t>2017.  év</t>
  </si>
  <si>
    <t>BEFEKTETETT ESZKÖZVAGYONA ÖSSZETÉTELÉNEK 2017. DECEMBER 31-I ÁLLAPOTA</t>
  </si>
  <si>
    <t>2017. DECEMBER 31-I ÁLLOMÁNYA</t>
  </si>
  <si>
    <t>2017. ÉVI LÉTSZÁMADATAI</t>
  </si>
  <si>
    <t>2017.12.31-én</t>
  </si>
  <si>
    <t>2017. évre</t>
  </si>
  <si>
    <t xml:space="preserve"> 2017. évi                       tervezett</t>
  </si>
  <si>
    <t xml:space="preserve"> 2017. évi                                     tényadatok</t>
  </si>
  <si>
    <t>SITKE KÖZSÉG ÖNKORMÁNYZATA 2017. ÉVI ZÁRSZAMADÁSA KIEGÉSZÍTŐ MELLÉKLETE</t>
  </si>
  <si>
    <t>Munkahelyi étk.köznev.int. (562920) (Vendég)</t>
  </si>
  <si>
    <t>Sitkei Önkormányzati Konyha összesen:</t>
  </si>
  <si>
    <t>ÖSSZESEN:</t>
  </si>
  <si>
    <t>Sitke Község Önkormányzata összesen:</t>
  </si>
  <si>
    <t>Sitke község Önkormányzat összesen:</t>
  </si>
  <si>
    <t>2017. évi nyitó egyenleg</t>
  </si>
  <si>
    <t>2017. évi záró egyenleg</t>
  </si>
  <si>
    <t>Sitke Köség Önkormányzata</t>
  </si>
  <si>
    <t>Sitkei Önkormányzati Konyha</t>
  </si>
  <si>
    <t xml:space="preserve">Sitke község Önkormányzata 2017. évi költségvetési maradványának intézményenkénti alakulása </t>
  </si>
  <si>
    <t xml:space="preserve"> központi, irányító szervi támogatás                                                          </t>
  </si>
  <si>
    <t>bevételek összesen:</t>
  </si>
  <si>
    <t xml:space="preserve"> 4. melléklet </t>
  </si>
  <si>
    <t xml:space="preserve"> eredeti     előirányzat </t>
  </si>
  <si>
    <t xml:space="preserve"> módosított    előirányzat </t>
  </si>
  <si>
    <t xml:space="preserve"> teljesítés </t>
  </si>
  <si>
    <t xml:space="preserve"> eredeti    előirányzat </t>
  </si>
  <si>
    <t xml:space="preserve"> módosított   előirányzat </t>
  </si>
  <si>
    <t xml:space="preserve"> módosított előirányzat </t>
  </si>
  <si>
    <t xml:space="preserve"> eredeti előirányzat </t>
  </si>
  <si>
    <t xml:space="preserve"> teljesítés %-a </t>
  </si>
  <si>
    <t xml:space="preserve">            működési bevételek                                                             </t>
  </si>
  <si>
    <t>sor-szám</t>
  </si>
  <si>
    <t>finanszírozási bevételek</t>
  </si>
  <si>
    <t xml:space="preserve">BEVÉTELEINEK KÖLTSÉGVETÉSI SZERVENKÉNTI  ALAKULÁSA </t>
  </si>
  <si>
    <t>Sike község önkormányzata</t>
  </si>
  <si>
    <t>ÖSSZESEN.</t>
  </si>
  <si>
    <t>2017. évi engedélyezett nyitó létszám</t>
  </si>
  <si>
    <t>2017. évi engedélyezett záró létszám</t>
  </si>
  <si>
    <t>2017. évi átlagos statisztikai létszám</t>
  </si>
  <si>
    <t>SITKEI ÖNKORMÁNYZATI KONYHA</t>
  </si>
  <si>
    <t>ÖSSZESÍTETT BEFEKTETETT ESZKÖZVAGYONA ÖSSZETÉTELÉNEK 2017. DECEMBER 31-I ÁLLAPOTA</t>
  </si>
  <si>
    <t>adatok  Ft-ban</t>
  </si>
  <si>
    <t>Intézmény                     megnevezése</t>
  </si>
  <si>
    <t>E       s       z       k       ö      z       ö       k       :</t>
  </si>
  <si>
    <t xml:space="preserve">N e m z  e t i   v a g y o n  b a    t a r t o z ó  </t>
  </si>
  <si>
    <t>pénz-    eszközök             ( C )</t>
  </si>
  <si>
    <t xml:space="preserve">Követelések  </t>
  </si>
  <si>
    <t>egyéb         sajátos                  elszá-              molások                      ( E )</t>
  </si>
  <si>
    <t>aktív       időbeli             elhatá-                     rolások             ( F )</t>
  </si>
  <si>
    <t xml:space="preserve">eszközök              összesen:      </t>
  </si>
  <si>
    <t>források        összesen:</t>
  </si>
  <si>
    <t xml:space="preserve">   b e f e k t e t e t t   e s z k ö z ö k   (A)</t>
  </si>
  <si>
    <t>forgó eszközök   (B)</t>
  </si>
  <si>
    <t>immateriális    javak</t>
  </si>
  <si>
    <t>ingatlanok és kapcs.v.é.   jogok</t>
  </si>
  <si>
    <t>gépek,    berend., felsz. járművek</t>
  </si>
  <si>
    <t>beruházások   felújítások</t>
  </si>
  <si>
    <t>tárgyi eszközök értékhelyes-bítése</t>
  </si>
  <si>
    <t>befekt. pü-i eszközök</t>
  </si>
  <si>
    <t>koncesszióba vagyonkez. adott eszk.</t>
  </si>
  <si>
    <t>készletek</t>
  </si>
  <si>
    <t>értékpapírok</t>
  </si>
  <si>
    <t>ÖSSZESÍTETT EREDMÉNYKIMUTATÁSA</t>
  </si>
  <si>
    <t>2016. évi</t>
  </si>
  <si>
    <t>2017. évi</t>
  </si>
  <si>
    <t>Sitkei Önkormányzati konyha</t>
  </si>
  <si>
    <t xml:space="preserve">kötezelett-ségek </t>
  </si>
  <si>
    <t>saját tőke                            ( G )</t>
  </si>
  <si>
    <t>passzív időbeli elhatárolá-sok</t>
  </si>
  <si>
    <t xml:space="preserve"> F        o        r        r       á        s        o        k   :</t>
  </si>
  <si>
    <t xml:space="preserve"> Sitke Község Önkormányzata 2017. évi vagyonának alakulása  költségvetési szervenként </t>
  </si>
  <si>
    <t xml:space="preserve">  - levonva: intézményfinanszírozás (0981313)</t>
  </si>
  <si>
    <t xml:space="preserve">  - levonva: intézményfinanszírozás (0591532)</t>
  </si>
  <si>
    <t>12 %-os kulcsú áfa-adóalap összege</t>
  </si>
  <si>
    <t>03</t>
  </si>
  <si>
    <t>04</t>
  </si>
  <si>
    <t>07</t>
  </si>
  <si>
    <t>Fordított általános forgalmi adó</t>
  </si>
  <si>
    <t>-ebből: beruházáshoz,felújításhoz kapcsolódó</t>
  </si>
  <si>
    <t>Nem aktivált felújítások</t>
  </si>
  <si>
    <t>Térítésmentes átvétel</t>
  </si>
  <si>
    <t>Ávr. 111. § a) szerinti valamennyi támogatás visszafizetendő összege (11/C űrlap 10. sor 10. és 11. oszlopok és a 11.a űrlap 42. sor 6. oszlopának figyelembe vétele mellett)</t>
  </si>
  <si>
    <t>Kamat alapba számító együttes eltérés összege a 2016. XC. törvény 39. § (3) bekezdése alapján (a 11/C űrlap 2,5,6,7,8 és 9. sor 11. oszlop értékeinek összege csökkentve ugyanezen sorok 10. oszlopának értékével és ezen űrlap 11. sor 3. oszlop értékeinek összegével)</t>
  </si>
  <si>
    <t>Önkormányzat tőketartozása összesen (1+3+…+9)</t>
  </si>
  <si>
    <t>A 21. sor szerinti tőketartozás 10032000-01031496 számlára fizetendő része (1+3+4+5+6-visszafizetendő vis maior támogatás+7+8+9):</t>
  </si>
  <si>
    <t>Önkormányzat visszafizetési kötelezettsége és fizetendő kamat összesen (20+21)</t>
  </si>
  <si>
    <t>Szent László Katolikus Általános Iskola táborozés támogatása</t>
  </si>
  <si>
    <t>Sárvári Sakk Club SE Petanque Szakosztály</t>
  </si>
  <si>
    <t>Kertészkert utca aszfatozására ( adósságkonszolidációban nem részesült települési önkormányzatok 2016. évi támogatásának felhasználása)</t>
  </si>
  <si>
    <t>Vadkert utca burkolatának felújítása</t>
  </si>
  <si>
    <t>Hunyadi utca burkolatának felújítása</t>
  </si>
  <si>
    <t>Zrínyi és Ady utca árkok jókarba helyezése</t>
  </si>
  <si>
    <t>013350 Önkormányzati vagyonnal való gazdálodással kapcsolatos feladatok</t>
  </si>
  <si>
    <t>Konyha korszerűsítésének tervezési kiadásaira</t>
  </si>
  <si>
    <t>082092 Közművelődés - Hagyományos közösségi, kulturális értékek gondozása</t>
  </si>
  <si>
    <t>Vasiszap üllepítő medence építése</t>
  </si>
  <si>
    <t>Függönyök, egyéb felszerelések beszerzése ( tárolószekrények)</t>
  </si>
  <si>
    <t>Egyéb gép, berendezés,felszerelés, kisértékű eszközbeszerzés ( darts)</t>
  </si>
  <si>
    <t>Egyéb gép, berendezés, felszerelés (dagasztógép mosó-szárítógép)</t>
  </si>
  <si>
    <t>Egyéb kisértékűinformatikai eszköz beszerzése ( router)</t>
  </si>
  <si>
    <t>Egyéb gép, berendezés, felszerelés  (dagasztógép mosó-szárítógép)</t>
  </si>
  <si>
    <t>2016.évről áthúzódó bérkompenzáció támogatás</t>
  </si>
  <si>
    <t>Települési arculati kézikönyv elkészítése</t>
  </si>
  <si>
    <t>2017. évi  bérkompenzáció</t>
  </si>
  <si>
    <t>Minimálbér és garantált bérminimun emelés támogatása</t>
  </si>
  <si>
    <t>Polgármesteri béremelés különbözetének támogatására</t>
  </si>
  <si>
    <t xml:space="preserve">6. </t>
  </si>
  <si>
    <t>Elszámolásból származó bevételek</t>
  </si>
  <si>
    <t>2016.évi éves bszámoló 11/C űrlap alapján</t>
  </si>
  <si>
    <t>Vas megyei Közgyűlés elnökének támogatás (napközistáborra)</t>
  </si>
  <si>
    <t>Honvédelmi Minisztérium Hadtörténeti Intézet és Múzeum támogatása ( hadisírok felújítására)</t>
  </si>
  <si>
    <t xml:space="preserve"> Önkormányzatokffeladatellátását szolgáló fejlesztések támogatása támogatása</t>
  </si>
  <si>
    <t>1717/2017.(X.03.) Korm.hat. alapján Egyedi költségvetési támogatás</t>
  </si>
  <si>
    <t>Kistelepülési önlkormányzatok alacsony összegű fejlesztéseinek támogatása</t>
  </si>
  <si>
    <t>Zene Háza Sárvár TOP pályázatból Sitke Önkormányzatra jutó támogatás</t>
  </si>
  <si>
    <t>Sorszám</t>
  </si>
  <si>
    <t xml:space="preserve"> működési támogatások államháztartáson belülről </t>
  </si>
  <si>
    <t xml:space="preserve"> közhatalmi bevételek </t>
  </si>
  <si>
    <t xml:space="preserve"> működési bevételek </t>
  </si>
  <si>
    <t xml:space="preserve"> működési célú átvett pénzeszközök </t>
  </si>
  <si>
    <t>működési bevételek összesen</t>
  </si>
  <si>
    <t xml:space="preserve"> módosított  előirányzat </t>
  </si>
  <si>
    <t xml:space="preserve"> teljesítés   %-a </t>
  </si>
  <si>
    <t xml:space="preserve"> MŰKÖDÉSI BEVÉTELEINEK KÖLTSÉGVETÉSI SZERVENKÉNTI ALAKULÁSA</t>
  </si>
  <si>
    <t xml:space="preserve"> FELHALMOZÁSI BEVÉTELEINEK KÖLTSÉGVETÉSI SZERVENKÉNTI ALAKULÁSA</t>
  </si>
  <si>
    <t xml:space="preserve"> felhalmozási támogatások államháztartáson belülről </t>
  </si>
  <si>
    <t xml:space="preserve"> felhalmozási bevételek </t>
  </si>
  <si>
    <t xml:space="preserve"> felhalmozási célú átvett pénzeszközök </t>
  </si>
  <si>
    <t>felhalmozási bevételek összesen</t>
  </si>
  <si>
    <t>Falunapi rendezvények támogatása</t>
  </si>
  <si>
    <t>Egyéb építmény értékesítés</t>
  </si>
  <si>
    <t xml:space="preserve">2. </t>
  </si>
  <si>
    <t>Egyéb felhalmozási célú átvett pénzeszközök</t>
  </si>
  <si>
    <t>Háztartásoktól felhalmozási célú átvett pénzeszközök</t>
  </si>
  <si>
    <t>Egyéb különféle működési bevételek</t>
  </si>
  <si>
    <t>Vadászati jog bérbeadásából származó bevétel</t>
  </si>
  <si>
    <t xml:space="preserve"> 5. melléklet </t>
  </si>
  <si>
    <t xml:space="preserve"> - ebből: 2017. december 31-i keletkezett fizetési kötelezettség</t>
  </si>
  <si>
    <t>sorsz</t>
  </si>
  <si>
    <t>Sitke község Önkormányzata összesen:</t>
  </si>
  <si>
    <t>Sitkei  Önkormányzati Konyha összesen:</t>
  </si>
  <si>
    <t>Mindösszesen:</t>
  </si>
  <si>
    <t>adóalanyak</t>
  </si>
  <si>
    <t>Gjt. 6.§.(2) bek.</t>
  </si>
  <si>
    <t>1. melléklet  az  5/2018. (IV.24.)  önkormányzati rendelethez</t>
  </si>
  <si>
    <t>2. melléklet  az 5/2018. (IV.24.) önkormányzati rendelethez</t>
  </si>
  <si>
    <t>3. melléklet az 5/2018.(IV.24.) sz. önkormányzati rendelethez</t>
  </si>
  <si>
    <t>4. melléklet az 5/2018.(IV.24.) sz. önkormányzati rendelethez</t>
  </si>
  <si>
    <t>5. melléklet az 5/2018.(IV.24.) sz. önkormányzati rendelethez</t>
  </si>
  <si>
    <t>6. melléklet az 5/2018. (IV.24) önkormányzati rendelethez</t>
  </si>
  <si>
    <t>7. melléklet az 5/2018. (IV.24) önkormányzati rendelethez</t>
  </si>
  <si>
    <t>8. melléklet az 5/2018. (IV.24) önkormányzati rendelethez</t>
  </si>
  <si>
    <t>9. melléklet  az 5/2018. (IV.24) önkormányzati rendelethez</t>
  </si>
  <si>
    <t>10. melléklet  az 5/2018. (IV.24) önkormányzati rendelethez</t>
  </si>
  <si>
    <t>11. melléklet  az 5/2018. (IV.24) önkormányzati rendelethez</t>
  </si>
  <si>
    <t>12. melléklet  az 5/2018. (IV.24) önkormányzati rendelethez</t>
  </si>
  <si>
    <t>13. melléklet  az 5/2018. (IV.24) önkormányzati rendelethez</t>
  </si>
  <si>
    <t>14. melléklet  az 5/2018. (IV.24) önkormányzati rendelethez</t>
  </si>
  <si>
    <t>15. melléklet  az 5/2018. (IV.24) önkormányzati rendelethez</t>
  </si>
  <si>
    <t>16. melléklet  az 5/2018. (IV.24) önkormányzati rendelethez</t>
  </si>
  <si>
    <t>17. melléklet  az 5/2018. (IV.24) önkormányzati rendelethez</t>
  </si>
  <si>
    <t>18. melléklet  az 5/2018. (IV.24) önkormányzati rendelethez</t>
  </si>
  <si>
    <t>19. melléklet  az 5/2018. (IV.24) önkormányzati rendelethez</t>
  </si>
  <si>
    <t>20. melléklet  az 5/2018. (IV.24) önkormányzati rendelethez</t>
  </si>
  <si>
    <t>21. melléklet  az 5/2018. (IV.24) önkormányzati rendelethez</t>
  </si>
  <si>
    <t>22. melléklet  az 5/2018. (IV.24) önkormányzati rendelethez</t>
  </si>
  <si>
    <t>23. melléklet az 5/2018. (IV.24) önkormányzati rendelethez</t>
  </si>
  <si>
    <t>24. melléklet az 5/2018. (IV.24) önkormányzati rendelethez</t>
  </si>
  <si>
    <t>25. melléklet  az 5/2018. (IV.24) önkormányzati rendelethez</t>
  </si>
  <si>
    <t>26. melléklet az 5/2018. (IV.24) önkormányzati rendelethez</t>
  </si>
  <si>
    <t>27. melléklet  az 5/2018. (IV.24) önkormányzati rendelethez</t>
  </si>
  <si>
    <t>28. melléklet  az 5/2018. (IV.24) önkormányzati rendelethez</t>
  </si>
  <si>
    <t>29. melléklet  az 5/2018. (IV.24) önkormányzati rendelethez</t>
  </si>
  <si>
    <t>30. melléklet  az 5/2018. (IV.24) önkormányzati rendelethez</t>
  </si>
  <si>
    <t>31. melléklet az 5/2018. (IV.24) önkormányzati rendelethez</t>
  </si>
  <si>
    <t>32. melléklet az 5/2018. (IV.24) önkormányzati rendelethez</t>
  </si>
  <si>
    <t>33. melléklet az 5/2018. (IV.24) önkormányzati rendelethez</t>
  </si>
  <si>
    <t>34. melléklet az 5/2018. (IV.24) önkormányzati rendelethez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</si>
</sst>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  <numFmt numFmtId="166" formatCode="0.00000"/>
    <numFmt numFmtId="167" formatCode="0.0000"/>
    <numFmt numFmtId="168" formatCode="0.000000"/>
    <numFmt numFmtId="169" formatCode="0.0000000"/>
    <numFmt numFmtId="170" formatCode="0.00000000"/>
    <numFmt numFmtId="171" formatCode="0.000000000"/>
    <numFmt numFmtId="172" formatCode="_-* #,##0.0\ _F_t_-;\-* #,##0.0\ _F_t_-;_-* &quot;-&quot;??\ _F_t_-;_-@_-"/>
    <numFmt numFmtId="173" formatCode="_-* #,##0\ _F_t_-;\-* #,##0\ _F_t_-;_-* &quot;-&quot;??\ _F_t_-;_-@_-"/>
    <numFmt numFmtId="174" formatCode="0.0%"/>
    <numFmt numFmtId="175" formatCode="#,##0.0"/>
    <numFmt numFmtId="176" formatCode="_-* #,##0.0\ _F_t_-;\-* #,##0.0\ _F_t_-;_-* &quot;-&quot;\ _F_t_-;_-@_-"/>
    <numFmt numFmtId="177" formatCode="[$-40E]yyyy\.\ mmmm\ d\."/>
    <numFmt numFmtId="178" formatCode="_-* #,##0.0\ &quot;Ft&quot;_-;\-* #,##0.0\ &quot;Ft&quot;_-;_-* &quot;-&quot;??\ &quot;Ft&quot;_-;_-@_-"/>
    <numFmt numFmtId="179" formatCode="_-* #,##0\ &quot;Ft&quot;_-;\-* #,##0\ &quot;Ft&quot;_-;_-* &quot;-&quot;??\ &quot;Ft&quot;_-;_-@_-"/>
    <numFmt numFmtId="180" formatCode="#,##0_ ;\-#,##0\ "/>
    <numFmt numFmtId="181" formatCode="0_ ;\-0\ "/>
    <numFmt numFmtId="182" formatCode="#,##0.0_ ;\-#,##0.0\ "/>
  </numFmts>
  <fonts count="92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u val="singleAccounting"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8"/>
      <name val="Arial CE"/>
      <family val="0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"/>
      <family val="0"/>
    </font>
    <font>
      <b/>
      <sz val="12"/>
      <name val="Arial"/>
      <family val="2"/>
    </font>
    <font>
      <b/>
      <sz val="11"/>
      <name val="Arial"/>
      <family val="2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 CE"/>
      <family val="0"/>
    </font>
    <font>
      <sz val="10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E"/>
      <family val="0"/>
    </font>
    <font>
      <b/>
      <sz val="10"/>
      <color indexed="8"/>
      <name val="Times New Roman"/>
      <family val="1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Arial CE"/>
      <family val="0"/>
    </font>
    <font>
      <b/>
      <sz val="10"/>
      <color theme="1"/>
      <name val="Times New Roman"/>
      <family val="1"/>
    </font>
    <font>
      <b/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double"/>
      <bottom style="medium"/>
    </border>
    <border>
      <left style="double"/>
      <right style="thick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ck"/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double"/>
      <right style="thick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1" fillId="1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0" fillId="21" borderId="7" applyNumberFormat="0" applyFont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9" fillId="28" borderId="0" applyNumberFormat="0" applyBorder="0" applyAlignment="0" applyProtection="0"/>
    <xf numFmtId="0" fontId="80" fillId="29" borderId="8" applyNumberFormat="0" applyAlignment="0" applyProtection="0"/>
    <xf numFmtId="0" fontId="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0" borderId="0" applyNumberFormat="0" applyBorder="0" applyAlignment="0" applyProtection="0"/>
    <xf numFmtId="0" fontId="84" fillId="31" borderId="0" applyNumberFormat="0" applyBorder="0" applyAlignment="0" applyProtection="0"/>
    <xf numFmtId="0" fontId="85" fillId="29" borderId="1" applyNumberFormat="0" applyAlignment="0" applyProtection="0"/>
    <xf numFmtId="9" fontId="0" fillId="0" borderId="0" applyFont="0" applyFill="0" applyBorder="0" applyAlignment="0" applyProtection="0"/>
  </cellStyleXfs>
  <cellXfs count="1526">
    <xf numFmtId="0" fontId="0" fillId="0" borderId="0" xfId="0" applyAlignment="1">
      <alignment/>
    </xf>
    <xf numFmtId="0" fontId="5" fillId="0" borderId="0" xfId="63" applyFont="1">
      <alignment/>
      <protection/>
    </xf>
    <xf numFmtId="173" fontId="5" fillId="0" borderId="0" xfId="40" applyNumberFormat="1" applyFont="1" applyAlignment="1">
      <alignment/>
    </xf>
    <xf numFmtId="173" fontId="4" fillId="0" borderId="0" xfId="40" applyNumberFormat="1" applyFont="1" applyBorder="1" applyAlignment="1">
      <alignment horizontal="right"/>
    </xf>
    <xf numFmtId="0" fontId="4" fillId="0" borderId="0" xfId="64" applyFont="1" applyBorder="1">
      <alignment/>
      <protection/>
    </xf>
    <xf numFmtId="0" fontId="5" fillId="0" borderId="0" xfId="64" applyFont="1">
      <alignment/>
      <protection/>
    </xf>
    <xf numFmtId="0" fontId="9" fillId="0" borderId="0" xfId="59" applyFont="1">
      <alignment/>
      <protection/>
    </xf>
    <xf numFmtId="0" fontId="9" fillId="0" borderId="0" xfId="57" applyFont="1">
      <alignment/>
      <protection/>
    </xf>
    <xf numFmtId="0" fontId="9" fillId="0" borderId="0" xfId="57" applyFont="1" applyBorder="1">
      <alignment/>
      <protection/>
    </xf>
    <xf numFmtId="0" fontId="5" fillId="0" borderId="0" xfId="64" applyFont="1">
      <alignment/>
      <protection/>
    </xf>
    <xf numFmtId="0" fontId="11" fillId="0" borderId="0" xfId="0" applyFont="1" applyAlignment="1">
      <alignment/>
    </xf>
    <xf numFmtId="0" fontId="5" fillId="0" borderId="0" xfId="62" applyFont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59" applyFont="1">
      <alignment/>
      <protection/>
    </xf>
    <xf numFmtId="0" fontId="5" fillId="0" borderId="0" xfId="59" applyFont="1">
      <alignment/>
      <protection/>
    </xf>
    <xf numFmtId="0" fontId="4" fillId="0" borderId="0" xfId="62" applyFont="1" applyAlignment="1">
      <alignment horizontal="center"/>
      <protection/>
    </xf>
    <xf numFmtId="0" fontId="4" fillId="0" borderId="0" xfId="62" applyFont="1">
      <alignment/>
      <protection/>
    </xf>
    <xf numFmtId="165" fontId="4" fillId="0" borderId="0" xfId="62" applyNumberFormat="1" applyFont="1">
      <alignment/>
      <protection/>
    </xf>
    <xf numFmtId="173" fontId="5" fillId="0" borderId="0" xfId="40" applyNumberFormat="1" applyFont="1" applyAlignment="1">
      <alignment horizontal="center"/>
    </xf>
    <xf numFmtId="0" fontId="13" fillId="0" borderId="0" xfId="0" applyFont="1" applyAlignment="1">
      <alignment/>
    </xf>
    <xf numFmtId="173" fontId="14" fillId="0" borderId="0" xfId="40" applyNumberFormat="1" applyFont="1" applyAlignment="1">
      <alignment/>
    </xf>
    <xf numFmtId="0" fontId="15" fillId="0" borderId="0" xfId="0" applyFont="1" applyAlignment="1">
      <alignment/>
    </xf>
    <xf numFmtId="173" fontId="4" fillId="0" borderId="0" xfId="40" applyNumberFormat="1" applyFont="1" applyAlignment="1">
      <alignment/>
    </xf>
    <xf numFmtId="0" fontId="9" fillId="0" borderId="0" xfId="0" applyFont="1" applyAlignment="1">
      <alignment/>
    </xf>
    <xf numFmtId="0" fontId="4" fillId="0" borderId="0" xfId="59" applyFont="1">
      <alignment/>
      <protection/>
    </xf>
    <xf numFmtId="0" fontId="8" fillId="0" borderId="0" xfId="59" applyFont="1">
      <alignment/>
      <protection/>
    </xf>
    <xf numFmtId="0" fontId="8" fillId="0" borderId="0" xfId="57" applyFont="1" applyAlignment="1">
      <alignment horizontal="center"/>
      <protection/>
    </xf>
    <xf numFmtId="0" fontId="8" fillId="0" borderId="0" xfId="57" applyFont="1">
      <alignment/>
      <protection/>
    </xf>
    <xf numFmtId="0" fontId="9" fillId="0" borderId="10" xfId="57" applyFont="1" applyBorder="1" applyAlignment="1">
      <alignment horizontal="center"/>
      <protection/>
    </xf>
    <xf numFmtId="0" fontId="9" fillId="0" borderId="11" xfId="57" applyFont="1" applyBorder="1" applyAlignment="1">
      <alignment horizontal="center"/>
      <protection/>
    </xf>
    <xf numFmtId="0" fontId="9" fillId="0" borderId="12" xfId="57" applyFont="1" applyBorder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0" fontId="4" fillId="0" borderId="0" xfId="0" applyFont="1" applyAlignment="1">
      <alignment/>
    </xf>
    <xf numFmtId="0" fontId="9" fillId="0" borderId="0" xfId="63" applyFont="1">
      <alignment/>
      <protection/>
    </xf>
    <xf numFmtId="0" fontId="8" fillId="0" borderId="0" xfId="59" applyFont="1" applyAlignment="1">
      <alignment/>
      <protection/>
    </xf>
    <xf numFmtId="0" fontId="9" fillId="0" borderId="0" xfId="0" applyFont="1" applyAlignment="1">
      <alignment/>
    </xf>
    <xf numFmtId="0" fontId="1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65" fontId="9" fillId="0" borderId="13" xfId="57" applyNumberFormat="1" applyFont="1" applyBorder="1">
      <alignment/>
      <protection/>
    </xf>
    <xf numFmtId="165" fontId="9" fillId="0" borderId="14" xfId="57" applyNumberFormat="1" applyFont="1" applyBorder="1">
      <alignment/>
      <protection/>
    </xf>
    <xf numFmtId="0" fontId="17" fillId="0" borderId="0" xfId="62" applyFont="1">
      <alignment/>
      <protection/>
    </xf>
    <xf numFmtId="0" fontId="8" fillId="0" borderId="0" xfId="59" applyFont="1" applyBorder="1">
      <alignment/>
      <protection/>
    </xf>
    <xf numFmtId="14" fontId="5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173" fontId="9" fillId="0" borderId="0" xfId="40" applyNumberFormat="1" applyFont="1" applyAlignment="1">
      <alignment/>
    </xf>
    <xf numFmtId="173" fontId="8" fillId="0" borderId="15" xfId="40" applyNumberFormat="1" applyFont="1" applyBorder="1" applyAlignment="1">
      <alignment/>
    </xf>
    <xf numFmtId="173" fontId="9" fillId="0" borderId="15" xfId="40" applyNumberFormat="1" applyFont="1" applyBorder="1" applyAlignment="1">
      <alignment/>
    </xf>
    <xf numFmtId="173" fontId="9" fillId="0" borderId="15" xfId="40" applyNumberFormat="1" applyFont="1" applyBorder="1" applyAlignment="1">
      <alignment horizontal="center" vertical="center"/>
    </xf>
    <xf numFmtId="173" fontId="9" fillId="0" borderId="16" xfId="40" applyNumberFormat="1" applyFont="1" applyBorder="1" applyAlignment="1">
      <alignment/>
    </xf>
    <xf numFmtId="0" fontId="8" fillId="0" borderId="0" xfId="59" applyFont="1" applyAlignment="1">
      <alignment horizontal="center"/>
      <protection/>
    </xf>
    <xf numFmtId="0" fontId="9" fillId="0" borderId="0" xfId="63" applyFont="1">
      <alignment/>
      <protection/>
    </xf>
    <xf numFmtId="0" fontId="9" fillId="0" borderId="0" xfId="63" applyFont="1" applyBorder="1">
      <alignment/>
      <protection/>
    </xf>
    <xf numFmtId="173" fontId="21" fillId="0" borderId="0" xfId="40" applyNumberFormat="1" applyFont="1" applyAlignment="1">
      <alignment/>
    </xf>
    <xf numFmtId="173" fontId="9" fillId="0" borderId="0" xfId="40" applyNumberFormat="1" applyFont="1" applyAlignment="1">
      <alignment horizontal="center"/>
    </xf>
    <xf numFmtId="173" fontId="22" fillId="0" borderId="0" xfId="40" applyNumberFormat="1" applyFont="1" applyAlignment="1">
      <alignment horizontal="center"/>
    </xf>
    <xf numFmtId="173" fontId="8" fillId="0" borderId="0" xfId="40" applyNumberFormat="1" applyFont="1" applyAlignment="1">
      <alignment horizontal="center"/>
    </xf>
    <xf numFmtId="0" fontId="4" fillId="0" borderId="0" xfId="59" applyFont="1" applyAlignment="1">
      <alignment/>
      <protection/>
    </xf>
    <xf numFmtId="0" fontId="8" fillId="0" borderId="0" xfId="59" applyFont="1" applyAlignment="1">
      <alignment horizontal="centerContinuous"/>
      <protection/>
    </xf>
    <xf numFmtId="0" fontId="9" fillId="0" borderId="17" xfId="59" applyFont="1" applyBorder="1" applyAlignment="1">
      <alignment/>
      <protection/>
    </xf>
    <xf numFmtId="0" fontId="9" fillId="0" borderId="18" xfId="59" applyFont="1" applyBorder="1" applyAlignment="1">
      <alignment horizontal="center"/>
      <protection/>
    </xf>
    <xf numFmtId="0" fontId="9" fillId="0" borderId="0" xfId="59" applyFont="1">
      <alignment/>
      <protection/>
    </xf>
    <xf numFmtId="0" fontId="9" fillId="0" borderId="19" xfId="59" applyFont="1" applyBorder="1">
      <alignment/>
      <protection/>
    </xf>
    <xf numFmtId="0" fontId="9" fillId="0" borderId="20" xfId="59" applyFont="1" applyBorder="1" applyAlignment="1">
      <alignment horizontal="center"/>
      <protection/>
    </xf>
    <xf numFmtId="0" fontId="9" fillId="0" borderId="21" xfId="59" applyFont="1" applyBorder="1">
      <alignment/>
      <protection/>
    </xf>
    <xf numFmtId="0" fontId="9" fillId="0" borderId="22" xfId="59" applyFont="1" applyBorder="1" applyAlignment="1">
      <alignment horizontal="center"/>
      <protection/>
    </xf>
    <xf numFmtId="0" fontId="9" fillId="0" borderId="23" xfId="59" applyFont="1" applyBorder="1" applyAlignment="1">
      <alignment horizontal="left" vertical="center" wrapText="1"/>
      <protection/>
    </xf>
    <xf numFmtId="0" fontId="9" fillId="0" borderId="23" xfId="59" applyFont="1" applyBorder="1" applyAlignment="1">
      <alignment horizontal="left"/>
      <protection/>
    </xf>
    <xf numFmtId="0" fontId="9" fillId="0" borderId="24" xfId="59" applyFont="1" applyBorder="1">
      <alignment/>
      <protection/>
    </xf>
    <xf numFmtId="173" fontId="8" fillId="0" borderId="25" xfId="40" applyNumberFormat="1" applyFont="1" applyBorder="1" applyAlignment="1">
      <alignment horizontal="right"/>
    </xf>
    <xf numFmtId="173" fontId="8" fillId="0" borderId="26" xfId="40" applyNumberFormat="1" applyFont="1" applyBorder="1" applyAlignment="1">
      <alignment horizontal="right"/>
    </xf>
    <xf numFmtId="173" fontId="8" fillId="0" borderId="0" xfId="59" applyNumberFormat="1" applyFont="1">
      <alignment/>
      <protection/>
    </xf>
    <xf numFmtId="0" fontId="8" fillId="0" borderId="0" xfId="59" applyFont="1" applyBorder="1" applyAlignment="1">
      <alignment horizontal="center"/>
      <protection/>
    </xf>
    <xf numFmtId="173" fontId="8" fillId="0" borderId="0" xfId="40" applyNumberFormat="1" applyFont="1" applyBorder="1" applyAlignment="1">
      <alignment horizontal="center" vertical="center"/>
    </xf>
    <xf numFmtId="0" fontId="4" fillId="0" borderId="0" xfId="64" applyFont="1" applyBorder="1" applyAlignment="1">
      <alignment horizontal="center"/>
      <protection/>
    </xf>
    <xf numFmtId="0" fontId="8" fillId="0" borderId="27" xfId="63" applyFont="1" applyBorder="1">
      <alignment/>
      <protection/>
    </xf>
    <xf numFmtId="0" fontId="9" fillId="0" borderId="0" xfId="0" applyFont="1" applyAlignment="1">
      <alignment/>
    </xf>
    <xf numFmtId="173" fontId="5" fillId="0" borderId="0" xfId="0" applyNumberFormat="1" applyFont="1" applyAlignment="1">
      <alignment/>
    </xf>
    <xf numFmtId="0" fontId="5" fillId="0" borderId="0" xfId="58" applyFont="1">
      <alignment/>
      <protection/>
    </xf>
    <xf numFmtId="0" fontId="9" fillId="0" borderId="0" xfId="58" applyFont="1">
      <alignment/>
      <protection/>
    </xf>
    <xf numFmtId="0" fontId="8" fillId="0" borderId="28" xfId="0" applyFont="1" applyBorder="1" applyAlignment="1">
      <alignment/>
    </xf>
    <xf numFmtId="0" fontId="9" fillId="0" borderId="28" xfId="0" applyFont="1" applyBorder="1" applyAlignment="1">
      <alignment/>
    </xf>
    <xf numFmtId="0" fontId="8" fillId="0" borderId="29" xfId="63" applyFont="1" applyBorder="1" applyAlignment="1">
      <alignment wrapText="1"/>
      <protection/>
    </xf>
    <xf numFmtId="0" fontId="9" fillId="0" borderId="28" xfId="0" applyFont="1" applyBorder="1" applyAlignment="1">
      <alignment wrapText="1"/>
    </xf>
    <xf numFmtId="0" fontId="8" fillId="0" borderId="30" xfId="0" applyFont="1" applyBorder="1" applyAlignment="1">
      <alignment/>
    </xf>
    <xf numFmtId="173" fontId="8" fillId="0" borderId="30" xfId="40" applyNumberFormat="1" applyFont="1" applyBorder="1" applyAlignment="1">
      <alignment/>
    </xf>
    <xf numFmtId="0" fontId="11" fillId="0" borderId="0" xfId="59" applyFont="1" applyAlignment="1">
      <alignment horizontal="center"/>
      <protection/>
    </xf>
    <xf numFmtId="0" fontId="17" fillId="0" borderId="0" xfId="59" applyFont="1">
      <alignment/>
      <protection/>
    </xf>
    <xf numFmtId="0" fontId="11" fillId="0" borderId="0" xfId="59" applyFont="1">
      <alignment/>
      <protection/>
    </xf>
    <xf numFmtId="0" fontId="8" fillId="0" borderId="0" xfId="57" applyFont="1" applyAlignment="1">
      <alignment/>
      <protection/>
    </xf>
    <xf numFmtId="0" fontId="16" fillId="0" borderId="0" xfId="57" applyFont="1" applyAlignment="1">
      <alignment/>
      <protection/>
    </xf>
    <xf numFmtId="0" fontId="16" fillId="0" borderId="0" xfId="57" applyFont="1" applyAlignment="1">
      <alignment horizontal="left"/>
      <protection/>
    </xf>
    <xf numFmtId="0" fontId="9" fillId="0" borderId="0" xfId="56" applyFont="1">
      <alignment/>
      <protection/>
    </xf>
    <xf numFmtId="0" fontId="9" fillId="0" borderId="0" xfId="56" applyFont="1" applyBorder="1">
      <alignment/>
      <protection/>
    </xf>
    <xf numFmtId="0" fontId="9" fillId="0" borderId="10" xfId="56" applyFont="1" applyBorder="1" applyAlignment="1">
      <alignment horizontal="center"/>
      <protection/>
    </xf>
    <xf numFmtId="0" fontId="9" fillId="0" borderId="12" xfId="56" applyFont="1" applyBorder="1" applyAlignment="1">
      <alignment horizontal="center"/>
      <protection/>
    </xf>
    <xf numFmtId="165" fontId="9" fillId="0" borderId="31" xfId="56" applyNumberFormat="1" applyFont="1" applyBorder="1">
      <alignment/>
      <protection/>
    </xf>
    <xf numFmtId="0" fontId="8" fillId="0" borderId="0" xfId="56" applyFont="1" applyBorder="1">
      <alignment/>
      <protection/>
    </xf>
    <xf numFmtId="0" fontId="8" fillId="0" borderId="0" xfId="56" applyFont="1">
      <alignment/>
      <protection/>
    </xf>
    <xf numFmtId="0" fontId="16" fillId="0" borderId="0" xfId="56" applyFont="1" applyBorder="1">
      <alignment/>
      <protection/>
    </xf>
    <xf numFmtId="0" fontId="16" fillId="0" borderId="0" xfId="56" applyFont="1">
      <alignment/>
      <protection/>
    </xf>
    <xf numFmtId="0" fontId="17" fillId="0" borderId="0" xfId="0" applyFont="1" applyAlignment="1">
      <alignment/>
    </xf>
    <xf numFmtId="0" fontId="8" fillId="0" borderId="0" xfId="63" applyFont="1" applyBorder="1">
      <alignment/>
      <protection/>
    </xf>
    <xf numFmtId="0" fontId="8" fillId="0" borderId="0" xfId="0" applyFont="1" applyAlignment="1">
      <alignment/>
    </xf>
    <xf numFmtId="0" fontId="16" fillId="0" borderId="0" xfId="59" applyFont="1" applyAlignment="1">
      <alignment/>
      <protection/>
    </xf>
    <xf numFmtId="0" fontId="5" fillId="0" borderId="0" xfId="0" applyFont="1" applyBorder="1" applyAlignment="1">
      <alignment/>
    </xf>
    <xf numFmtId="0" fontId="5" fillId="0" borderId="0" xfId="58" applyFont="1" applyAlignment="1">
      <alignment horizontal="center"/>
      <protection/>
    </xf>
    <xf numFmtId="0" fontId="4" fillId="0" borderId="0" xfId="58" applyFont="1" applyAlignment="1">
      <alignment horizontal="centerContinuous"/>
      <protection/>
    </xf>
    <xf numFmtId="0" fontId="5" fillId="0" borderId="0" xfId="58" applyFont="1" applyAlignment="1">
      <alignment horizontal="centerContinuous"/>
      <protection/>
    </xf>
    <xf numFmtId="0" fontId="5" fillId="0" borderId="0" xfId="58" applyFont="1" applyBorder="1">
      <alignment/>
      <protection/>
    </xf>
    <xf numFmtId="41" fontId="5" fillId="0" borderId="0" xfId="58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58" applyFont="1" applyBorder="1" applyAlignment="1">
      <alignment horizontal="right"/>
      <protection/>
    </xf>
    <xf numFmtId="0" fontId="15" fillId="0" borderId="0" xfId="58" applyFont="1" applyBorder="1">
      <alignment/>
      <protection/>
    </xf>
    <xf numFmtId="0" fontId="0" fillId="0" borderId="0" xfId="61">
      <alignment/>
      <protection/>
    </xf>
    <xf numFmtId="0" fontId="5" fillId="0" borderId="0" xfId="61" applyFont="1">
      <alignment/>
      <protection/>
    </xf>
    <xf numFmtId="173" fontId="8" fillId="0" borderId="0" xfId="40" applyNumberFormat="1" applyFont="1" applyAlignment="1">
      <alignment horizontal="center"/>
    </xf>
    <xf numFmtId="173" fontId="9" fillId="0" borderId="0" xfId="40" applyNumberFormat="1" applyFont="1" applyBorder="1" applyAlignment="1">
      <alignment horizontal="center"/>
    </xf>
    <xf numFmtId="0" fontId="6" fillId="0" borderId="0" xfId="62" applyFont="1" applyAlignment="1">
      <alignment horizontal="left"/>
      <protection/>
    </xf>
    <xf numFmtId="173" fontId="26" fillId="0" borderId="32" xfId="40" applyNumberFormat="1" applyFont="1" applyBorder="1" applyAlignment="1">
      <alignment horizontal="center"/>
    </xf>
    <xf numFmtId="173" fontId="11" fillId="0" borderId="0" xfId="40" applyNumberFormat="1" applyFont="1" applyBorder="1" applyAlignment="1">
      <alignment horizontal="center"/>
    </xf>
    <xf numFmtId="0" fontId="9" fillId="0" borderId="0" xfId="56" applyFont="1">
      <alignment/>
      <protection/>
    </xf>
    <xf numFmtId="0" fontId="9" fillId="0" borderId="0" xfId="56" applyFont="1" applyAlignment="1">
      <alignment horizontal="left"/>
      <protection/>
    </xf>
    <xf numFmtId="0" fontId="8" fillId="0" borderId="0" xfId="56" applyFont="1" applyAlignment="1">
      <alignment/>
      <protection/>
    </xf>
    <xf numFmtId="0" fontId="8" fillId="0" borderId="0" xfId="64" applyFont="1" applyBorder="1">
      <alignment/>
      <protection/>
    </xf>
    <xf numFmtId="0" fontId="9" fillId="0" borderId="0" xfId="64" applyFont="1">
      <alignment/>
      <protection/>
    </xf>
    <xf numFmtId="0" fontId="8" fillId="0" borderId="0" xfId="59" applyFont="1" applyAlignment="1">
      <alignment horizontal="center"/>
      <protection/>
    </xf>
    <xf numFmtId="0" fontId="9" fillId="0" borderId="0" xfId="59" applyFont="1" applyAlignment="1">
      <alignment/>
      <protection/>
    </xf>
    <xf numFmtId="0" fontId="9" fillId="0" borderId="0" xfId="59" applyFont="1" applyAlignment="1">
      <alignment horizontal="center"/>
      <protection/>
    </xf>
    <xf numFmtId="0" fontId="9" fillId="0" borderId="33" xfId="59" applyFont="1" applyBorder="1" applyAlignment="1">
      <alignment horizontal="right"/>
      <protection/>
    </xf>
    <xf numFmtId="0" fontId="9" fillId="0" borderId="10" xfId="59" applyFont="1" applyBorder="1" applyAlignment="1">
      <alignment horizontal="center"/>
      <protection/>
    </xf>
    <xf numFmtId="0" fontId="9" fillId="0" borderId="0" xfId="59" applyFont="1" applyBorder="1" applyAlignment="1">
      <alignment horizontal="center"/>
      <protection/>
    </xf>
    <xf numFmtId="0" fontId="9" fillId="0" borderId="11" xfId="59" applyFont="1" applyBorder="1" applyAlignment="1">
      <alignment horizontal="center"/>
      <protection/>
    </xf>
    <xf numFmtId="0" fontId="9" fillId="0" borderId="12" xfId="59" applyFont="1" applyBorder="1" applyAlignment="1">
      <alignment horizontal="center"/>
      <protection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173" fontId="8" fillId="0" borderId="0" xfId="40" applyNumberFormat="1" applyFont="1" applyAlignment="1">
      <alignment wrapText="1"/>
    </xf>
    <xf numFmtId="173" fontId="8" fillId="0" borderId="0" xfId="40" applyNumberFormat="1" applyFont="1" applyAlignment="1">
      <alignment/>
    </xf>
    <xf numFmtId="0" fontId="9" fillId="0" borderId="0" xfId="0" applyFont="1" applyAlignment="1">
      <alignment wrapText="1"/>
    </xf>
    <xf numFmtId="173" fontId="9" fillId="0" borderId="0" xfId="40" applyNumberFormat="1" applyFont="1" applyAlignment="1">
      <alignment wrapText="1"/>
    </xf>
    <xf numFmtId="165" fontId="9" fillId="0" borderId="0" xfId="0" applyNumberFormat="1" applyFont="1" applyAlignment="1">
      <alignment/>
    </xf>
    <xf numFmtId="173" fontId="9" fillId="0" borderId="0" xfId="59" applyNumberFormat="1" applyFont="1">
      <alignment/>
      <protection/>
    </xf>
    <xf numFmtId="0" fontId="16" fillId="0" borderId="0" xfId="59" applyFont="1">
      <alignment/>
      <protection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173" fontId="16" fillId="0" borderId="0" xfId="40" applyNumberFormat="1" applyFont="1" applyAlignment="1">
      <alignment/>
    </xf>
    <xf numFmtId="1" fontId="9" fillId="0" borderId="0" xfId="59" applyNumberFormat="1" applyFont="1">
      <alignment/>
      <protection/>
    </xf>
    <xf numFmtId="0" fontId="9" fillId="0" borderId="0" xfId="59" applyFont="1" applyBorder="1" applyAlignment="1">
      <alignment horizontal="center" vertical="center"/>
      <protection/>
    </xf>
    <xf numFmtId="0" fontId="9" fillId="0" borderId="0" xfId="0" applyFont="1" applyAlignment="1">
      <alignment horizontal="left" wrapText="1"/>
    </xf>
    <xf numFmtId="0" fontId="8" fillId="0" borderId="0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left" vertical="center"/>
      <protection/>
    </xf>
    <xf numFmtId="165" fontId="8" fillId="0" borderId="0" xfId="0" applyNumberFormat="1" applyFont="1" applyAlignment="1">
      <alignment/>
    </xf>
    <xf numFmtId="0" fontId="9" fillId="0" borderId="0" xfId="59" applyFont="1" applyAlignment="1">
      <alignment horizontal="left" wrapText="1"/>
      <protection/>
    </xf>
    <xf numFmtId="0" fontId="21" fillId="0" borderId="0" xfId="59" applyFont="1">
      <alignment/>
      <protection/>
    </xf>
    <xf numFmtId="165" fontId="9" fillId="0" borderId="0" xfId="59" applyNumberFormat="1" applyFont="1">
      <alignment/>
      <protection/>
    </xf>
    <xf numFmtId="0" fontId="16" fillId="0" borderId="0" xfId="56" applyFont="1" applyAlignment="1">
      <alignment/>
      <protection/>
    </xf>
    <xf numFmtId="165" fontId="16" fillId="0" borderId="0" xfId="0" applyNumberFormat="1" applyFont="1" applyAlignment="1">
      <alignment/>
    </xf>
    <xf numFmtId="173" fontId="11" fillId="0" borderId="0" xfId="0" applyNumberFormat="1" applyFont="1" applyAlignment="1">
      <alignment wrapText="1"/>
    </xf>
    <xf numFmtId="165" fontId="11" fillId="0" borderId="0" xfId="0" applyNumberFormat="1" applyFont="1" applyAlignment="1">
      <alignment/>
    </xf>
    <xf numFmtId="0" fontId="17" fillId="0" borderId="0" xfId="59" applyFont="1" applyBorder="1" applyAlignment="1">
      <alignment horizontal="center" vertical="center"/>
      <protection/>
    </xf>
    <xf numFmtId="1" fontId="11" fillId="0" borderId="0" xfId="4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3" fillId="0" borderId="0" xfId="59" applyFont="1">
      <alignment/>
      <protection/>
    </xf>
    <xf numFmtId="0" fontId="23" fillId="0" borderId="0" xfId="59" applyFont="1" applyAlignment="1">
      <alignment horizontal="center"/>
      <protection/>
    </xf>
    <xf numFmtId="173" fontId="23" fillId="0" borderId="0" xfId="40" applyNumberFormat="1" applyFont="1" applyAlignment="1">
      <alignment/>
    </xf>
    <xf numFmtId="173" fontId="11" fillId="0" borderId="0" xfId="40" applyNumberFormat="1" applyFont="1" applyAlignment="1">
      <alignment/>
    </xf>
    <xf numFmtId="0" fontId="26" fillId="0" borderId="0" xfId="59" applyFont="1" applyAlignment="1">
      <alignment horizontal="center"/>
      <protection/>
    </xf>
    <xf numFmtId="173" fontId="26" fillId="0" borderId="0" xfId="40" applyNumberFormat="1" applyFont="1" applyAlignment="1">
      <alignment horizontal="centerContinuous"/>
    </xf>
    <xf numFmtId="173" fontId="26" fillId="0" borderId="10" xfId="40" applyNumberFormat="1" applyFont="1" applyBorder="1" applyAlignment="1">
      <alignment horizontal="center"/>
    </xf>
    <xf numFmtId="173" fontId="26" fillId="0" borderId="10" xfId="40" applyNumberFormat="1" applyFont="1" applyBorder="1" applyAlignment="1">
      <alignment horizontal="center" wrapText="1"/>
    </xf>
    <xf numFmtId="0" fontId="17" fillId="0" borderId="34" xfId="62" applyFont="1" applyBorder="1" applyAlignment="1" quotePrefix="1">
      <alignment horizontal="center" vertical="center" wrapText="1"/>
      <protection/>
    </xf>
    <xf numFmtId="0" fontId="17" fillId="0" borderId="0" xfId="62" applyFont="1" applyBorder="1" applyAlignment="1">
      <alignment horizontal="left" wrapText="1"/>
      <protection/>
    </xf>
    <xf numFmtId="0" fontId="17" fillId="0" borderId="35" xfId="62" applyFont="1" applyBorder="1" applyAlignment="1" quotePrefix="1">
      <alignment horizontal="center" vertical="center" wrapText="1"/>
      <protection/>
    </xf>
    <xf numFmtId="0" fontId="17" fillId="0" borderId="36" xfId="62" applyFont="1" applyBorder="1" applyAlignment="1">
      <alignment horizontal="left" wrapText="1"/>
      <protection/>
    </xf>
    <xf numFmtId="0" fontId="17" fillId="0" borderId="35" xfId="62" applyFont="1" applyBorder="1" applyAlignment="1" quotePrefix="1">
      <alignment horizontal="center" vertical="center" wrapText="1"/>
      <protection/>
    </xf>
    <xf numFmtId="0" fontId="17" fillId="0" borderId="36" xfId="62" applyFont="1" applyBorder="1" applyAlignment="1">
      <alignment horizontal="left" wrapText="1"/>
      <protection/>
    </xf>
    <xf numFmtId="0" fontId="17" fillId="0" borderId="28" xfId="64" applyFont="1" applyBorder="1">
      <alignment/>
      <protection/>
    </xf>
    <xf numFmtId="0" fontId="17" fillId="0" borderId="37" xfId="64" applyFont="1" applyBorder="1">
      <alignment/>
      <protection/>
    </xf>
    <xf numFmtId="0" fontId="17" fillId="0" borderId="36" xfId="64" applyFont="1" applyBorder="1">
      <alignment/>
      <protection/>
    </xf>
    <xf numFmtId="0" fontId="11" fillId="0" borderId="27" xfId="64" applyFont="1" applyBorder="1">
      <alignment/>
      <protection/>
    </xf>
    <xf numFmtId="0" fontId="11" fillId="0" borderId="30" xfId="64" applyFont="1" applyBorder="1">
      <alignment/>
      <protection/>
    </xf>
    <xf numFmtId="0" fontId="17" fillId="0" borderId="38" xfId="62" applyFont="1" applyBorder="1" applyAlignment="1" quotePrefix="1">
      <alignment horizontal="center" vertical="center" wrapText="1"/>
      <protection/>
    </xf>
    <xf numFmtId="0" fontId="11" fillId="0" borderId="27" xfId="64" applyFont="1" applyBorder="1">
      <alignment/>
      <protection/>
    </xf>
    <xf numFmtId="0" fontId="11" fillId="0" borderId="30" xfId="64" applyFont="1" applyBorder="1">
      <alignment/>
      <protection/>
    </xf>
    <xf numFmtId="0" fontId="11" fillId="0" borderId="0" xfId="64" applyFont="1" applyAlignment="1">
      <alignment horizontal="center"/>
      <protection/>
    </xf>
    <xf numFmtId="0" fontId="17" fillId="0" borderId="0" xfId="64" applyFont="1">
      <alignment/>
      <protection/>
    </xf>
    <xf numFmtId="0" fontId="11" fillId="0" borderId="0" xfId="64" applyFont="1" applyAlignment="1">
      <alignment/>
      <protection/>
    </xf>
    <xf numFmtId="0" fontId="17" fillId="0" borderId="37" xfId="64" applyFont="1" applyBorder="1">
      <alignment/>
      <protection/>
    </xf>
    <xf numFmtId="0" fontId="17" fillId="0" borderId="34" xfId="62" applyFont="1" applyBorder="1" applyAlignment="1" quotePrefix="1">
      <alignment horizontal="center" vertical="center" wrapText="1"/>
      <protection/>
    </xf>
    <xf numFmtId="0" fontId="17" fillId="0" borderId="36" xfId="64" applyFont="1" applyBorder="1">
      <alignment/>
      <protection/>
    </xf>
    <xf numFmtId="0" fontId="11" fillId="0" borderId="0" xfId="64" applyFont="1" applyBorder="1">
      <alignment/>
      <protection/>
    </xf>
    <xf numFmtId="173" fontId="9" fillId="0" borderId="0" xfId="4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173" fontId="17" fillId="0" borderId="0" xfId="40" applyNumberFormat="1" applyFont="1" applyAlignment="1">
      <alignment/>
    </xf>
    <xf numFmtId="173" fontId="11" fillId="0" borderId="0" xfId="40" applyNumberFormat="1" applyFont="1" applyAlignment="1">
      <alignment/>
    </xf>
    <xf numFmtId="0" fontId="11" fillId="0" borderId="0" xfId="0" applyFont="1" applyAlignment="1">
      <alignment horizontal="center"/>
    </xf>
    <xf numFmtId="165" fontId="11" fillId="0" borderId="0" xfId="0" applyNumberFormat="1" applyFont="1" applyAlignment="1">
      <alignment horizontal="right"/>
    </xf>
    <xf numFmtId="0" fontId="9" fillId="0" borderId="0" xfId="64" applyFont="1" applyAlignment="1">
      <alignment horizontal="center"/>
      <protection/>
    </xf>
    <xf numFmtId="165" fontId="9" fillId="0" borderId="0" xfId="0" applyNumberFormat="1" applyFont="1" applyAlignment="1">
      <alignment horizontal="right"/>
    </xf>
    <xf numFmtId="0" fontId="9" fillId="0" borderId="0" xfId="62" applyFont="1">
      <alignment/>
      <protection/>
    </xf>
    <xf numFmtId="0" fontId="9" fillId="0" borderId="0" xfId="62" applyFont="1" applyBorder="1">
      <alignment/>
      <protection/>
    </xf>
    <xf numFmtId="173" fontId="9" fillId="0" borderId="0" xfId="40" applyNumberFormat="1" applyFont="1" applyAlignment="1">
      <alignment horizontal="right"/>
    </xf>
    <xf numFmtId="165" fontId="9" fillId="0" borderId="0" xfId="62" applyNumberFormat="1" applyFont="1">
      <alignment/>
      <protection/>
    </xf>
    <xf numFmtId="0" fontId="24" fillId="0" borderId="0" xfId="64" applyFont="1">
      <alignment/>
      <protection/>
    </xf>
    <xf numFmtId="173" fontId="9" fillId="0" borderId="0" xfId="40" applyNumberFormat="1" applyFont="1" applyBorder="1" applyAlignment="1">
      <alignment horizontal="right"/>
    </xf>
    <xf numFmtId="44" fontId="9" fillId="0" borderId="0" xfId="66" applyFont="1" applyAlignment="1">
      <alignment wrapText="1"/>
    </xf>
    <xf numFmtId="0" fontId="9" fillId="0" borderId="0" xfId="64" applyFont="1" applyBorder="1">
      <alignment/>
      <protection/>
    </xf>
    <xf numFmtId="173" fontId="8" fillId="0" borderId="0" xfId="40" applyNumberFormat="1" applyFont="1" applyBorder="1" applyAlignment="1">
      <alignment horizontal="right"/>
    </xf>
    <xf numFmtId="172" fontId="9" fillId="0" borderId="0" xfId="40" applyNumberFormat="1" applyFont="1" applyAlignment="1">
      <alignment horizontal="right" wrapText="1"/>
    </xf>
    <xf numFmtId="172" fontId="8" fillId="0" borderId="0" xfId="40" applyNumberFormat="1" applyFont="1" applyAlignment="1">
      <alignment horizontal="right" wrapText="1"/>
    </xf>
    <xf numFmtId="172" fontId="4" fillId="0" borderId="0" xfId="40" applyNumberFormat="1" applyFont="1" applyAlignment="1">
      <alignment horizontal="right" wrapText="1"/>
    </xf>
    <xf numFmtId="0" fontId="8" fillId="0" borderId="0" xfId="59" applyFont="1">
      <alignment/>
      <protection/>
    </xf>
    <xf numFmtId="0" fontId="9" fillId="0" borderId="0" xfId="64" applyFont="1">
      <alignment/>
      <protection/>
    </xf>
    <xf numFmtId="0" fontId="16" fillId="0" borderId="0" xfId="0" applyFont="1" applyAlignment="1">
      <alignment/>
    </xf>
    <xf numFmtId="173" fontId="9" fillId="0" borderId="0" xfId="40" applyNumberFormat="1" applyFont="1" applyAlignment="1">
      <alignment/>
    </xf>
    <xf numFmtId="0" fontId="8" fillId="0" borderId="10" xfId="59" applyFont="1" applyBorder="1" applyAlignment="1">
      <alignment/>
      <protection/>
    </xf>
    <xf numFmtId="0" fontId="8" fillId="0" borderId="11" xfId="59" applyFont="1" applyBorder="1">
      <alignment/>
      <protection/>
    </xf>
    <xf numFmtId="0" fontId="8" fillId="0" borderId="12" xfId="59" applyFont="1" applyBorder="1">
      <alignment/>
      <protection/>
    </xf>
    <xf numFmtId="0" fontId="9" fillId="0" borderId="0" xfId="59" applyFont="1" applyBorder="1" applyAlignment="1">
      <alignment horizontal="right"/>
      <protection/>
    </xf>
    <xf numFmtId="0" fontId="9" fillId="0" borderId="0" xfId="59" applyFont="1" applyBorder="1" applyAlignment="1">
      <alignment/>
      <protection/>
    </xf>
    <xf numFmtId="173" fontId="9" fillId="0" borderId="0" xfId="40" applyNumberFormat="1" applyFont="1" applyBorder="1" applyAlignment="1">
      <alignment/>
    </xf>
    <xf numFmtId="0" fontId="9" fillId="0" borderId="0" xfId="59" applyFont="1" applyBorder="1" applyAlignment="1">
      <alignment wrapText="1"/>
      <protection/>
    </xf>
    <xf numFmtId="0" fontId="9" fillId="0" borderId="15" xfId="59" applyFont="1" applyBorder="1" applyAlignment="1">
      <alignment horizontal="right"/>
      <protection/>
    </xf>
    <xf numFmtId="0" fontId="9" fillId="0" borderId="15" xfId="59" applyFont="1" applyBorder="1" applyAlignment="1">
      <alignment/>
      <protection/>
    </xf>
    <xf numFmtId="173" fontId="9" fillId="0" borderId="15" xfId="40" applyNumberFormat="1" applyFont="1" applyBorder="1" applyAlignment="1">
      <alignment/>
    </xf>
    <xf numFmtId="0" fontId="9" fillId="0" borderId="0" xfId="59" applyFont="1" applyAlignment="1">
      <alignment horizontal="right"/>
      <protection/>
    </xf>
    <xf numFmtId="173" fontId="9" fillId="0" borderId="0" xfId="40" applyNumberFormat="1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173" fontId="9" fillId="0" borderId="0" xfId="40" applyNumberFormat="1" applyFont="1" applyAlignment="1">
      <alignment horizontal="right"/>
    </xf>
    <xf numFmtId="173" fontId="9" fillId="0" borderId="0" xfId="59" applyNumberFormat="1" applyFont="1">
      <alignment/>
      <protection/>
    </xf>
    <xf numFmtId="0" fontId="9" fillId="0" borderId="0" xfId="59" applyFont="1" applyAlignment="1">
      <alignment/>
      <protection/>
    </xf>
    <xf numFmtId="0" fontId="9" fillId="0" borderId="0" xfId="0" applyFont="1" applyAlignment="1">
      <alignment wrapText="1"/>
    </xf>
    <xf numFmtId="173" fontId="8" fillId="0" borderId="0" xfId="59" applyNumberFormat="1" applyFont="1">
      <alignment/>
      <protection/>
    </xf>
    <xf numFmtId="0" fontId="8" fillId="0" borderId="30" xfId="59" applyFont="1" applyBorder="1" applyAlignment="1">
      <alignment horizontal="right"/>
      <protection/>
    </xf>
    <xf numFmtId="0" fontId="8" fillId="0" borderId="30" xfId="59" applyFont="1" applyBorder="1">
      <alignment/>
      <protection/>
    </xf>
    <xf numFmtId="173" fontId="8" fillId="0" borderId="30" xfId="40" applyNumberFormat="1" applyFont="1" applyBorder="1" applyAlignment="1">
      <alignment/>
    </xf>
    <xf numFmtId="0" fontId="8" fillId="0" borderId="0" xfId="59" applyFont="1" applyBorder="1" applyAlignment="1">
      <alignment horizontal="right"/>
      <protection/>
    </xf>
    <xf numFmtId="0" fontId="8" fillId="0" borderId="0" xfId="59" applyFont="1" applyBorder="1">
      <alignment/>
      <protection/>
    </xf>
    <xf numFmtId="173" fontId="8" fillId="0" borderId="0" xfId="40" applyNumberFormat="1" applyFont="1" applyBorder="1" applyAlignment="1">
      <alignment/>
    </xf>
    <xf numFmtId="173" fontId="8" fillId="0" borderId="0" xfId="59" applyNumberFormat="1" applyFont="1" applyBorder="1">
      <alignment/>
      <protection/>
    </xf>
    <xf numFmtId="0" fontId="9" fillId="0" borderId="0" xfId="0" applyFont="1" applyBorder="1" applyAlignment="1">
      <alignment horizontal="left" wrapText="1"/>
    </xf>
    <xf numFmtId="0" fontId="9" fillId="0" borderId="0" xfId="59" applyFont="1" applyBorder="1">
      <alignment/>
      <protection/>
    </xf>
    <xf numFmtId="0" fontId="28" fillId="0" borderId="0" xfId="0" applyFont="1" applyBorder="1" applyAlignment="1">
      <alignment/>
    </xf>
    <xf numFmtId="0" fontId="9" fillId="0" borderId="16" xfId="59" applyFont="1" applyBorder="1" applyAlignment="1">
      <alignment horizontal="right"/>
      <protection/>
    </xf>
    <xf numFmtId="0" fontId="9" fillId="0" borderId="16" xfId="59" applyFont="1" applyBorder="1" applyAlignment="1">
      <alignment/>
      <protection/>
    </xf>
    <xf numFmtId="173" fontId="8" fillId="0" borderId="16" xfId="40" applyNumberFormat="1" applyFont="1" applyBorder="1" applyAlignment="1">
      <alignment/>
    </xf>
    <xf numFmtId="0" fontId="8" fillId="0" borderId="0" xfId="60" applyFont="1">
      <alignment/>
      <protection/>
    </xf>
    <xf numFmtId="0" fontId="8" fillId="0" borderId="30" xfId="60" applyFont="1" applyBorder="1" applyAlignment="1">
      <alignment horizontal="right"/>
      <protection/>
    </xf>
    <xf numFmtId="0" fontId="8" fillId="0" borderId="30" xfId="60" applyFont="1" applyBorder="1">
      <alignment/>
      <protection/>
    </xf>
    <xf numFmtId="173" fontId="8" fillId="0" borderId="15" xfId="40" applyNumberFormat="1" applyFont="1" applyBorder="1" applyAlignment="1">
      <alignment/>
    </xf>
    <xf numFmtId="165" fontId="9" fillId="0" borderId="0" xfId="59" applyNumberFormat="1" applyFont="1">
      <alignment/>
      <protection/>
    </xf>
    <xf numFmtId="165" fontId="9" fillId="0" borderId="15" xfId="59" applyNumberFormat="1" applyFont="1" applyBorder="1">
      <alignment/>
      <protection/>
    </xf>
    <xf numFmtId="165" fontId="9" fillId="0" borderId="16" xfId="59" applyNumberFormat="1" applyFont="1" applyBorder="1">
      <alignment/>
      <protection/>
    </xf>
    <xf numFmtId="165" fontId="8" fillId="0" borderId="30" xfId="59" applyNumberFormat="1" applyFont="1" applyBorder="1">
      <alignment/>
      <protection/>
    </xf>
    <xf numFmtId="165" fontId="8" fillId="0" borderId="12" xfId="59" applyNumberFormat="1" applyFont="1" applyBorder="1">
      <alignment/>
      <protection/>
    </xf>
    <xf numFmtId="0" fontId="11" fillId="0" borderId="0" xfId="0" applyFont="1" applyAlignment="1">
      <alignment horizontal="left" wrapText="1"/>
    </xf>
    <xf numFmtId="0" fontId="4" fillId="0" borderId="0" xfId="63" applyFont="1" applyAlignment="1">
      <alignment horizontal="center"/>
      <protection/>
    </xf>
    <xf numFmtId="165" fontId="9" fillId="0" borderId="0" xfId="63" applyNumberFormat="1" applyFont="1">
      <alignment/>
      <protection/>
    </xf>
    <xf numFmtId="0" fontId="9" fillId="0" borderId="0" xfId="63" applyFont="1" applyAlignment="1">
      <alignment horizontal="center"/>
      <protection/>
    </xf>
    <xf numFmtId="0" fontId="8" fillId="0" borderId="0" xfId="63" applyFont="1">
      <alignment/>
      <protection/>
    </xf>
    <xf numFmtId="173" fontId="8" fillId="0" borderId="30" xfId="40" applyNumberFormat="1" applyFont="1" applyBorder="1" applyAlignment="1">
      <alignment horizontal="right"/>
    </xf>
    <xf numFmtId="0" fontId="9" fillId="0" borderId="0" xfId="63" applyFont="1" applyBorder="1" applyAlignment="1">
      <alignment horizontal="left" wrapText="1"/>
      <protection/>
    </xf>
    <xf numFmtId="0" fontId="8" fillId="0" borderId="39" xfId="63" applyFont="1" applyBorder="1">
      <alignment/>
      <protection/>
    </xf>
    <xf numFmtId="0" fontId="8" fillId="0" borderId="39" xfId="63" applyFont="1" applyBorder="1" applyAlignment="1">
      <alignment horizontal="center"/>
      <protection/>
    </xf>
    <xf numFmtId="0" fontId="9" fillId="0" borderId="0" xfId="63" applyFont="1" applyAlignment="1">
      <alignment horizontal="right"/>
      <protection/>
    </xf>
    <xf numFmtId="0" fontId="8" fillId="0" borderId="0" xfId="63" applyFont="1" applyBorder="1" applyAlignment="1">
      <alignment horizontal="center"/>
      <protection/>
    </xf>
    <xf numFmtId="165" fontId="8" fillId="0" borderId="0" xfId="63" applyNumberFormat="1" applyFont="1">
      <alignment/>
      <protection/>
    </xf>
    <xf numFmtId="0" fontId="8" fillId="0" borderId="40" xfId="63" applyFont="1" applyBorder="1">
      <alignment/>
      <protection/>
    </xf>
    <xf numFmtId="0" fontId="4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9" fillId="0" borderId="0" xfId="63" applyNumberFormat="1" applyFont="1" applyBorder="1">
      <alignment/>
      <protection/>
    </xf>
    <xf numFmtId="0" fontId="9" fillId="0" borderId="0" xfId="63" applyFont="1" applyBorder="1" applyAlignment="1">
      <alignment wrapText="1"/>
      <protection/>
    </xf>
    <xf numFmtId="0" fontId="9" fillId="0" borderId="0" xfId="63" applyFont="1" applyBorder="1" applyAlignment="1">
      <alignment horizontal="center"/>
      <protection/>
    </xf>
    <xf numFmtId="0" fontId="9" fillId="0" borderId="0" xfId="63" applyFont="1" applyBorder="1" applyAlignment="1">
      <alignment horizontal="center" wrapText="1"/>
      <protection/>
    </xf>
    <xf numFmtId="173" fontId="9" fillId="0" borderId="0" xfId="63" applyNumberFormat="1" applyFont="1" applyBorder="1">
      <alignment/>
      <protection/>
    </xf>
    <xf numFmtId="0" fontId="8" fillId="0" borderId="0" xfId="63" applyFont="1" applyBorder="1" applyAlignment="1">
      <alignment vertical="center" wrapText="1"/>
      <protection/>
    </xf>
    <xf numFmtId="0" fontId="8" fillId="0" borderId="0" xfId="63" applyFont="1" applyBorder="1" applyAlignment="1">
      <alignment vertical="center"/>
      <protection/>
    </xf>
    <xf numFmtId="0" fontId="8" fillId="0" borderId="0" xfId="63" applyFont="1" applyBorder="1" applyAlignment="1">
      <alignment/>
      <protection/>
    </xf>
    <xf numFmtId="0" fontId="9" fillId="0" borderId="0" xfId="0" applyFont="1" applyBorder="1" applyAlignment="1">
      <alignment/>
    </xf>
    <xf numFmtId="0" fontId="9" fillId="0" borderId="0" xfId="63" applyFont="1" applyBorder="1" applyAlignment="1">
      <alignment horizontal="right"/>
      <protection/>
    </xf>
    <xf numFmtId="0" fontId="4" fillId="0" borderId="0" xfId="63" applyFont="1" applyAlignment="1">
      <alignment horizontal="right"/>
      <protection/>
    </xf>
    <xf numFmtId="0" fontId="9" fillId="0" borderId="0" xfId="63" applyFont="1" applyAlignment="1" quotePrefix="1">
      <alignment horizontal="right"/>
      <protection/>
    </xf>
    <xf numFmtId="0" fontId="4" fillId="0" borderId="30" xfId="63" applyFont="1" applyBorder="1" applyAlignment="1">
      <alignment horizontal="right"/>
      <protection/>
    </xf>
    <xf numFmtId="173" fontId="4" fillId="0" borderId="30" xfId="40" applyNumberFormat="1" applyFont="1" applyBorder="1" applyAlignment="1">
      <alignment horizontal="right"/>
    </xf>
    <xf numFmtId="165" fontId="4" fillId="0" borderId="0" xfId="63" applyNumberFormat="1" applyFont="1" applyBorder="1">
      <alignment/>
      <protection/>
    </xf>
    <xf numFmtId="173" fontId="4" fillId="0" borderId="0" xfId="63" applyNumberFormat="1" applyFont="1" applyBorder="1">
      <alignment/>
      <protection/>
    </xf>
    <xf numFmtId="0" fontId="4" fillId="0" borderId="0" xfId="63" applyFont="1" applyBorder="1">
      <alignment/>
      <protection/>
    </xf>
    <xf numFmtId="0" fontId="6" fillId="0" borderId="0" xfId="63" applyFont="1">
      <alignment/>
      <protection/>
    </xf>
    <xf numFmtId="165" fontId="6" fillId="0" borderId="0" xfId="63" applyNumberFormat="1" applyFont="1">
      <alignment/>
      <protection/>
    </xf>
    <xf numFmtId="0" fontId="9" fillId="0" borderId="29" xfId="63" applyFont="1" applyBorder="1" applyAlignment="1">
      <alignment wrapText="1"/>
      <protection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173" fontId="9" fillId="0" borderId="0" xfId="40" applyNumberFormat="1" applyFont="1" applyFill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21" fillId="0" borderId="27" xfId="0" applyFont="1" applyBorder="1" applyAlignment="1">
      <alignment horizontal="center" wrapText="1"/>
    </xf>
    <xf numFmtId="0" fontId="21" fillId="0" borderId="0" xfId="0" applyFont="1" applyAlignment="1">
      <alignment/>
    </xf>
    <xf numFmtId="173" fontId="9" fillId="0" borderId="0" xfId="40" applyNumberFormat="1" applyFont="1" applyAlignment="1">
      <alignment/>
    </xf>
    <xf numFmtId="0" fontId="8" fillId="0" borderId="0" xfId="63" applyFont="1" applyAlignment="1">
      <alignment/>
      <protection/>
    </xf>
    <xf numFmtId="0" fontId="4" fillId="0" borderId="0" xfId="63" applyFont="1" applyAlignment="1">
      <alignment/>
      <protection/>
    </xf>
    <xf numFmtId="173" fontId="9" fillId="0" borderId="0" xfId="40" applyNumberFormat="1" applyFont="1" applyFill="1" applyBorder="1" applyAlignment="1">
      <alignment horizontal="right" vertical="top" wrapText="1"/>
    </xf>
    <xf numFmtId="20" fontId="9" fillId="0" borderId="0" xfId="0" applyNumberFormat="1" applyFont="1" applyAlignment="1" quotePrefix="1">
      <alignment horizontal="center" vertical="top" wrapText="1"/>
    </xf>
    <xf numFmtId="173" fontId="9" fillId="0" borderId="0" xfId="40" applyNumberFormat="1" applyFont="1" applyAlignment="1">
      <alignment horizontal="center" vertical="top" wrapText="1"/>
    </xf>
    <xf numFmtId="173" fontId="8" fillId="0" borderId="40" xfId="40" applyNumberFormat="1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 wrapText="1"/>
    </xf>
    <xf numFmtId="20" fontId="9" fillId="0" borderId="0" xfId="0" applyNumberFormat="1" applyFont="1" applyBorder="1" applyAlignment="1" quotePrefix="1">
      <alignment horizontal="center" vertical="top" wrapText="1"/>
    </xf>
    <xf numFmtId="0" fontId="16" fillId="0" borderId="27" xfId="0" applyFont="1" applyBorder="1" applyAlignment="1">
      <alignment horizontal="center" wrapText="1"/>
    </xf>
    <xf numFmtId="0" fontId="21" fillId="0" borderId="39" xfId="0" applyFont="1" applyBorder="1" applyAlignment="1">
      <alignment horizontal="center" vertical="top" wrapText="1"/>
    </xf>
    <xf numFmtId="173" fontId="21" fillId="0" borderId="30" xfId="40" applyNumberFormat="1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39" xfId="0" applyFont="1" applyBorder="1" applyAlignment="1">
      <alignment horizontal="center" vertical="top" wrapText="1"/>
    </xf>
    <xf numFmtId="173" fontId="4" fillId="0" borderId="30" xfId="40" applyNumberFormat="1" applyFont="1" applyBorder="1" applyAlignment="1">
      <alignment horizontal="center" wrapText="1"/>
    </xf>
    <xf numFmtId="0" fontId="5" fillId="0" borderId="0" xfId="63" applyFont="1" applyAlignment="1">
      <alignment horizontal="center"/>
      <protection/>
    </xf>
    <xf numFmtId="0" fontId="30" fillId="0" borderId="0" xfId="0" applyFont="1" applyBorder="1" applyAlignment="1">
      <alignment horizontal="left" wrapText="1"/>
    </xf>
    <xf numFmtId="0" fontId="11" fillId="0" borderId="0" xfId="63" applyFont="1" applyBorder="1" applyAlignment="1">
      <alignment horizontal="left" wrapText="1"/>
      <protection/>
    </xf>
    <xf numFmtId="0" fontId="31" fillId="0" borderId="0" xfId="63" applyFont="1" applyBorder="1" applyAlignment="1">
      <alignment/>
      <protection/>
    </xf>
    <xf numFmtId="165" fontId="31" fillId="0" borderId="0" xfId="63" applyNumberFormat="1" applyFont="1" applyBorder="1" applyAlignment="1">
      <alignment/>
      <protection/>
    </xf>
    <xf numFmtId="0" fontId="11" fillId="0" borderId="0" xfId="63" applyFont="1" applyBorder="1" applyAlignment="1">
      <alignment horizontal="center" wrapText="1"/>
      <protection/>
    </xf>
    <xf numFmtId="0" fontId="30" fillId="0" borderId="0" xfId="0" applyFont="1" applyBorder="1" applyAlignment="1">
      <alignment horizontal="center" wrapText="1"/>
    </xf>
    <xf numFmtId="0" fontId="11" fillId="0" borderId="0" xfId="63" applyFont="1" applyBorder="1">
      <alignment/>
      <protection/>
    </xf>
    <xf numFmtId="0" fontId="8" fillId="0" borderId="0" xfId="63" applyFont="1" applyBorder="1" applyAlignment="1">
      <alignment horizontal="right"/>
      <protection/>
    </xf>
    <xf numFmtId="173" fontId="8" fillId="0" borderId="0" xfId="40" applyNumberFormat="1" applyFont="1" applyBorder="1" applyAlignment="1">
      <alignment/>
    </xf>
    <xf numFmtId="0" fontId="8" fillId="0" borderId="41" xfId="63" applyFont="1" applyBorder="1">
      <alignment/>
      <protection/>
    </xf>
    <xf numFmtId="0" fontId="8" fillId="0" borderId="41" xfId="63" applyFont="1" applyBorder="1" applyAlignment="1">
      <alignment horizontal="center"/>
      <protection/>
    </xf>
    <xf numFmtId="0" fontId="8" fillId="0" borderId="42" xfId="63" applyFont="1" applyBorder="1">
      <alignment/>
      <protection/>
    </xf>
    <xf numFmtId="0" fontId="8" fillId="0" borderId="32" xfId="63" applyFont="1" applyBorder="1">
      <alignment/>
      <protection/>
    </xf>
    <xf numFmtId="0" fontId="11" fillId="0" borderId="0" xfId="63" applyFont="1" applyBorder="1" applyAlignment="1">
      <alignment horizontal="right"/>
      <protection/>
    </xf>
    <xf numFmtId="0" fontId="11" fillId="0" borderId="0" xfId="63" applyFont="1" applyBorder="1" applyAlignment="1">
      <alignment horizontal="center"/>
      <protection/>
    </xf>
    <xf numFmtId="173" fontId="11" fillId="0" borderId="0" xfId="40" applyNumberFormat="1" applyFont="1" applyBorder="1" applyAlignment="1">
      <alignment horizontal="right"/>
    </xf>
    <xf numFmtId="165" fontId="11" fillId="0" borderId="0" xfId="63" applyNumberFormat="1" applyFont="1" applyBorder="1">
      <alignment/>
      <protection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  <xf numFmtId="0" fontId="9" fillId="0" borderId="0" xfId="58" applyFont="1" applyBorder="1" applyAlignment="1">
      <alignment/>
      <protection/>
    </xf>
    <xf numFmtId="0" fontId="21" fillId="0" borderId="0" xfId="58" applyFont="1" applyBorder="1" applyAlignment="1">
      <alignment/>
      <protection/>
    </xf>
    <xf numFmtId="0" fontId="28" fillId="0" borderId="0" xfId="0" applyFont="1" applyAlignment="1">
      <alignment horizontal="left" wrapText="1"/>
    </xf>
    <xf numFmtId="0" fontId="9" fillId="0" borderId="0" xfId="58" applyFont="1" applyBorder="1" applyAlignment="1">
      <alignment wrapText="1"/>
      <protection/>
    </xf>
    <xf numFmtId="0" fontId="21" fillId="0" borderId="0" xfId="58" applyFont="1" applyBorder="1" applyAlignment="1">
      <alignment wrapText="1"/>
      <protection/>
    </xf>
    <xf numFmtId="0" fontId="8" fillId="0" borderId="10" xfId="58" applyFont="1" applyBorder="1" applyAlignment="1">
      <alignment horizontal="centerContinuous"/>
      <protection/>
    </xf>
    <xf numFmtId="0" fontId="8" fillId="0" borderId="11" xfId="58" applyFont="1" applyBorder="1" applyAlignment="1">
      <alignment horizontal="centerContinuous"/>
      <protection/>
    </xf>
    <xf numFmtId="0" fontId="8" fillId="0" borderId="12" xfId="58" applyFont="1" applyBorder="1" applyAlignment="1">
      <alignment horizontal="centerContinuous"/>
      <protection/>
    </xf>
    <xf numFmtId="0" fontId="9" fillId="0" borderId="0" xfId="58" applyFont="1" applyAlignment="1">
      <alignment horizontal="center"/>
      <protection/>
    </xf>
    <xf numFmtId="41" fontId="9" fillId="0" borderId="0" xfId="58" applyNumberFormat="1" applyFont="1">
      <alignment/>
      <protection/>
    </xf>
    <xf numFmtId="41" fontId="9" fillId="0" borderId="0" xfId="58" applyNumberFormat="1" applyFont="1" applyBorder="1" applyAlignment="1">
      <alignment horizontal="center"/>
      <protection/>
    </xf>
    <xf numFmtId="41" fontId="9" fillId="0" borderId="0" xfId="58" applyNumberFormat="1" applyFont="1" applyBorder="1">
      <alignment/>
      <protection/>
    </xf>
    <xf numFmtId="0" fontId="9" fillId="0" borderId="0" xfId="0" applyFont="1" applyBorder="1" applyAlignment="1">
      <alignment/>
    </xf>
    <xf numFmtId="0" fontId="21" fillId="0" borderId="0" xfId="58" applyFont="1" applyBorder="1" applyAlignment="1">
      <alignment horizontal="center"/>
      <protection/>
    </xf>
    <xf numFmtId="41" fontId="21" fillId="0" borderId="0" xfId="58" applyNumberFormat="1" applyFont="1" applyBorder="1" applyAlignment="1">
      <alignment horizontal="center"/>
      <protection/>
    </xf>
    <xf numFmtId="0" fontId="21" fillId="0" borderId="0" xfId="0" applyFont="1" applyBorder="1" applyAlignment="1">
      <alignment/>
    </xf>
    <xf numFmtId="0" fontId="8" fillId="0" borderId="0" xfId="5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9" fillId="0" borderId="0" xfId="58" applyFont="1" applyBorder="1" applyAlignment="1">
      <alignment horizontal="center"/>
      <protection/>
    </xf>
    <xf numFmtId="41" fontId="9" fillId="0" borderId="43" xfId="58" applyNumberFormat="1" applyFont="1" applyBorder="1">
      <alignment/>
      <protection/>
    </xf>
    <xf numFmtId="41" fontId="21" fillId="0" borderId="0" xfId="58" applyNumberFormat="1" applyFont="1" applyBorder="1">
      <alignment/>
      <protection/>
    </xf>
    <xf numFmtId="0" fontId="9" fillId="0" borderId="0" xfId="0" applyFont="1" applyBorder="1" applyAlignment="1">
      <alignment/>
    </xf>
    <xf numFmtId="0" fontId="21" fillId="0" borderId="0" xfId="58" applyFont="1" applyAlignment="1">
      <alignment horizontal="center"/>
      <protection/>
    </xf>
    <xf numFmtId="0" fontId="16" fillId="0" borderId="0" xfId="0" applyFont="1" applyBorder="1" applyAlignment="1">
      <alignment/>
    </xf>
    <xf numFmtId="41" fontId="9" fillId="0" borderId="43" xfId="58" applyNumberFormat="1" applyFont="1" applyBorder="1" applyAlignment="1">
      <alignment horizontal="centerContinuous"/>
      <protection/>
    </xf>
    <xf numFmtId="0" fontId="33" fillId="0" borderId="0" xfId="58" applyFont="1" applyBorder="1" applyAlignment="1">
      <alignment horizontal="center"/>
      <protection/>
    </xf>
    <xf numFmtId="0" fontId="11" fillId="0" borderId="0" xfId="58" applyFont="1" applyBorder="1" applyAlignment="1">
      <alignment/>
      <protection/>
    </xf>
    <xf numFmtId="41" fontId="11" fillId="0" borderId="0" xfId="58" applyNumberFormat="1" applyFont="1" applyBorder="1" applyAlignment="1">
      <alignment horizontal="center"/>
      <protection/>
    </xf>
    <xf numFmtId="0" fontId="33" fillId="0" borderId="0" xfId="0" applyFont="1" applyBorder="1" applyAlignment="1">
      <alignment/>
    </xf>
    <xf numFmtId="0" fontId="11" fillId="0" borderId="0" xfId="58" applyFont="1" applyBorder="1" applyAlignment="1">
      <alignment horizontal="center"/>
      <protection/>
    </xf>
    <xf numFmtId="0" fontId="11" fillId="0" borderId="0" xfId="58" applyFont="1" applyBorder="1" applyAlignment="1">
      <alignment wrapText="1"/>
      <protection/>
    </xf>
    <xf numFmtId="41" fontId="11" fillId="0" borderId="0" xfId="58" applyNumberFormat="1" applyFont="1" applyBorder="1">
      <alignment/>
      <protection/>
    </xf>
    <xf numFmtId="0" fontId="17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9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9" fillId="0" borderId="15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21" fillId="0" borderId="30" xfId="0" applyFont="1" applyBorder="1" applyAlignment="1">
      <alignment horizontal="right"/>
    </xf>
    <xf numFmtId="0" fontId="4" fillId="0" borderId="3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30" xfId="63" applyFont="1" applyBorder="1" applyAlignment="1">
      <alignment horizontal="right"/>
      <protection/>
    </xf>
    <xf numFmtId="173" fontId="8" fillId="0" borderId="40" xfId="40" applyNumberFormat="1" applyFont="1" applyBorder="1" applyAlignment="1">
      <alignment horizontal="right"/>
    </xf>
    <xf numFmtId="0" fontId="16" fillId="0" borderId="0" xfId="63" applyFont="1" applyBorder="1" applyAlignment="1">
      <alignment/>
      <protection/>
    </xf>
    <xf numFmtId="165" fontId="16" fillId="0" borderId="0" xfId="63" applyNumberFormat="1" applyFont="1" applyBorder="1" applyAlignment="1">
      <alignment/>
      <protection/>
    </xf>
    <xf numFmtId="0" fontId="8" fillId="0" borderId="0" xfId="63" applyFont="1" applyBorder="1" applyAlignment="1">
      <alignment horizontal="center" wrapText="1"/>
      <protection/>
    </xf>
    <xf numFmtId="0" fontId="16" fillId="0" borderId="0" xfId="57" applyFont="1" applyAlignment="1">
      <alignment horizontal="left"/>
      <protection/>
    </xf>
    <xf numFmtId="173" fontId="9" fillId="0" borderId="0" xfId="40" applyNumberFormat="1" applyFont="1" applyAlignment="1">
      <alignment horizontal="center"/>
    </xf>
    <xf numFmtId="173" fontId="9" fillId="0" borderId="10" xfId="4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7" fillId="0" borderId="0" xfId="63" applyFont="1" applyBorder="1">
      <alignment/>
      <protection/>
    </xf>
    <xf numFmtId="0" fontId="8" fillId="0" borderId="0" xfId="0" applyFont="1" applyBorder="1" applyAlignment="1">
      <alignment horizontal="left" wrapText="1"/>
    </xf>
    <xf numFmtId="0" fontId="8" fillId="0" borderId="0" xfId="63" applyFont="1" applyBorder="1" applyAlignment="1">
      <alignment horizontal="left" wrapText="1"/>
      <protection/>
    </xf>
    <xf numFmtId="0" fontId="16" fillId="0" borderId="0" xfId="63" applyFont="1">
      <alignment/>
      <protection/>
    </xf>
    <xf numFmtId="0" fontId="16" fillId="0" borderId="0" xfId="63" applyFont="1" applyAlignment="1">
      <alignment horizontal="center"/>
      <protection/>
    </xf>
    <xf numFmtId="165" fontId="16" fillId="0" borderId="0" xfId="63" applyNumberFormat="1" applyFont="1">
      <alignment/>
      <protection/>
    </xf>
    <xf numFmtId="0" fontId="33" fillId="0" borderId="0" xfId="63" applyFont="1" applyBorder="1" applyAlignment="1">
      <alignment horizontal="center" wrapText="1"/>
      <protection/>
    </xf>
    <xf numFmtId="0" fontId="33" fillId="0" borderId="0" xfId="63" applyFont="1" applyBorder="1">
      <alignment/>
      <protection/>
    </xf>
    <xf numFmtId="0" fontId="33" fillId="0" borderId="0" xfId="63" applyFont="1" applyBorder="1" applyAlignment="1">
      <alignment horizontal="left" wrapText="1"/>
      <protection/>
    </xf>
    <xf numFmtId="173" fontId="33" fillId="0" borderId="0" xfId="63" applyNumberFormat="1" applyFont="1" applyBorder="1" applyAlignment="1">
      <alignment/>
      <protection/>
    </xf>
    <xf numFmtId="0" fontId="33" fillId="0" borderId="0" xfId="63" applyFont="1" applyBorder="1" applyAlignment="1">
      <alignment/>
      <protection/>
    </xf>
    <xf numFmtId="165" fontId="33" fillId="0" borderId="0" xfId="63" applyNumberFormat="1" applyFont="1" applyBorder="1" applyAlignment="1">
      <alignment/>
      <protection/>
    </xf>
    <xf numFmtId="0" fontId="6" fillId="0" borderId="0" xfId="63" applyFont="1" applyBorder="1" applyAlignment="1">
      <alignment/>
      <protection/>
    </xf>
    <xf numFmtId="165" fontId="6" fillId="0" borderId="0" xfId="63" applyNumberFormat="1" applyFont="1" applyBorder="1" applyAlignment="1">
      <alignment/>
      <protection/>
    </xf>
    <xf numFmtId="173" fontId="4" fillId="0" borderId="0" xfId="63" applyNumberFormat="1" applyFont="1" applyBorder="1" applyAlignment="1">
      <alignment/>
      <protection/>
    </xf>
    <xf numFmtId="0" fontId="16" fillId="0" borderId="0" xfId="63" applyFont="1" applyBorder="1" applyAlignment="1">
      <alignment horizontal="center"/>
      <protection/>
    </xf>
    <xf numFmtId="173" fontId="17" fillId="0" borderId="0" xfId="40" applyNumberFormat="1" applyFont="1" applyBorder="1" applyAlignment="1">
      <alignment horizontal="right"/>
    </xf>
    <xf numFmtId="0" fontId="17" fillId="0" borderId="0" xfId="63" applyFont="1" applyBorder="1" applyAlignment="1">
      <alignment horizontal="center"/>
      <protection/>
    </xf>
    <xf numFmtId="165" fontId="17" fillId="0" borderId="0" xfId="63" applyNumberFormat="1" applyFont="1" applyBorder="1">
      <alignment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>
      <alignment/>
      <protection/>
    </xf>
    <xf numFmtId="165" fontId="17" fillId="0" borderId="0" xfId="63" applyNumberFormat="1" applyFont="1">
      <alignment/>
      <protection/>
    </xf>
    <xf numFmtId="173" fontId="17" fillId="0" borderId="0" xfId="40" applyNumberFormat="1" applyFont="1" applyAlignment="1">
      <alignment horizontal="right"/>
    </xf>
    <xf numFmtId="0" fontId="16" fillId="0" borderId="0" xfId="63" applyFont="1" applyBorder="1">
      <alignment/>
      <protection/>
    </xf>
    <xf numFmtId="173" fontId="16" fillId="0" borderId="0" xfId="40" applyNumberFormat="1" applyFont="1" applyBorder="1" applyAlignment="1">
      <alignment horizontal="right"/>
    </xf>
    <xf numFmtId="165" fontId="16" fillId="0" borderId="0" xfId="63" applyNumberFormat="1" applyFont="1" applyBorder="1">
      <alignment/>
      <protection/>
    </xf>
    <xf numFmtId="0" fontId="4" fillId="0" borderId="0" xfId="63" applyFont="1" applyAlignment="1">
      <alignment horizontal="left"/>
      <protection/>
    </xf>
    <xf numFmtId="0" fontId="11" fillId="0" borderId="0" xfId="63" applyFont="1">
      <alignment/>
      <protection/>
    </xf>
    <xf numFmtId="0" fontId="11" fillId="0" borderId="0" xfId="63" applyFont="1" applyAlignment="1">
      <alignment horizontal="left"/>
      <protection/>
    </xf>
    <xf numFmtId="0" fontId="11" fillId="0" borderId="0" xfId="63" applyFont="1" applyAlignment="1">
      <alignment horizontal="right"/>
      <protection/>
    </xf>
    <xf numFmtId="165" fontId="11" fillId="0" borderId="0" xfId="63" applyNumberFormat="1" applyFont="1">
      <alignment/>
      <protection/>
    </xf>
    <xf numFmtId="0" fontId="11" fillId="0" borderId="27" xfId="63" applyFont="1" applyBorder="1">
      <alignment/>
      <protection/>
    </xf>
    <xf numFmtId="0" fontId="11" fillId="0" borderId="39" xfId="63" applyFont="1" applyBorder="1" applyAlignment="1">
      <alignment horizontal="right"/>
      <protection/>
    </xf>
    <xf numFmtId="165" fontId="11" fillId="0" borderId="39" xfId="63" applyNumberFormat="1" applyFont="1" applyBorder="1">
      <alignment/>
      <protection/>
    </xf>
    <xf numFmtId="0" fontId="11" fillId="0" borderId="40" xfId="63" applyFont="1" applyBorder="1">
      <alignment/>
      <protection/>
    </xf>
    <xf numFmtId="173" fontId="11" fillId="0" borderId="40" xfId="63" applyNumberFormat="1" applyFont="1" applyBorder="1">
      <alignment/>
      <protection/>
    </xf>
    <xf numFmtId="173" fontId="11" fillId="0" borderId="32" xfId="40" applyNumberFormat="1" applyFont="1" applyBorder="1" applyAlignment="1">
      <alignment horizontal="center"/>
    </xf>
    <xf numFmtId="173" fontId="17" fillId="0" borderId="30" xfId="40" applyNumberFormat="1" applyFont="1" applyBorder="1" applyAlignment="1">
      <alignment/>
    </xf>
    <xf numFmtId="173" fontId="8" fillId="0" borderId="44" xfId="40" applyNumberFormat="1" applyFont="1" applyBorder="1" applyAlignment="1">
      <alignment/>
    </xf>
    <xf numFmtId="173" fontId="9" fillId="0" borderId="44" xfId="40" applyNumberFormat="1" applyFont="1" applyBorder="1" applyAlignment="1">
      <alignment/>
    </xf>
    <xf numFmtId="173" fontId="8" fillId="0" borderId="27" xfId="40" applyNumberFormat="1" applyFont="1" applyBorder="1" applyAlignment="1">
      <alignment/>
    </xf>
    <xf numFmtId="0" fontId="5" fillId="0" borderId="0" xfId="0" applyFont="1" applyAlignment="1">
      <alignment wrapText="1"/>
    </xf>
    <xf numFmtId="173" fontId="19" fillId="0" borderId="0" xfId="40" applyNumberFormat="1" applyFont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 vertical="center"/>
    </xf>
    <xf numFmtId="165" fontId="17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173" fontId="11" fillId="0" borderId="0" xfId="40" applyNumberFormat="1" applyFont="1" applyAlignment="1">
      <alignment wrapText="1"/>
    </xf>
    <xf numFmtId="0" fontId="33" fillId="0" borderId="0" xfId="59" applyFont="1">
      <alignment/>
      <protection/>
    </xf>
    <xf numFmtId="173" fontId="17" fillId="0" borderId="0" xfId="40" applyNumberFormat="1" applyFont="1" applyAlignment="1">
      <alignment wrapText="1"/>
    </xf>
    <xf numFmtId="173" fontId="11" fillId="0" borderId="10" xfId="40" applyNumberFormat="1" applyFont="1" applyBorder="1" applyAlignment="1">
      <alignment horizontal="center"/>
    </xf>
    <xf numFmtId="173" fontId="11" fillId="0" borderId="10" xfId="40" applyNumberFormat="1" applyFont="1" applyBorder="1" applyAlignment="1">
      <alignment horizontal="center" wrapText="1"/>
    </xf>
    <xf numFmtId="0" fontId="9" fillId="0" borderId="30" xfId="56" applyFont="1" applyBorder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11" fillId="0" borderId="0" xfId="57" applyFont="1">
      <alignment/>
      <protection/>
    </xf>
    <xf numFmtId="0" fontId="17" fillId="0" borderId="0" xfId="57" applyFont="1">
      <alignment/>
      <protection/>
    </xf>
    <xf numFmtId="165" fontId="9" fillId="0" borderId="31" xfId="57" applyNumberFormat="1" applyFont="1" applyBorder="1">
      <alignment/>
      <protection/>
    </xf>
    <xf numFmtId="0" fontId="17" fillId="0" borderId="28" xfId="62" applyFont="1" applyBorder="1" applyAlignment="1" quotePrefix="1">
      <alignment horizontal="center" vertical="center" wrapText="1"/>
      <protection/>
    </xf>
    <xf numFmtId="0" fontId="11" fillId="0" borderId="0" xfId="57" applyFont="1" applyAlignment="1">
      <alignment/>
      <protection/>
    </xf>
    <xf numFmtId="0" fontId="9" fillId="0" borderId="0" xfId="57" applyFont="1" applyAlignment="1">
      <alignment horizontal="right"/>
      <protection/>
    </xf>
    <xf numFmtId="0" fontId="9" fillId="0" borderId="0" xfId="57" applyFont="1" applyAlignment="1">
      <alignment horizontal="right"/>
      <protection/>
    </xf>
    <xf numFmtId="173" fontId="23" fillId="0" borderId="0" xfId="40" applyNumberFormat="1" applyFont="1" applyAlignment="1">
      <alignment horizontal="right"/>
    </xf>
    <xf numFmtId="0" fontId="9" fillId="0" borderId="0" xfId="62" applyFont="1" applyAlignment="1">
      <alignment horizontal="right"/>
      <protection/>
    </xf>
    <xf numFmtId="0" fontId="9" fillId="0" borderId="0" xfId="59" applyFont="1" applyAlignment="1">
      <alignment horizontal="right"/>
      <protection/>
    </xf>
    <xf numFmtId="173" fontId="9" fillId="0" borderId="0" xfId="40" applyNumberFormat="1" applyFont="1" applyBorder="1" applyAlignment="1">
      <alignment wrapText="1"/>
    </xf>
    <xf numFmtId="173" fontId="28" fillId="0" borderId="0" xfId="40" applyNumberFormat="1" applyFont="1" applyAlignment="1">
      <alignment/>
    </xf>
    <xf numFmtId="173" fontId="28" fillId="0" borderId="0" xfId="40" applyNumberFormat="1" applyFont="1" applyAlignment="1">
      <alignment/>
    </xf>
    <xf numFmtId="173" fontId="9" fillId="0" borderId="0" xfId="40" applyNumberFormat="1" applyFont="1" applyAlignment="1">
      <alignment wrapText="1"/>
    </xf>
    <xf numFmtId="173" fontId="8" fillId="0" borderId="0" xfId="40" applyNumberFormat="1" applyFont="1" applyBorder="1" applyAlignment="1">
      <alignment/>
    </xf>
    <xf numFmtId="173" fontId="9" fillId="0" borderId="0" xfId="40" applyNumberFormat="1" applyFont="1" applyBorder="1" applyAlignment="1">
      <alignment horizontal="left" wrapText="1"/>
    </xf>
    <xf numFmtId="173" fontId="9" fillId="0" borderId="0" xfId="40" applyNumberFormat="1" applyFont="1" applyBorder="1" applyAlignment="1">
      <alignment/>
    </xf>
    <xf numFmtId="173" fontId="28" fillId="0" borderId="0" xfId="40" applyNumberFormat="1" applyFont="1" applyBorder="1" applyAlignment="1">
      <alignment/>
    </xf>
    <xf numFmtId="173" fontId="8" fillId="0" borderId="30" xfId="40" applyNumberFormat="1" applyFont="1" applyBorder="1" applyAlignment="1">
      <alignment/>
    </xf>
    <xf numFmtId="0" fontId="9" fillId="0" borderId="0" xfId="63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8" fillId="0" borderId="0" xfId="63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wrapText="1"/>
    </xf>
    <xf numFmtId="165" fontId="8" fillId="0" borderId="45" xfId="0" applyNumberFormat="1" applyFont="1" applyBorder="1" applyAlignment="1">
      <alignment/>
    </xf>
    <xf numFmtId="165" fontId="9" fillId="0" borderId="45" xfId="0" applyNumberFormat="1" applyFont="1" applyBorder="1" applyAlignment="1">
      <alignment/>
    </xf>
    <xf numFmtId="165" fontId="8" fillId="0" borderId="31" xfId="0" applyNumberFormat="1" applyFont="1" applyBorder="1" applyAlignment="1">
      <alignment/>
    </xf>
    <xf numFmtId="173" fontId="9" fillId="0" borderId="0" xfId="40" applyNumberFormat="1" applyFont="1" applyBorder="1" applyAlignment="1">
      <alignment/>
    </xf>
    <xf numFmtId="0" fontId="8" fillId="0" borderId="46" xfId="0" applyFont="1" applyBorder="1" applyAlignment="1">
      <alignment/>
    </xf>
    <xf numFmtId="165" fontId="8" fillId="0" borderId="3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6" xfId="0" applyFont="1" applyBorder="1" applyAlignment="1">
      <alignment wrapText="1"/>
    </xf>
    <xf numFmtId="1" fontId="9" fillId="0" borderId="0" xfId="56" applyNumberFormat="1" applyFont="1">
      <alignment/>
      <protection/>
    </xf>
    <xf numFmtId="165" fontId="9" fillId="0" borderId="0" xfId="56" applyNumberFormat="1" applyFont="1">
      <alignment/>
      <protection/>
    </xf>
    <xf numFmtId="173" fontId="9" fillId="0" borderId="0" xfId="56" applyNumberFormat="1" applyFont="1">
      <alignment/>
      <protection/>
    </xf>
    <xf numFmtId="172" fontId="9" fillId="0" borderId="0" xfId="56" applyNumberFormat="1" applyFont="1">
      <alignment/>
      <protection/>
    </xf>
    <xf numFmtId="43" fontId="9" fillId="0" borderId="0" xfId="56" applyNumberFormat="1" applyFont="1">
      <alignment/>
      <protection/>
    </xf>
    <xf numFmtId="164" fontId="11" fillId="0" borderId="0" xfId="59" applyNumberFormat="1" applyFont="1">
      <alignment/>
      <protection/>
    </xf>
    <xf numFmtId="165" fontId="8" fillId="0" borderId="0" xfId="63" applyNumberFormat="1" applyFont="1" applyBorder="1">
      <alignment/>
      <protection/>
    </xf>
    <xf numFmtId="0" fontId="0" fillId="0" borderId="0" xfId="0" applyAlignment="1">
      <alignment horizontal="center"/>
    </xf>
    <xf numFmtId="0" fontId="5" fillId="0" borderId="0" xfId="64" applyFont="1" applyBorder="1">
      <alignment/>
      <protection/>
    </xf>
    <xf numFmtId="0" fontId="34" fillId="0" borderId="0" xfId="64" applyFont="1" applyBorder="1" quotePrefix="1">
      <alignment/>
      <protection/>
    </xf>
    <xf numFmtId="3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73" fontId="4" fillId="0" borderId="0" xfId="64" applyNumberFormat="1" applyFont="1" applyAlignment="1">
      <alignment horizontal="center"/>
      <protection/>
    </xf>
    <xf numFmtId="180" fontId="4" fillId="0" borderId="0" xfId="64" applyNumberFormat="1" applyFont="1" applyAlignment="1">
      <alignment horizontal="center"/>
      <protection/>
    </xf>
    <xf numFmtId="1" fontId="0" fillId="0" borderId="0" xfId="0" applyNumberFormat="1" applyAlignment="1">
      <alignment/>
    </xf>
    <xf numFmtId="3" fontId="11" fillId="0" borderId="0" xfId="0" applyNumberFormat="1" applyFont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9" fillId="0" borderId="28" xfId="0" applyFont="1" applyBorder="1" applyAlignment="1" quotePrefix="1">
      <alignment/>
    </xf>
    <xf numFmtId="1" fontId="5" fillId="0" borderId="0" xfId="64" applyNumberFormat="1" applyFont="1" applyAlignment="1">
      <alignment horizontal="right"/>
      <protection/>
    </xf>
    <xf numFmtId="165" fontId="5" fillId="0" borderId="0" xfId="64" applyNumberFormat="1" applyFont="1" applyAlignment="1">
      <alignment horizontal="right"/>
      <protection/>
    </xf>
    <xf numFmtId="165" fontId="5" fillId="0" borderId="0" xfId="64" applyNumberFormat="1" applyFont="1" applyAlignment="1">
      <alignment horizontal="right"/>
      <protection/>
    </xf>
    <xf numFmtId="3" fontId="5" fillId="0" borderId="0" xfId="64" applyNumberFormat="1" applyFont="1" applyAlignment="1">
      <alignment horizontal="right"/>
      <protection/>
    </xf>
    <xf numFmtId="3" fontId="4" fillId="0" borderId="0" xfId="40" applyNumberFormat="1" applyFont="1" applyBorder="1" applyAlignment="1">
      <alignment horizontal="right"/>
    </xf>
    <xf numFmtId="0" fontId="4" fillId="0" borderId="0" xfId="62" applyFont="1" applyBorder="1" applyAlignment="1">
      <alignment horizontal="left" wrapText="1"/>
      <protection/>
    </xf>
    <xf numFmtId="0" fontId="5" fillId="0" borderId="0" xfId="62" applyFont="1" applyBorder="1" applyAlignment="1">
      <alignment horizontal="left" wrapText="1"/>
      <protection/>
    </xf>
    <xf numFmtId="1" fontId="5" fillId="0" borderId="0" xfId="64" applyNumberFormat="1" applyFont="1">
      <alignment/>
      <protection/>
    </xf>
    <xf numFmtId="3" fontId="5" fillId="0" borderId="0" xfId="40" applyNumberFormat="1" applyFont="1" applyBorder="1" applyAlignment="1">
      <alignment horizontal="right"/>
    </xf>
    <xf numFmtId="0" fontId="4" fillId="0" borderId="0" xfId="64" applyFont="1">
      <alignment/>
      <protection/>
    </xf>
    <xf numFmtId="3" fontId="4" fillId="0" borderId="0" xfId="64" applyNumberFormat="1" applyFont="1" applyAlignment="1">
      <alignment horizontal="right"/>
      <protection/>
    </xf>
    <xf numFmtId="165" fontId="4" fillId="0" borderId="0" xfId="64" applyNumberFormat="1" applyFont="1" applyAlignment="1">
      <alignment horizontal="right"/>
      <protection/>
    </xf>
    <xf numFmtId="1" fontId="4" fillId="0" borderId="0" xfId="64" applyNumberFormat="1" applyFont="1" applyAlignment="1">
      <alignment horizontal="right"/>
      <protection/>
    </xf>
    <xf numFmtId="1" fontId="4" fillId="0" borderId="0" xfId="64" applyNumberFormat="1" applyFont="1">
      <alignment/>
      <protection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4" fontId="21" fillId="0" borderId="30" xfId="0" applyNumberFormat="1" applyFont="1" applyBorder="1" applyAlignment="1">
      <alignment horizontal="right"/>
    </xf>
    <xf numFmtId="0" fontId="8" fillId="0" borderId="47" xfId="59" applyFont="1" applyBorder="1" applyAlignment="1">
      <alignment horizontal="center" vertical="center"/>
      <protection/>
    </xf>
    <xf numFmtId="0" fontId="8" fillId="0" borderId="25" xfId="59" applyFont="1" applyBorder="1" applyAlignment="1">
      <alignment horizontal="left" vertical="center"/>
      <protection/>
    </xf>
    <xf numFmtId="3" fontId="9" fillId="0" borderId="0" xfId="63" applyNumberFormat="1" applyFont="1">
      <alignment/>
      <protection/>
    </xf>
    <xf numFmtId="41" fontId="9" fillId="0" borderId="0" xfId="63" applyNumberFormat="1" applyFont="1">
      <alignment/>
      <protection/>
    </xf>
    <xf numFmtId="41" fontId="9" fillId="0" borderId="0" xfId="40" applyNumberFormat="1" applyFont="1" applyBorder="1" applyAlignment="1">
      <alignment horizontal="right"/>
    </xf>
    <xf numFmtId="41" fontId="9" fillId="0" borderId="0" xfId="63" applyNumberFormat="1" applyFont="1" applyAlignment="1">
      <alignment horizontal="center"/>
      <protection/>
    </xf>
    <xf numFmtId="3" fontId="9" fillId="0" borderId="15" xfId="57" applyNumberFormat="1" applyFont="1" applyBorder="1">
      <alignment/>
      <protection/>
    </xf>
    <xf numFmtId="3" fontId="9" fillId="0" borderId="48" xfId="57" applyNumberFormat="1" applyFont="1" applyBorder="1">
      <alignment/>
      <protection/>
    </xf>
    <xf numFmtId="3" fontId="9" fillId="0" borderId="37" xfId="57" applyNumberFormat="1" applyFont="1" applyBorder="1">
      <alignment/>
      <protection/>
    </xf>
    <xf numFmtId="3" fontId="9" fillId="0" borderId="28" xfId="57" applyNumberFormat="1" applyFont="1" applyBorder="1">
      <alignment/>
      <protection/>
    </xf>
    <xf numFmtId="3" fontId="9" fillId="0" borderId="24" xfId="57" applyNumberFormat="1" applyFont="1" applyBorder="1">
      <alignment/>
      <protection/>
    </xf>
    <xf numFmtId="3" fontId="9" fillId="0" borderId="49" xfId="57" applyNumberFormat="1" applyFont="1" applyBorder="1">
      <alignment/>
      <protection/>
    </xf>
    <xf numFmtId="3" fontId="9" fillId="0" borderId="29" xfId="57" applyNumberFormat="1" applyFont="1" applyBorder="1">
      <alignment/>
      <protection/>
    </xf>
    <xf numFmtId="0" fontId="17" fillId="0" borderId="36" xfId="64" applyFont="1" applyBorder="1" applyAlignment="1">
      <alignment wrapText="1"/>
      <protection/>
    </xf>
    <xf numFmtId="3" fontId="8" fillId="0" borderId="30" xfId="57" applyNumberFormat="1" applyFont="1" applyBorder="1">
      <alignment/>
      <protection/>
    </xf>
    <xf numFmtId="165" fontId="8" fillId="0" borderId="50" xfId="57" applyNumberFormat="1" applyFont="1" applyBorder="1">
      <alignment/>
      <protection/>
    </xf>
    <xf numFmtId="0" fontId="17" fillId="0" borderId="51" xfId="62" applyFont="1" applyBorder="1" applyAlignment="1" quotePrefix="1">
      <alignment horizontal="center" vertical="center" wrapText="1"/>
      <protection/>
    </xf>
    <xf numFmtId="0" fontId="17" fillId="0" borderId="52" xfId="62" applyFont="1" applyBorder="1" applyAlignment="1" quotePrefix="1">
      <alignment horizontal="center" vertical="center" wrapText="1"/>
      <protection/>
    </xf>
    <xf numFmtId="0" fontId="17" fillId="0" borderId="52" xfId="62" applyFont="1" applyBorder="1" applyAlignment="1" quotePrefix="1">
      <alignment horizontal="center" vertical="center" wrapText="1"/>
      <protection/>
    </xf>
    <xf numFmtId="0" fontId="17" fillId="0" borderId="48" xfId="62" applyFont="1" applyBorder="1" applyAlignment="1" quotePrefix="1">
      <alignment horizontal="center" vertical="center" wrapText="1"/>
      <protection/>
    </xf>
    <xf numFmtId="0" fontId="17" fillId="0" borderId="53" xfId="62" applyFont="1" applyBorder="1" applyAlignment="1" quotePrefix="1">
      <alignment horizontal="center" vertical="center" wrapText="1"/>
      <protection/>
    </xf>
    <xf numFmtId="0" fontId="11" fillId="0" borderId="39" xfId="64" applyFont="1" applyBorder="1">
      <alignment/>
      <protection/>
    </xf>
    <xf numFmtId="0" fontId="9" fillId="0" borderId="27" xfId="57" applyFont="1" applyBorder="1" applyAlignment="1" quotePrefix="1">
      <alignment horizontal="left" vertical="center"/>
      <protection/>
    </xf>
    <xf numFmtId="0" fontId="9" fillId="0" borderId="39" xfId="57" applyFont="1" applyBorder="1" applyAlignment="1">
      <alignment vertical="center"/>
      <protection/>
    </xf>
    <xf numFmtId="0" fontId="9" fillId="0" borderId="34" xfId="57" applyFont="1" applyBorder="1">
      <alignment/>
      <protection/>
    </xf>
    <xf numFmtId="0" fontId="9" fillId="0" borderId="35" xfId="57" applyFont="1" applyBorder="1">
      <alignment/>
      <protection/>
    </xf>
    <xf numFmtId="0" fontId="9" fillId="0" borderId="34" xfId="57" applyFont="1" applyBorder="1" applyAlignment="1">
      <alignment horizontal="right"/>
      <protection/>
    </xf>
    <xf numFmtId="0" fontId="9" fillId="0" borderId="35" xfId="57" applyFont="1" applyBorder="1" applyAlignment="1">
      <alignment horizontal="right"/>
      <protection/>
    </xf>
    <xf numFmtId="0" fontId="9" fillId="0" borderId="54" xfId="57" applyFont="1" applyBorder="1" applyAlignment="1">
      <alignment horizontal="right"/>
      <protection/>
    </xf>
    <xf numFmtId="0" fontId="9" fillId="0" borderId="30" xfId="57" applyFont="1" applyBorder="1" applyAlignment="1">
      <alignment horizontal="right"/>
      <protection/>
    </xf>
    <xf numFmtId="0" fontId="9" fillId="0" borderId="54" xfId="57" applyFont="1" applyBorder="1">
      <alignment/>
      <protection/>
    </xf>
    <xf numFmtId="0" fontId="8" fillId="0" borderId="30" xfId="57" applyFont="1" applyBorder="1">
      <alignment/>
      <protection/>
    </xf>
    <xf numFmtId="0" fontId="9" fillId="0" borderId="35" xfId="56" applyFont="1" applyBorder="1">
      <alignment/>
      <protection/>
    </xf>
    <xf numFmtId="0" fontId="9" fillId="0" borderId="35" xfId="56" applyFont="1" applyBorder="1">
      <alignment/>
      <protection/>
    </xf>
    <xf numFmtId="0" fontId="9" fillId="0" borderId="34" xfId="56" applyFont="1" applyBorder="1">
      <alignment/>
      <protection/>
    </xf>
    <xf numFmtId="0" fontId="9" fillId="0" borderId="54" xfId="56" applyFont="1" applyBorder="1">
      <alignment/>
      <protection/>
    </xf>
    <xf numFmtId="0" fontId="8" fillId="0" borderId="30" xfId="56" applyFont="1" applyBorder="1">
      <alignment/>
      <protection/>
    </xf>
    <xf numFmtId="3" fontId="9" fillId="0" borderId="28" xfId="56" applyNumberFormat="1" applyFont="1" applyBorder="1">
      <alignment/>
      <protection/>
    </xf>
    <xf numFmtId="3" fontId="9" fillId="0" borderId="15" xfId="56" applyNumberFormat="1" applyFont="1" applyBorder="1">
      <alignment/>
      <protection/>
    </xf>
    <xf numFmtId="3" fontId="9" fillId="0" borderId="45" xfId="56" applyNumberFormat="1" applyFont="1" applyBorder="1">
      <alignment/>
      <protection/>
    </xf>
    <xf numFmtId="3" fontId="9" fillId="0" borderId="49" xfId="56" applyNumberFormat="1" applyFont="1" applyBorder="1">
      <alignment/>
      <protection/>
    </xf>
    <xf numFmtId="0" fontId="11" fillId="0" borderId="39" xfId="64" applyFont="1" applyBorder="1">
      <alignment/>
      <protection/>
    </xf>
    <xf numFmtId="0" fontId="9" fillId="0" borderId="35" xfId="0" applyFont="1" applyBorder="1" applyAlignment="1">
      <alignment/>
    </xf>
    <xf numFmtId="0" fontId="8" fillId="0" borderId="30" xfId="57" applyFont="1" applyBorder="1" applyAlignment="1">
      <alignment horizontal="right"/>
      <protection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39" xfId="63" applyFont="1" applyBorder="1" applyAlignment="1">
      <alignment horizontal="left" wrapText="1"/>
      <protection/>
    </xf>
    <xf numFmtId="0" fontId="8" fillId="0" borderId="40" xfId="63" applyFont="1" applyBorder="1" applyAlignment="1">
      <alignment horizontal="left" wrapText="1"/>
      <protection/>
    </xf>
    <xf numFmtId="3" fontId="9" fillId="0" borderId="0" xfId="64" applyNumberFormat="1" applyFont="1">
      <alignment/>
      <protection/>
    </xf>
    <xf numFmtId="3" fontId="8" fillId="0" borderId="0" xfId="64" applyNumberFormat="1" applyFont="1" applyBorder="1" applyAlignment="1">
      <alignment horizontal="center"/>
      <protection/>
    </xf>
    <xf numFmtId="0" fontId="17" fillId="0" borderId="0" xfId="64" applyFont="1" applyBorder="1" applyAlignment="1">
      <alignment wrapText="1"/>
      <protection/>
    </xf>
    <xf numFmtId="3" fontId="9" fillId="0" borderId="43" xfId="64" applyNumberFormat="1" applyFont="1" applyBorder="1" applyAlignment="1">
      <alignment horizontal="center"/>
      <protection/>
    </xf>
    <xf numFmtId="3" fontId="9" fillId="0" borderId="43" xfId="64" applyNumberFormat="1" applyFont="1" applyBorder="1">
      <alignment/>
      <protection/>
    </xf>
    <xf numFmtId="0" fontId="17" fillId="0" borderId="0" xfId="64" applyFont="1" applyBorder="1">
      <alignment/>
      <protection/>
    </xf>
    <xf numFmtId="3" fontId="11" fillId="0" borderId="0" xfId="0" applyNumberFormat="1" applyFont="1" applyAlignment="1">
      <alignment horizontal="center"/>
    </xf>
    <xf numFmtId="0" fontId="8" fillId="0" borderId="0" xfId="63" applyFont="1" applyBorder="1" applyAlignment="1">
      <alignment horizontal="center" vertical="center" wrapText="1"/>
      <protection/>
    </xf>
    <xf numFmtId="0" fontId="8" fillId="0" borderId="0" xfId="63" applyFont="1" applyBorder="1" applyAlignment="1">
      <alignment horizontal="center" vertical="center"/>
      <protection/>
    </xf>
    <xf numFmtId="0" fontId="8" fillId="0" borderId="0" xfId="63" applyFont="1" applyBorder="1" applyAlignment="1">
      <alignment horizontal="center"/>
      <protection/>
    </xf>
    <xf numFmtId="3" fontId="5" fillId="0" borderId="0" xfId="64" applyNumberFormat="1" applyFont="1">
      <alignment/>
      <protection/>
    </xf>
    <xf numFmtId="0" fontId="13" fillId="0" borderId="0" xfId="64" applyFont="1" applyBorder="1" applyAlignment="1">
      <alignment wrapText="1"/>
      <protection/>
    </xf>
    <xf numFmtId="3" fontId="5" fillId="0" borderId="43" xfId="64" applyNumberFormat="1" applyFont="1" applyBorder="1">
      <alignment/>
      <protection/>
    </xf>
    <xf numFmtId="0" fontId="13" fillId="0" borderId="0" xfId="62" applyFont="1" applyBorder="1" applyAlignment="1">
      <alignment horizontal="left" wrapText="1"/>
      <protection/>
    </xf>
    <xf numFmtId="0" fontId="13" fillId="0" borderId="0" xfId="64" applyFont="1" applyBorder="1">
      <alignment/>
      <protection/>
    </xf>
    <xf numFmtId="3" fontId="5" fillId="0" borderId="43" xfId="64" applyNumberFormat="1" applyFont="1" applyBorder="1" applyAlignment="1">
      <alignment horizontal="right"/>
      <protection/>
    </xf>
    <xf numFmtId="0" fontId="11" fillId="0" borderId="0" xfId="62" applyFont="1" applyBorder="1" applyAlignment="1">
      <alignment horizontal="left" wrapText="1"/>
      <protection/>
    </xf>
    <xf numFmtId="0" fontId="5" fillId="0" borderId="43" xfId="64" applyFont="1" applyBorder="1">
      <alignment/>
      <protection/>
    </xf>
    <xf numFmtId="0" fontId="9" fillId="0" borderId="12" xfId="59" applyFont="1" applyBorder="1" applyAlignment="1">
      <alignment horizontal="center" vertical="center"/>
      <protection/>
    </xf>
    <xf numFmtId="180" fontId="5" fillId="0" borderId="43" xfId="40" applyNumberFormat="1" applyFont="1" applyBorder="1" applyAlignment="1">
      <alignment horizontal="right"/>
    </xf>
    <xf numFmtId="180" fontId="5" fillId="0" borderId="0" xfId="40" applyNumberFormat="1" applyFont="1" applyAlignment="1">
      <alignment horizontal="right" wrapText="1"/>
    </xf>
    <xf numFmtId="3" fontId="5" fillId="0" borderId="0" xfId="64" applyNumberFormat="1" applyFont="1" applyBorder="1" applyAlignment="1">
      <alignment horizontal="right"/>
      <protection/>
    </xf>
    <xf numFmtId="3" fontId="4" fillId="0" borderId="43" xfId="40" applyNumberFormat="1" applyFont="1" applyBorder="1" applyAlignment="1">
      <alignment horizontal="right"/>
    </xf>
    <xf numFmtId="3" fontId="5" fillId="0" borderId="43" xfId="40" applyNumberFormat="1" applyFont="1" applyBorder="1" applyAlignment="1">
      <alignment horizontal="right"/>
    </xf>
    <xf numFmtId="0" fontId="13" fillId="0" borderId="0" xfId="64" applyFont="1">
      <alignment/>
      <protection/>
    </xf>
    <xf numFmtId="0" fontId="8" fillId="0" borderId="0" xfId="64" applyFont="1">
      <alignment/>
      <protection/>
    </xf>
    <xf numFmtId="0" fontId="8" fillId="0" borderId="0" xfId="64" applyFont="1" applyAlignment="1">
      <alignment horizontal="center"/>
      <protection/>
    </xf>
    <xf numFmtId="182" fontId="5" fillId="0" borderId="0" xfId="40" applyNumberFormat="1" applyFont="1" applyAlignment="1">
      <alignment horizontal="right" wrapText="1"/>
    </xf>
    <xf numFmtId="182" fontId="4" fillId="0" borderId="0" xfId="40" applyNumberFormat="1" applyFont="1" applyAlignment="1">
      <alignment horizontal="right" wrapText="1"/>
    </xf>
    <xf numFmtId="182" fontId="5" fillId="0" borderId="43" xfId="40" applyNumberFormat="1" applyFont="1" applyBorder="1" applyAlignment="1">
      <alignment horizontal="right" wrapText="1"/>
    </xf>
    <xf numFmtId="0" fontId="9" fillId="0" borderId="0" xfId="64" applyFont="1" applyAlignment="1">
      <alignment vertical="center"/>
      <protection/>
    </xf>
    <xf numFmtId="0" fontId="9" fillId="0" borderId="0" xfId="64" applyFont="1" quotePrefix="1">
      <alignment/>
      <protection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59" applyFont="1" applyAlignment="1">
      <alignment horizontal="center"/>
      <protection/>
    </xf>
    <xf numFmtId="0" fontId="4" fillId="0" borderId="0" xfId="63" applyFont="1" applyBorder="1" applyAlignment="1">
      <alignment horizontal="left" wrapText="1"/>
      <protection/>
    </xf>
    <xf numFmtId="0" fontId="4" fillId="0" borderId="0" xfId="0" applyFont="1" applyBorder="1" applyAlignment="1">
      <alignment horizontal="left" vertical="top" wrapText="1"/>
    </xf>
    <xf numFmtId="0" fontId="17" fillId="0" borderId="35" xfId="0" applyFont="1" applyBorder="1" applyAlignment="1" quotePrefix="1">
      <alignment/>
    </xf>
    <xf numFmtId="0" fontId="17" fillId="0" borderId="35" xfId="0" applyFont="1" applyBorder="1" applyAlignment="1">
      <alignment/>
    </xf>
    <xf numFmtId="0" fontId="9" fillId="0" borderId="34" xfId="0" applyFont="1" applyBorder="1" applyAlignment="1">
      <alignment/>
    </xf>
    <xf numFmtId="0" fontId="17" fillId="0" borderId="54" xfId="0" applyFont="1" applyBorder="1" applyAlignment="1">
      <alignment/>
    </xf>
    <xf numFmtId="0" fontId="11" fillId="0" borderId="30" xfId="0" applyFont="1" applyBorder="1" applyAlignment="1">
      <alignment/>
    </xf>
    <xf numFmtId="165" fontId="9" fillId="0" borderId="0" xfId="59" applyNumberFormat="1" applyFont="1" applyBorder="1">
      <alignment/>
      <protection/>
    </xf>
    <xf numFmtId="173" fontId="11" fillId="0" borderId="0" xfId="40" applyNumberFormat="1" applyFont="1" applyAlignment="1">
      <alignment horizontal="right"/>
    </xf>
    <xf numFmtId="3" fontId="17" fillId="0" borderId="0" xfId="63" applyNumberFormat="1" applyFont="1">
      <alignment/>
      <protection/>
    </xf>
    <xf numFmtId="3" fontId="17" fillId="0" borderId="0" xfId="40" applyNumberFormat="1" applyFont="1" applyAlignment="1">
      <alignment/>
    </xf>
    <xf numFmtId="0" fontId="4" fillId="0" borderId="0" xfId="63" applyFont="1" applyBorder="1" applyAlignment="1">
      <alignment horizontal="left"/>
      <protection/>
    </xf>
    <xf numFmtId="0" fontId="0" fillId="0" borderId="0" xfId="0" applyAlignment="1">
      <alignment horizontal="right"/>
    </xf>
    <xf numFmtId="0" fontId="39" fillId="0" borderId="0" xfId="0" applyFont="1" applyAlignment="1">
      <alignment horizontal="center"/>
    </xf>
    <xf numFmtId="0" fontId="42" fillId="32" borderId="30" xfId="0" applyFont="1" applyFill="1" applyBorder="1" applyAlignment="1">
      <alignment horizontal="center" vertical="center" wrapText="1"/>
    </xf>
    <xf numFmtId="0" fontId="42" fillId="32" borderId="30" xfId="0" applyFont="1" applyFill="1" applyBorder="1" applyAlignment="1">
      <alignment horizontal="center" vertical="top" wrapText="1"/>
    </xf>
    <xf numFmtId="0" fontId="43" fillId="0" borderId="55" xfId="0" applyFont="1" applyBorder="1" applyAlignment="1">
      <alignment horizontal="left" vertical="top" wrapText="1"/>
    </xf>
    <xf numFmtId="3" fontId="43" fillId="0" borderId="56" xfId="0" applyNumberFormat="1" applyFont="1" applyBorder="1" applyAlignment="1">
      <alignment horizontal="right" vertical="top" wrapText="1"/>
    </xf>
    <xf numFmtId="0" fontId="43" fillId="0" borderId="28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left" vertical="top" wrapText="1"/>
    </xf>
    <xf numFmtId="3" fontId="43" fillId="0" borderId="15" xfId="0" applyNumberFormat="1" applyFont="1" applyBorder="1" applyAlignment="1">
      <alignment horizontal="right" vertical="top" wrapText="1"/>
    </xf>
    <xf numFmtId="3" fontId="43" fillId="0" borderId="45" xfId="0" applyNumberFormat="1" applyFont="1" applyBorder="1" applyAlignment="1">
      <alignment horizontal="right" vertical="top" wrapText="1"/>
    </xf>
    <xf numFmtId="0" fontId="43" fillId="0" borderId="57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left" vertical="top" wrapText="1"/>
    </xf>
    <xf numFmtId="3" fontId="43" fillId="0" borderId="16" xfId="0" applyNumberFormat="1" applyFont="1" applyBorder="1" applyAlignment="1">
      <alignment horizontal="right" vertical="top" wrapText="1"/>
    </xf>
    <xf numFmtId="3" fontId="43" fillId="0" borderId="46" xfId="0" applyNumberFormat="1" applyFont="1" applyBorder="1" applyAlignment="1">
      <alignment horizontal="right" vertical="top" wrapText="1"/>
    </xf>
    <xf numFmtId="0" fontId="44" fillId="0" borderId="30" xfId="0" applyFont="1" applyBorder="1" applyAlignment="1">
      <alignment horizontal="center" vertical="top" wrapText="1"/>
    </xf>
    <xf numFmtId="0" fontId="44" fillId="0" borderId="30" xfId="0" applyFont="1" applyBorder="1" applyAlignment="1">
      <alignment horizontal="left" vertical="top" wrapText="1"/>
    </xf>
    <xf numFmtId="3" fontId="44" fillId="0" borderId="30" xfId="0" applyNumberFormat="1" applyFont="1" applyBorder="1" applyAlignment="1">
      <alignment horizontal="right" vertical="top" wrapText="1"/>
    </xf>
    <xf numFmtId="0" fontId="42" fillId="32" borderId="0" xfId="0" applyFont="1" applyFill="1" applyAlignment="1">
      <alignment horizontal="center" vertical="top" wrapText="1"/>
    </xf>
    <xf numFmtId="0" fontId="0" fillId="32" borderId="0" xfId="0" applyFill="1" applyAlignment="1">
      <alignment/>
    </xf>
    <xf numFmtId="0" fontId="42" fillId="32" borderId="58" xfId="0" applyFont="1" applyFill="1" applyBorder="1" applyAlignment="1">
      <alignment horizontal="center" vertical="top" wrapText="1"/>
    </xf>
    <xf numFmtId="0" fontId="42" fillId="32" borderId="55" xfId="0" applyFont="1" applyFill="1" applyBorder="1" applyAlignment="1">
      <alignment horizontal="center" vertical="top" wrapText="1"/>
    </xf>
    <xf numFmtId="0" fontId="42" fillId="32" borderId="56" xfId="0" applyFont="1" applyFill="1" applyBorder="1" applyAlignment="1">
      <alignment horizontal="center" vertical="top" wrapText="1"/>
    </xf>
    <xf numFmtId="0" fontId="42" fillId="32" borderId="59" xfId="0" applyFont="1" applyFill="1" applyBorder="1" applyAlignment="1">
      <alignment horizontal="center" vertical="top" wrapText="1"/>
    </xf>
    <xf numFmtId="0" fontId="42" fillId="32" borderId="60" xfId="0" applyFont="1" applyFill="1" applyBorder="1" applyAlignment="1">
      <alignment horizontal="center" vertical="top" wrapText="1"/>
    </xf>
    <xf numFmtId="0" fontId="42" fillId="32" borderId="61" xfId="0" applyFont="1" applyFill="1" applyBorder="1" applyAlignment="1">
      <alignment horizontal="center" vertical="top" wrapText="1"/>
    </xf>
    <xf numFmtId="0" fontId="43" fillId="0" borderId="28" xfId="0" applyFont="1" applyFill="1" applyBorder="1" applyAlignment="1">
      <alignment horizontal="center" vertical="top" wrapText="1"/>
    </xf>
    <xf numFmtId="0" fontId="43" fillId="0" borderId="15" xfId="0" applyFont="1" applyFill="1" applyBorder="1" applyAlignment="1">
      <alignment horizontal="left" vertical="top" wrapText="1"/>
    </xf>
    <xf numFmtId="3" fontId="43" fillId="0" borderId="45" xfId="0" applyNumberFormat="1" applyFont="1" applyFill="1" applyBorder="1" applyAlignment="1">
      <alignment horizontal="right" vertical="top" wrapText="1"/>
    </xf>
    <xf numFmtId="3" fontId="43" fillId="0" borderId="61" xfId="0" applyNumberFormat="1" applyFont="1" applyFill="1" applyBorder="1" applyAlignment="1">
      <alignment horizontal="right" vertical="top" wrapText="1"/>
    </xf>
    <xf numFmtId="0" fontId="43" fillId="32" borderId="58" xfId="0" applyFont="1" applyFill="1" applyBorder="1" applyAlignment="1">
      <alignment horizontal="center" vertical="top" wrapText="1"/>
    </xf>
    <xf numFmtId="0" fontId="43" fillId="32" borderId="55" xfId="0" applyFont="1" applyFill="1" applyBorder="1" applyAlignment="1">
      <alignment horizontal="left" vertical="top" wrapText="1"/>
    </xf>
    <xf numFmtId="3" fontId="43" fillId="32" borderId="56" xfId="0" applyNumberFormat="1" applyFont="1" applyFill="1" applyBorder="1" applyAlignment="1">
      <alignment horizontal="right" vertical="top" wrapText="1"/>
    </xf>
    <xf numFmtId="0" fontId="43" fillId="32" borderId="62" xfId="0" applyFont="1" applyFill="1" applyBorder="1" applyAlignment="1">
      <alignment horizontal="center" vertical="top" wrapText="1"/>
    </xf>
    <xf numFmtId="0" fontId="43" fillId="32" borderId="63" xfId="0" applyFont="1" applyFill="1" applyBorder="1" applyAlignment="1">
      <alignment horizontal="right" vertical="top" wrapText="1"/>
    </xf>
    <xf numFmtId="3" fontId="43" fillId="0" borderId="46" xfId="0" applyNumberFormat="1" applyFont="1" applyFill="1" applyBorder="1" applyAlignment="1">
      <alignment horizontal="right" vertical="top" wrapText="1"/>
    </xf>
    <xf numFmtId="0" fontId="43" fillId="0" borderId="64" xfId="0" applyFont="1" applyFill="1" applyBorder="1" applyAlignment="1">
      <alignment horizontal="center" vertical="top" wrapText="1"/>
    </xf>
    <xf numFmtId="0" fontId="43" fillId="0" borderId="24" xfId="0" applyFont="1" applyFill="1" applyBorder="1" applyAlignment="1">
      <alignment horizontal="left" vertical="top" wrapText="1"/>
    </xf>
    <xf numFmtId="0" fontId="43" fillId="0" borderId="15" xfId="0" applyFont="1" applyFill="1" applyBorder="1" applyAlignment="1">
      <alignment horizontal="left" vertical="top" wrapText="1"/>
    </xf>
    <xf numFmtId="0" fontId="29" fillId="32" borderId="0" xfId="0" applyFont="1" applyFill="1" applyAlignment="1">
      <alignment horizontal="center" vertical="top" wrapText="1"/>
    </xf>
    <xf numFmtId="0" fontId="35" fillId="32" borderId="0" xfId="0" applyFont="1" applyFill="1" applyAlignment="1">
      <alignment wrapText="1"/>
    </xf>
    <xf numFmtId="0" fontId="43" fillId="0" borderId="38" xfId="0" applyFont="1" applyBorder="1" applyAlignment="1" quotePrefix="1">
      <alignment horizontal="center" vertical="center" wrapText="1"/>
    </xf>
    <xf numFmtId="3" fontId="43" fillId="0" borderId="51" xfId="0" applyNumberFormat="1" applyFont="1" applyBorder="1" applyAlignment="1">
      <alignment horizontal="right" vertical="center" wrapText="1"/>
    </xf>
    <xf numFmtId="0" fontId="43" fillId="0" borderId="54" xfId="0" applyFont="1" applyBorder="1" applyAlignment="1">
      <alignment horizontal="left" vertical="top" wrapText="1"/>
    </xf>
    <xf numFmtId="0" fontId="43" fillId="0" borderId="54" xfId="0" applyFont="1" applyBorder="1" applyAlignment="1">
      <alignment horizontal="center" vertical="center" wrapText="1"/>
    </xf>
    <xf numFmtId="3" fontId="43" fillId="0" borderId="65" xfId="0" applyNumberFormat="1" applyFont="1" applyBorder="1" applyAlignment="1">
      <alignment horizontal="right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left" vertical="center" wrapText="1"/>
    </xf>
    <xf numFmtId="3" fontId="44" fillId="0" borderId="40" xfId="0" applyNumberFormat="1" applyFont="1" applyBorder="1" applyAlignment="1">
      <alignment horizontal="right" vertical="center" wrapText="1"/>
    </xf>
    <xf numFmtId="0" fontId="0" fillId="0" borderId="58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5" fillId="0" borderId="58" xfId="0" applyFont="1" applyBorder="1" applyAlignment="1">
      <alignment horizontal="center"/>
    </xf>
    <xf numFmtId="0" fontId="35" fillId="0" borderId="55" xfId="0" applyFont="1" applyBorder="1" applyAlignment="1">
      <alignment wrapText="1"/>
    </xf>
    <xf numFmtId="3" fontId="35" fillId="0" borderId="55" xfId="0" applyNumberFormat="1" applyFont="1" applyBorder="1" applyAlignment="1">
      <alignment/>
    </xf>
    <xf numFmtId="0" fontId="35" fillId="0" borderId="55" xfId="0" applyFont="1" applyBorder="1" applyAlignment="1">
      <alignment/>
    </xf>
    <xf numFmtId="3" fontId="35" fillId="0" borderId="56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35" fillId="0" borderId="57" xfId="0" applyFont="1" applyBorder="1" applyAlignment="1">
      <alignment horizontal="center"/>
    </xf>
    <xf numFmtId="0" fontId="35" fillId="0" borderId="16" xfId="0" applyFont="1" applyBorder="1" applyAlignment="1">
      <alignment wrapText="1"/>
    </xf>
    <xf numFmtId="3" fontId="35" fillId="0" borderId="16" xfId="0" applyNumberFormat="1" applyFont="1" applyBorder="1" applyAlignment="1">
      <alignment/>
    </xf>
    <xf numFmtId="0" fontId="35" fillId="0" borderId="66" xfId="0" applyFont="1" applyBorder="1" applyAlignment="1">
      <alignment horizontal="center"/>
    </xf>
    <xf numFmtId="0" fontId="35" fillId="0" borderId="67" xfId="0" applyFont="1" applyBorder="1" applyAlignment="1">
      <alignment wrapText="1"/>
    </xf>
    <xf numFmtId="3" fontId="35" fillId="0" borderId="67" xfId="0" applyNumberFormat="1" applyFont="1" applyBorder="1" applyAlignment="1">
      <alignment/>
    </xf>
    <xf numFmtId="0" fontId="35" fillId="0" borderId="67" xfId="0" applyFont="1" applyBorder="1" applyAlignment="1">
      <alignment/>
    </xf>
    <xf numFmtId="0" fontId="35" fillId="0" borderId="28" xfId="0" applyFont="1" applyBorder="1" applyAlignment="1">
      <alignment horizontal="center"/>
    </xf>
    <xf numFmtId="0" fontId="35" fillId="0" borderId="15" xfId="0" applyFont="1" applyBorder="1" applyAlignment="1">
      <alignment wrapText="1"/>
    </xf>
    <xf numFmtId="3" fontId="35" fillId="0" borderId="15" xfId="0" applyNumberFormat="1" applyFont="1" applyBorder="1" applyAlignment="1">
      <alignment/>
    </xf>
    <xf numFmtId="0" fontId="0" fillId="0" borderId="62" xfId="0" applyBorder="1" applyAlignment="1">
      <alignment horizontal="center"/>
    </xf>
    <xf numFmtId="0" fontId="0" fillId="0" borderId="68" xfId="0" applyBorder="1" applyAlignment="1">
      <alignment wrapText="1"/>
    </xf>
    <xf numFmtId="3" fontId="0" fillId="0" borderId="68" xfId="0" applyNumberFormat="1" applyBorder="1" applyAlignment="1">
      <alignment/>
    </xf>
    <xf numFmtId="0" fontId="0" fillId="0" borderId="68" xfId="0" applyBorder="1" applyAlignment="1">
      <alignment/>
    </xf>
    <xf numFmtId="3" fontId="0" fillId="0" borderId="63" xfId="0" applyNumberFormat="1" applyBorder="1" applyAlignment="1">
      <alignment/>
    </xf>
    <xf numFmtId="0" fontId="0" fillId="0" borderId="64" xfId="0" applyFont="1" applyBorder="1" applyAlignment="1">
      <alignment horizontal="center"/>
    </xf>
    <xf numFmtId="0" fontId="0" fillId="0" borderId="24" xfId="0" applyFont="1" applyBorder="1" applyAlignment="1">
      <alignment wrapText="1"/>
    </xf>
    <xf numFmtId="3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69" xfId="0" applyFont="1" applyBorder="1" applyAlignment="1">
      <alignment horizontal="center"/>
    </xf>
    <xf numFmtId="0" fontId="0" fillId="0" borderId="23" xfId="0" applyFont="1" applyBorder="1" applyAlignment="1">
      <alignment wrapText="1"/>
    </xf>
    <xf numFmtId="3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43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173" fontId="4" fillId="0" borderId="0" xfId="0" applyNumberFormat="1" applyFont="1" applyAlignment="1">
      <alignment horizontal="left"/>
    </xf>
    <xf numFmtId="0" fontId="5" fillId="0" borderId="0" xfId="62" applyFont="1" applyAlignment="1">
      <alignment horizontal="center"/>
      <protection/>
    </xf>
    <xf numFmtId="0" fontId="8" fillId="0" borderId="0" xfId="62" applyFont="1" applyAlignment="1">
      <alignment horizontal="center"/>
      <protection/>
    </xf>
    <xf numFmtId="0" fontId="4" fillId="0" borderId="0" xfId="62" applyFont="1" applyAlignment="1">
      <alignment wrapText="1"/>
      <protection/>
    </xf>
    <xf numFmtId="165" fontId="5" fillId="0" borderId="0" xfId="62" applyNumberFormat="1" applyFont="1">
      <alignment/>
      <protection/>
    </xf>
    <xf numFmtId="0" fontId="5" fillId="0" borderId="0" xfId="62" applyFont="1" applyAlignment="1">
      <alignment wrapText="1"/>
      <protection/>
    </xf>
    <xf numFmtId="41" fontId="5" fillId="0" borderId="0" xfId="62" applyNumberFormat="1" applyFont="1">
      <alignment/>
      <protection/>
    </xf>
    <xf numFmtId="41" fontId="4" fillId="0" borderId="0" xfId="62" applyNumberFormat="1" applyFont="1">
      <alignment/>
      <protection/>
    </xf>
    <xf numFmtId="0" fontId="9" fillId="0" borderId="0" xfId="62" applyFont="1" applyAlignment="1">
      <alignment horizontal="center"/>
      <protection/>
    </xf>
    <xf numFmtId="0" fontId="11" fillId="0" borderId="0" xfId="62" applyFont="1" applyAlignment="1">
      <alignment horizontal="center"/>
      <protection/>
    </xf>
    <xf numFmtId="0" fontId="17" fillId="0" borderId="0" xfId="62" applyFont="1" applyAlignment="1">
      <alignment horizontal="center"/>
      <protection/>
    </xf>
    <xf numFmtId="0" fontId="17" fillId="0" borderId="15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16" xfId="0" applyFont="1" applyBorder="1" applyAlignment="1">
      <alignment/>
    </xf>
    <xf numFmtId="0" fontId="11" fillId="0" borderId="30" xfId="0" applyFont="1" applyBorder="1" applyAlignment="1">
      <alignment horizontal="right"/>
    </xf>
    <xf numFmtId="0" fontId="17" fillId="0" borderId="55" xfId="56" applyFont="1" applyBorder="1">
      <alignment/>
      <protection/>
    </xf>
    <xf numFmtId="3" fontId="17" fillId="0" borderId="55" xfId="56" applyNumberFormat="1" applyFont="1" applyBorder="1">
      <alignment/>
      <protection/>
    </xf>
    <xf numFmtId="0" fontId="17" fillId="0" borderId="15" xfId="56" applyFont="1" applyBorder="1">
      <alignment/>
      <protection/>
    </xf>
    <xf numFmtId="3" fontId="17" fillId="0" borderId="15" xfId="56" applyNumberFormat="1" applyFont="1" applyBorder="1">
      <alignment/>
      <protection/>
    </xf>
    <xf numFmtId="0" fontId="17" fillId="0" borderId="16" xfId="56" applyFont="1" applyBorder="1">
      <alignment/>
      <protection/>
    </xf>
    <xf numFmtId="3" fontId="17" fillId="0" borderId="16" xfId="56" applyNumberFormat="1" applyFont="1" applyBorder="1">
      <alignment/>
      <protection/>
    </xf>
    <xf numFmtId="0" fontId="17" fillId="0" borderId="30" xfId="56" applyFont="1" applyBorder="1">
      <alignment/>
      <protection/>
    </xf>
    <xf numFmtId="0" fontId="11" fillId="0" borderId="30" xfId="56" applyFont="1" applyBorder="1">
      <alignment/>
      <protection/>
    </xf>
    <xf numFmtId="3" fontId="11" fillId="0" borderId="30" xfId="56" applyNumberFormat="1" applyFont="1" applyBorder="1">
      <alignment/>
      <protection/>
    </xf>
    <xf numFmtId="3" fontId="8" fillId="0" borderId="30" xfId="56" applyNumberFormat="1" applyFont="1" applyBorder="1">
      <alignment/>
      <protection/>
    </xf>
    <xf numFmtId="165" fontId="8" fillId="0" borderId="30" xfId="56" applyNumberFormat="1" applyFont="1" applyBorder="1">
      <alignment/>
      <protection/>
    </xf>
    <xf numFmtId="3" fontId="17" fillId="0" borderId="70" xfId="56" applyNumberFormat="1" applyFont="1" applyBorder="1">
      <alignment/>
      <protection/>
    </xf>
    <xf numFmtId="3" fontId="17" fillId="0" borderId="44" xfId="56" applyNumberFormat="1" applyFont="1" applyBorder="1">
      <alignment/>
      <protection/>
    </xf>
    <xf numFmtId="3" fontId="17" fillId="0" borderId="71" xfId="56" applyNumberFormat="1" applyFont="1" applyBorder="1">
      <alignment/>
      <protection/>
    </xf>
    <xf numFmtId="3" fontId="11" fillId="0" borderId="27" xfId="56" applyNumberFormat="1" applyFont="1" applyBorder="1">
      <alignment/>
      <protection/>
    </xf>
    <xf numFmtId="3" fontId="17" fillId="0" borderId="58" xfId="56" applyNumberFormat="1" applyFont="1" applyBorder="1">
      <alignment/>
      <protection/>
    </xf>
    <xf numFmtId="3" fontId="17" fillId="0" borderId="28" xfId="56" applyNumberFormat="1" applyFont="1" applyBorder="1">
      <alignment/>
      <protection/>
    </xf>
    <xf numFmtId="3" fontId="17" fillId="0" borderId="57" xfId="56" applyNumberFormat="1" applyFont="1" applyBorder="1">
      <alignment/>
      <protection/>
    </xf>
    <xf numFmtId="0" fontId="17" fillId="0" borderId="55" xfId="56" applyFont="1" applyBorder="1" applyAlignment="1">
      <alignment horizontal="right"/>
      <protection/>
    </xf>
    <xf numFmtId="0" fontId="17" fillId="0" borderId="15" xfId="56" applyFont="1" applyBorder="1" applyAlignment="1">
      <alignment horizontal="right"/>
      <protection/>
    </xf>
    <xf numFmtId="0" fontId="17" fillId="0" borderId="16" xfId="56" applyFont="1" applyBorder="1" applyAlignment="1">
      <alignment horizontal="right"/>
      <protection/>
    </xf>
    <xf numFmtId="0" fontId="11" fillId="0" borderId="30" xfId="56" applyFont="1" applyBorder="1" applyAlignment="1">
      <alignment horizontal="right"/>
      <protection/>
    </xf>
    <xf numFmtId="3" fontId="17" fillId="0" borderId="24" xfId="0" applyNumberFormat="1" applyFont="1" applyBorder="1" applyAlignment="1">
      <alignment/>
    </xf>
    <xf numFmtId="3" fontId="17" fillId="0" borderId="15" xfId="0" applyNumberFormat="1" applyFont="1" applyBorder="1" applyAlignment="1">
      <alignment/>
    </xf>
    <xf numFmtId="3" fontId="17" fillId="0" borderId="16" xfId="0" applyNumberFormat="1" applyFont="1" applyBorder="1" applyAlignment="1">
      <alignment/>
    </xf>
    <xf numFmtId="3" fontId="17" fillId="0" borderId="30" xfId="0" applyNumberFormat="1" applyFont="1" applyBorder="1" applyAlignment="1">
      <alignment/>
    </xf>
    <xf numFmtId="180" fontId="17" fillId="0" borderId="24" xfId="40" applyNumberFormat="1" applyFont="1" applyBorder="1" applyAlignment="1">
      <alignment/>
    </xf>
    <xf numFmtId="180" fontId="17" fillId="0" borderId="31" xfId="40" applyNumberFormat="1" applyFont="1" applyBorder="1" applyAlignment="1">
      <alignment/>
    </xf>
    <xf numFmtId="180" fontId="17" fillId="0" borderId="15" xfId="40" applyNumberFormat="1" applyFont="1" applyBorder="1" applyAlignment="1">
      <alignment/>
    </xf>
    <xf numFmtId="180" fontId="17" fillId="0" borderId="45" xfId="4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11" fillId="0" borderId="30" xfId="0" applyNumberFormat="1" applyFont="1" applyBorder="1" applyAlignment="1">
      <alignment/>
    </xf>
    <xf numFmtId="3" fontId="9" fillId="0" borderId="55" xfId="57" applyNumberFormat="1" applyFont="1" applyBorder="1">
      <alignment/>
      <protection/>
    </xf>
    <xf numFmtId="3" fontId="9" fillId="0" borderId="56" xfId="57" applyNumberFormat="1" applyFont="1" applyBorder="1">
      <alignment/>
      <protection/>
    </xf>
    <xf numFmtId="3" fontId="9" fillId="0" borderId="45" xfId="57" applyNumberFormat="1" applyFont="1" applyBorder="1">
      <alignment/>
      <protection/>
    </xf>
    <xf numFmtId="3" fontId="9" fillId="0" borderId="16" xfId="57" applyNumberFormat="1" applyFont="1" applyBorder="1">
      <alignment/>
      <protection/>
    </xf>
    <xf numFmtId="3" fontId="9" fillId="0" borderId="72" xfId="57" applyNumberFormat="1" applyFont="1" applyBorder="1">
      <alignment/>
      <protection/>
    </xf>
    <xf numFmtId="3" fontId="9" fillId="0" borderId="73" xfId="57" applyNumberFormat="1" applyFont="1" applyBorder="1">
      <alignment/>
      <protection/>
    </xf>
    <xf numFmtId="3" fontId="9" fillId="0" borderId="61" xfId="57" applyNumberFormat="1" applyFont="1" applyBorder="1">
      <alignment/>
      <protection/>
    </xf>
    <xf numFmtId="3" fontId="9" fillId="0" borderId="70" xfId="57" applyNumberFormat="1" applyFont="1" applyBorder="1">
      <alignment/>
      <protection/>
    </xf>
    <xf numFmtId="3" fontId="9" fillId="0" borderId="44" xfId="57" applyNumberFormat="1" applyFont="1" applyBorder="1">
      <alignment/>
      <protection/>
    </xf>
    <xf numFmtId="3" fontId="9" fillId="0" borderId="71" xfId="57" applyNumberFormat="1" applyFont="1" applyBorder="1">
      <alignment/>
      <protection/>
    </xf>
    <xf numFmtId="3" fontId="9" fillId="0" borderId="35" xfId="57" applyNumberFormat="1" applyFont="1" applyBorder="1">
      <alignment/>
      <protection/>
    </xf>
    <xf numFmtId="3" fontId="9" fillId="0" borderId="74" xfId="57" applyNumberFormat="1" applyFont="1" applyBorder="1">
      <alignment/>
      <protection/>
    </xf>
    <xf numFmtId="180" fontId="9" fillId="0" borderId="24" xfId="40" applyNumberFormat="1" applyFont="1" applyBorder="1" applyAlignment="1">
      <alignment/>
    </xf>
    <xf numFmtId="180" fontId="9" fillId="0" borderId="31" xfId="40" applyNumberFormat="1" applyFont="1" applyBorder="1" applyAlignment="1">
      <alignment/>
    </xf>
    <xf numFmtId="180" fontId="9" fillId="0" borderId="15" xfId="40" applyNumberFormat="1" applyFont="1" applyBorder="1" applyAlignment="1">
      <alignment/>
    </xf>
    <xf numFmtId="180" fontId="9" fillId="0" borderId="45" xfId="40" applyNumberFormat="1" applyFont="1" applyBorder="1" applyAlignment="1">
      <alignment/>
    </xf>
    <xf numFmtId="180" fontId="9" fillId="0" borderId="30" xfId="40" applyNumberFormat="1" applyFont="1" applyBorder="1" applyAlignment="1">
      <alignment/>
    </xf>
    <xf numFmtId="3" fontId="8" fillId="0" borderId="27" xfId="56" applyNumberFormat="1" applyFont="1" applyBorder="1">
      <alignment/>
      <protection/>
    </xf>
    <xf numFmtId="3" fontId="9" fillId="0" borderId="58" xfId="40" applyNumberFormat="1" applyFont="1" applyBorder="1" applyAlignment="1">
      <alignment/>
    </xf>
    <xf numFmtId="3" fontId="9" fillId="0" borderId="55" xfId="40" applyNumberFormat="1" applyFont="1" applyBorder="1" applyAlignment="1">
      <alignment/>
    </xf>
    <xf numFmtId="3" fontId="9" fillId="0" borderId="56" xfId="4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45" xfId="0" applyNumberFormat="1" applyFont="1" applyBorder="1" applyAlignment="1">
      <alignment/>
    </xf>
    <xf numFmtId="3" fontId="9" fillId="0" borderId="57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46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0" fontId="9" fillId="0" borderId="28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left" wrapText="1"/>
    </xf>
    <xf numFmtId="0" fontId="21" fillId="0" borderId="28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horizontal="left" wrapText="1"/>
    </xf>
    <xf numFmtId="0" fontId="9" fillId="0" borderId="59" xfId="0" applyFont="1" applyBorder="1" applyAlignment="1">
      <alignment horizontal="center" vertical="top" wrapText="1"/>
    </xf>
    <xf numFmtId="0" fontId="9" fillId="0" borderId="60" xfId="0" applyFont="1" applyBorder="1" applyAlignment="1">
      <alignment horizontal="center" vertical="top" wrapText="1"/>
    </xf>
    <xf numFmtId="0" fontId="9" fillId="0" borderId="60" xfId="0" applyFont="1" applyBorder="1" applyAlignment="1">
      <alignment horizontal="left" vertical="top" wrapText="1"/>
    </xf>
    <xf numFmtId="0" fontId="9" fillId="0" borderId="64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left" vertical="top" wrapText="1"/>
    </xf>
    <xf numFmtId="0" fontId="8" fillId="0" borderId="44" xfId="0" applyFont="1" applyBorder="1" applyAlignment="1">
      <alignment horizontal="left" wrapText="1"/>
    </xf>
    <xf numFmtId="0" fontId="21" fillId="0" borderId="44" xfId="0" applyFont="1" applyBorder="1" applyAlignment="1">
      <alignment horizontal="left" wrapText="1"/>
    </xf>
    <xf numFmtId="0" fontId="9" fillId="0" borderId="75" xfId="0" applyFont="1" applyBorder="1" applyAlignment="1">
      <alignment horizontal="left" vertical="top" wrapText="1"/>
    </xf>
    <xf numFmtId="173" fontId="9" fillId="0" borderId="38" xfId="40" applyNumberFormat="1" applyFont="1" applyBorder="1" applyAlignment="1">
      <alignment vertical="top" wrapText="1"/>
    </xf>
    <xf numFmtId="173" fontId="9" fillId="0" borderId="35" xfId="40" applyNumberFormat="1" applyFont="1" applyBorder="1" applyAlignment="1">
      <alignment vertical="top" wrapText="1"/>
    </xf>
    <xf numFmtId="173" fontId="9" fillId="0" borderId="35" xfId="40" applyNumberFormat="1" applyFont="1" applyBorder="1" applyAlignment="1">
      <alignment wrapText="1"/>
    </xf>
    <xf numFmtId="173" fontId="16" fillId="0" borderId="35" xfId="40" applyNumberFormat="1" applyFont="1" applyBorder="1" applyAlignment="1">
      <alignment wrapText="1"/>
    </xf>
    <xf numFmtId="173" fontId="8" fillId="0" borderId="35" xfId="40" applyNumberFormat="1" applyFont="1" applyBorder="1" applyAlignment="1">
      <alignment wrapText="1"/>
    </xf>
    <xf numFmtId="173" fontId="9" fillId="0" borderId="74" xfId="40" applyNumberFormat="1" applyFont="1" applyBorder="1" applyAlignment="1">
      <alignment vertical="top" wrapText="1"/>
    </xf>
    <xf numFmtId="3" fontId="9" fillId="0" borderId="24" xfId="40" applyNumberFormat="1" applyFont="1" applyBorder="1" applyAlignment="1">
      <alignment vertical="top" wrapText="1"/>
    </xf>
    <xf numFmtId="3" fontId="9" fillId="0" borderId="76" xfId="0" applyNumberFormat="1" applyFont="1" applyBorder="1" applyAlignment="1">
      <alignment/>
    </xf>
    <xf numFmtId="3" fontId="9" fillId="0" borderId="15" xfId="40" applyNumberFormat="1" applyFont="1" applyBorder="1" applyAlignment="1">
      <alignment vertical="top" wrapText="1"/>
    </xf>
    <xf numFmtId="3" fontId="9" fillId="0" borderId="44" xfId="0" applyNumberFormat="1" applyFont="1" applyBorder="1" applyAlignment="1">
      <alignment/>
    </xf>
    <xf numFmtId="3" fontId="8" fillId="0" borderId="15" xfId="40" applyNumberFormat="1" applyFont="1" applyBorder="1" applyAlignment="1">
      <alignment wrapText="1"/>
    </xf>
    <xf numFmtId="3" fontId="8" fillId="0" borderId="44" xfId="40" applyNumberFormat="1" applyFont="1" applyBorder="1" applyAlignment="1">
      <alignment wrapText="1"/>
    </xf>
    <xf numFmtId="3" fontId="8" fillId="0" borderId="35" xfId="40" applyNumberFormat="1" applyFont="1" applyBorder="1" applyAlignment="1">
      <alignment wrapText="1"/>
    </xf>
    <xf numFmtId="3" fontId="16" fillId="0" borderId="15" xfId="40" applyNumberFormat="1" applyFont="1" applyBorder="1" applyAlignment="1">
      <alignment wrapText="1"/>
    </xf>
    <xf numFmtId="3" fontId="16" fillId="0" borderId="44" xfId="40" applyNumberFormat="1" applyFont="1" applyBorder="1" applyAlignment="1">
      <alignment wrapText="1"/>
    </xf>
    <xf numFmtId="3" fontId="9" fillId="0" borderId="35" xfId="0" applyNumberFormat="1" applyFont="1" applyBorder="1" applyAlignment="1">
      <alignment/>
    </xf>
    <xf numFmtId="3" fontId="9" fillId="0" borderId="15" xfId="40" applyNumberFormat="1" applyFont="1" applyBorder="1" applyAlignment="1">
      <alignment wrapText="1"/>
    </xf>
    <xf numFmtId="3" fontId="9" fillId="0" borderId="44" xfId="0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9" fillId="0" borderId="60" xfId="40" applyNumberFormat="1" applyFont="1" applyBorder="1" applyAlignment="1">
      <alignment vertical="top" wrapText="1"/>
    </xf>
    <xf numFmtId="3" fontId="9" fillId="0" borderId="75" xfId="0" applyNumberFormat="1" applyFont="1" applyBorder="1" applyAlignment="1">
      <alignment/>
    </xf>
    <xf numFmtId="3" fontId="9" fillId="0" borderId="74" xfId="0" applyNumberFormat="1" applyFont="1" applyBorder="1" applyAlignment="1">
      <alignment/>
    </xf>
    <xf numFmtId="3" fontId="9" fillId="0" borderId="38" xfId="0" applyNumberFormat="1" applyFont="1" applyBorder="1" applyAlignment="1">
      <alignment/>
    </xf>
    <xf numFmtId="3" fontId="16" fillId="0" borderId="35" xfId="40" applyNumberFormat="1" applyFont="1" applyBorder="1" applyAlignment="1">
      <alignment wrapText="1"/>
    </xf>
    <xf numFmtId="0" fontId="86" fillId="0" borderId="53" xfId="62" applyFont="1" applyBorder="1" applyAlignment="1" quotePrefix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58" xfId="0" applyBorder="1" applyAlignment="1">
      <alignment horizontal="right"/>
    </xf>
    <xf numFmtId="0" fontId="0" fillId="0" borderId="55" xfId="0" applyBorder="1" applyAlignment="1">
      <alignment wrapText="1"/>
    </xf>
    <xf numFmtId="0" fontId="0" fillId="0" borderId="55" xfId="0" applyBorder="1" applyAlignment="1">
      <alignment/>
    </xf>
    <xf numFmtId="0" fontId="0" fillId="0" borderId="57" xfId="0" applyBorder="1" applyAlignment="1">
      <alignment horizontal="right"/>
    </xf>
    <xf numFmtId="0" fontId="0" fillId="0" borderId="46" xfId="0" applyBorder="1" applyAlignment="1">
      <alignment/>
    </xf>
    <xf numFmtId="0" fontId="35" fillId="0" borderId="66" xfId="0" applyFont="1" applyBorder="1" applyAlignment="1">
      <alignment horizontal="right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wrapText="1"/>
    </xf>
    <xf numFmtId="0" fontId="87" fillId="0" borderId="0" xfId="59" applyFont="1">
      <alignment/>
      <protection/>
    </xf>
    <xf numFmtId="0" fontId="87" fillId="0" borderId="0" xfId="59" applyFont="1" applyAlignment="1">
      <alignment horizontal="center"/>
      <protection/>
    </xf>
    <xf numFmtId="0" fontId="0" fillId="0" borderId="58" xfId="0" applyBorder="1" applyAlignment="1">
      <alignment horizontal="center" vertical="center"/>
    </xf>
    <xf numFmtId="3" fontId="0" fillId="0" borderId="55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61" xfId="0" applyNumberFormat="1" applyBorder="1" applyAlignment="1">
      <alignment/>
    </xf>
    <xf numFmtId="0" fontId="35" fillId="0" borderId="30" xfId="0" applyFont="1" applyBorder="1" applyAlignment="1">
      <alignment/>
    </xf>
    <xf numFmtId="3" fontId="35" fillId="0" borderId="30" xfId="0" applyNumberFormat="1" applyFont="1" applyBorder="1" applyAlignment="1">
      <alignment/>
    </xf>
    <xf numFmtId="0" fontId="0" fillId="0" borderId="57" xfId="0" applyBorder="1" applyAlignment="1">
      <alignment horizontal="center" vertical="center"/>
    </xf>
    <xf numFmtId="0" fontId="43" fillId="0" borderId="58" xfId="0" applyFont="1" applyBorder="1" applyAlignment="1" quotePrefix="1">
      <alignment horizontal="center" vertical="top" wrapText="1"/>
    </xf>
    <xf numFmtId="0" fontId="43" fillId="0" borderId="28" xfId="0" applyFont="1" applyBorder="1" applyAlignment="1" quotePrefix="1">
      <alignment horizontal="center" vertical="top" wrapText="1"/>
    </xf>
    <xf numFmtId="0" fontId="43" fillId="0" borderId="57" xfId="0" applyFont="1" applyBorder="1" applyAlignment="1" quotePrefix="1">
      <alignment horizontal="center" vertical="top" wrapText="1"/>
    </xf>
    <xf numFmtId="0" fontId="43" fillId="0" borderId="69" xfId="0" applyFont="1" applyFill="1" applyBorder="1" applyAlignment="1">
      <alignment horizontal="center" vertical="top" wrapText="1"/>
    </xf>
    <xf numFmtId="0" fontId="43" fillId="0" borderId="23" xfId="0" applyFont="1" applyFill="1" applyBorder="1" applyAlignment="1">
      <alignment horizontal="left" vertical="top" wrapText="1"/>
    </xf>
    <xf numFmtId="0" fontId="43" fillId="0" borderId="60" xfId="0" applyFont="1" applyFill="1" applyBorder="1" applyAlignment="1" quotePrefix="1">
      <alignment horizontal="left" vertical="top" wrapText="1"/>
    </xf>
    <xf numFmtId="0" fontId="43" fillId="0" borderId="59" xfId="0" applyFont="1" applyFill="1" applyBorder="1" applyAlignment="1">
      <alignment horizontal="center" vertical="top" wrapText="1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wrapText="1"/>
    </xf>
    <xf numFmtId="0" fontId="0" fillId="0" borderId="60" xfId="0" applyBorder="1" applyAlignment="1">
      <alignment/>
    </xf>
    <xf numFmtId="0" fontId="0" fillId="0" borderId="38" xfId="0" applyBorder="1" applyAlignment="1">
      <alignment wrapText="1"/>
    </xf>
    <xf numFmtId="0" fontId="35" fillId="0" borderId="30" xfId="0" applyFont="1" applyBorder="1" applyAlignment="1">
      <alignment horizontal="center" vertical="center"/>
    </xf>
    <xf numFmtId="0" fontId="35" fillId="0" borderId="30" xfId="0" applyFont="1" applyBorder="1" applyAlignment="1">
      <alignment wrapText="1"/>
    </xf>
    <xf numFmtId="0" fontId="9" fillId="0" borderId="0" xfId="62" applyFont="1" applyBorder="1" applyAlignment="1">
      <alignment horizontal="center"/>
      <protection/>
    </xf>
    <xf numFmtId="3" fontId="9" fillId="0" borderId="0" xfId="64" applyNumberFormat="1" applyFont="1" applyBorder="1" applyAlignment="1">
      <alignment horizontal="center"/>
      <protection/>
    </xf>
    <xf numFmtId="165" fontId="9" fillId="0" borderId="0" xfId="64" applyNumberFormat="1" applyFont="1">
      <alignment/>
      <protection/>
    </xf>
    <xf numFmtId="0" fontId="0" fillId="0" borderId="0" xfId="0" applyFont="1" applyAlignment="1">
      <alignment/>
    </xf>
    <xf numFmtId="3" fontId="8" fillId="0" borderId="0" xfId="64" applyNumberFormat="1" applyFont="1" applyAlignment="1">
      <alignment horizontal="right"/>
      <protection/>
    </xf>
    <xf numFmtId="165" fontId="8" fillId="0" borderId="0" xfId="64" applyNumberFormat="1" applyFont="1">
      <alignment/>
      <protection/>
    </xf>
    <xf numFmtId="3" fontId="9" fillId="0" borderId="0" xfId="64" applyNumberFormat="1" applyFont="1" applyBorder="1" applyAlignment="1">
      <alignment/>
      <protection/>
    </xf>
    <xf numFmtId="3" fontId="9" fillId="0" borderId="43" xfId="0" applyNumberFormat="1" applyFont="1" applyBorder="1" applyAlignment="1">
      <alignment/>
    </xf>
    <xf numFmtId="3" fontId="9" fillId="0" borderId="43" xfId="64" applyNumberFormat="1" applyFont="1" applyBorder="1" applyAlignment="1">
      <alignment/>
      <protection/>
    </xf>
    <xf numFmtId="3" fontId="9" fillId="0" borderId="43" xfId="64" applyNumberFormat="1" applyFont="1" applyBorder="1" applyAlignment="1">
      <alignment horizontal="right"/>
      <protection/>
    </xf>
    <xf numFmtId="3" fontId="8" fillId="0" borderId="0" xfId="0" applyNumberFormat="1" applyFont="1" applyAlignment="1">
      <alignment/>
    </xf>
    <xf numFmtId="0" fontId="3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3" fillId="0" borderId="0" xfId="64" applyFont="1" applyAlignment="1">
      <alignment wrapText="1"/>
      <protection/>
    </xf>
    <xf numFmtId="3" fontId="88" fillId="0" borderId="43" xfId="64" applyNumberFormat="1" applyFont="1" applyBorder="1">
      <alignment/>
      <protection/>
    </xf>
    <xf numFmtId="0" fontId="0" fillId="0" borderId="0" xfId="0" applyAlignment="1">
      <alignment horizontal="left"/>
    </xf>
    <xf numFmtId="0" fontId="8" fillId="0" borderId="0" xfId="64" applyFont="1" applyAlignment="1">
      <alignment horizontal="center" vertical="center"/>
      <protection/>
    </xf>
    <xf numFmtId="3" fontId="9" fillId="0" borderId="0" xfId="40" applyNumberFormat="1" applyFont="1" applyBorder="1" applyAlignment="1">
      <alignment horizontal="center"/>
    </xf>
    <xf numFmtId="3" fontId="9" fillId="0" borderId="0" xfId="40" applyNumberFormat="1" applyFont="1" applyAlignment="1">
      <alignment wrapText="1"/>
    </xf>
    <xf numFmtId="3" fontId="9" fillId="0" borderId="0" xfId="40" applyNumberFormat="1" applyFont="1" applyAlignment="1">
      <alignment/>
    </xf>
    <xf numFmtId="3" fontId="11" fillId="0" borderId="0" xfId="0" applyNumberFormat="1" applyFont="1" applyAlignment="1">
      <alignment wrapText="1"/>
    </xf>
    <xf numFmtId="3" fontId="11" fillId="0" borderId="0" xfId="40" applyNumberFormat="1" applyFont="1" applyBorder="1" applyAlignment="1">
      <alignment horizontal="right"/>
    </xf>
    <xf numFmtId="3" fontId="9" fillId="0" borderId="0" xfId="4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11" fillId="0" borderId="0" xfId="40" applyNumberFormat="1" applyFont="1" applyBorder="1" applyAlignment="1">
      <alignment/>
    </xf>
    <xf numFmtId="3" fontId="27" fillId="0" borderId="0" xfId="4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1" fillId="0" borderId="0" xfId="40" applyNumberFormat="1" applyFont="1" applyAlignment="1">
      <alignment/>
    </xf>
    <xf numFmtId="3" fontId="17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3" fontId="9" fillId="0" borderId="0" xfId="40" applyNumberFormat="1" applyFont="1" applyAlignment="1">
      <alignment/>
    </xf>
    <xf numFmtId="3" fontId="8" fillId="0" borderId="0" xfId="40" applyNumberFormat="1" applyFont="1" applyAlignment="1">
      <alignment wrapText="1"/>
    </xf>
    <xf numFmtId="3" fontId="11" fillId="0" borderId="0" xfId="40" applyNumberFormat="1" applyFont="1" applyAlignment="1">
      <alignment wrapText="1"/>
    </xf>
    <xf numFmtId="3" fontId="8" fillId="0" borderId="0" xfId="40" applyNumberFormat="1" applyFont="1" applyAlignment="1">
      <alignment/>
    </xf>
    <xf numFmtId="3" fontId="9" fillId="0" borderId="0" xfId="59" applyNumberFormat="1" applyFont="1" applyAlignment="1">
      <alignment/>
      <protection/>
    </xf>
    <xf numFmtId="3" fontId="9" fillId="0" borderId="0" xfId="0" applyNumberFormat="1" applyFont="1" applyAlignment="1">
      <alignment wrapText="1"/>
    </xf>
    <xf numFmtId="3" fontId="16" fillId="0" borderId="0" xfId="40" applyNumberFormat="1" applyFont="1" applyAlignment="1">
      <alignment/>
    </xf>
    <xf numFmtId="3" fontId="8" fillId="0" borderId="0" xfId="40" applyNumberFormat="1" applyFont="1" applyAlignment="1">
      <alignment/>
    </xf>
    <xf numFmtId="3" fontId="8" fillId="0" borderId="0" xfId="0" applyNumberFormat="1" applyFont="1" applyAlignment="1">
      <alignment wrapText="1"/>
    </xf>
    <xf numFmtId="3" fontId="8" fillId="0" borderId="0" xfId="40" applyNumberFormat="1" applyFont="1" applyBorder="1" applyAlignment="1">
      <alignment horizontal="center"/>
    </xf>
    <xf numFmtId="3" fontId="8" fillId="0" borderId="0" xfId="40" applyNumberFormat="1" applyFont="1" applyBorder="1" applyAlignment="1">
      <alignment/>
    </xf>
    <xf numFmtId="180" fontId="9" fillId="0" borderId="0" xfId="40" applyNumberFormat="1" applyFont="1" applyAlignment="1">
      <alignment/>
    </xf>
    <xf numFmtId="180" fontId="16" fillId="0" borderId="0" xfId="40" applyNumberFormat="1" applyFont="1" applyAlignment="1">
      <alignment wrapText="1"/>
    </xf>
    <xf numFmtId="180" fontId="8" fillId="0" borderId="0" xfId="40" applyNumberFormat="1" applyFont="1" applyAlignment="1">
      <alignment wrapText="1"/>
    </xf>
    <xf numFmtId="180" fontId="16" fillId="0" borderId="0" xfId="40" applyNumberFormat="1" applyFont="1" applyAlignment="1">
      <alignment/>
    </xf>
    <xf numFmtId="0" fontId="11" fillId="0" borderId="54" xfId="0" applyFont="1" applyBorder="1" applyAlignment="1">
      <alignment/>
    </xf>
    <xf numFmtId="180" fontId="11" fillId="0" borderId="30" xfId="4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0" fillId="0" borderId="28" xfId="0" applyBorder="1" applyAlignment="1">
      <alignment/>
    </xf>
    <xf numFmtId="0" fontId="35" fillId="0" borderId="59" xfId="0" applyFont="1" applyBorder="1" applyAlignment="1">
      <alignment/>
    </xf>
    <xf numFmtId="0" fontId="35" fillId="0" borderId="60" xfId="0" applyFont="1" applyBorder="1" applyAlignment="1">
      <alignment/>
    </xf>
    <xf numFmtId="3" fontId="35" fillId="0" borderId="60" xfId="0" applyNumberFormat="1" applyFont="1" applyBorder="1" applyAlignment="1">
      <alignment/>
    </xf>
    <xf numFmtId="0" fontId="35" fillId="0" borderId="61" xfId="0" applyFont="1" applyBorder="1" applyAlignment="1">
      <alignment/>
    </xf>
    <xf numFmtId="0" fontId="0" fillId="0" borderId="24" xfId="0" applyBorder="1" applyAlignment="1">
      <alignment wrapText="1"/>
    </xf>
    <xf numFmtId="3" fontId="0" fillId="0" borderId="24" xfId="0" applyNumberFormat="1" applyBorder="1" applyAlignment="1">
      <alignment/>
    </xf>
    <xf numFmtId="0" fontId="0" fillId="0" borderId="31" xfId="0" applyBorder="1" applyAlignment="1">
      <alignment/>
    </xf>
    <xf numFmtId="3" fontId="17" fillId="0" borderId="56" xfId="0" applyNumberFormat="1" applyFont="1" applyBorder="1" applyAlignment="1">
      <alignment/>
    </xf>
    <xf numFmtId="3" fontId="17" fillId="0" borderId="45" xfId="0" applyNumberFormat="1" applyFont="1" applyBorder="1" applyAlignment="1">
      <alignment/>
    </xf>
    <xf numFmtId="3" fontId="17" fillId="0" borderId="61" xfId="0" applyNumberFormat="1" applyFont="1" applyBorder="1" applyAlignment="1">
      <alignment/>
    </xf>
    <xf numFmtId="165" fontId="0" fillId="0" borderId="45" xfId="0" applyNumberFormat="1" applyBorder="1" applyAlignment="1">
      <alignment/>
    </xf>
    <xf numFmtId="0" fontId="0" fillId="0" borderId="61" xfId="0" applyBorder="1" applyAlignment="1">
      <alignment/>
    </xf>
    <xf numFmtId="165" fontId="9" fillId="0" borderId="77" xfId="56" applyNumberFormat="1" applyFont="1" applyBorder="1">
      <alignment/>
      <protection/>
    </xf>
    <xf numFmtId="165" fontId="9" fillId="0" borderId="30" xfId="56" applyNumberFormat="1" applyFont="1" applyBorder="1">
      <alignment/>
      <protection/>
    </xf>
    <xf numFmtId="165" fontId="9" fillId="0" borderId="77" xfId="57" applyNumberFormat="1" applyFont="1" applyBorder="1">
      <alignment/>
      <protection/>
    </xf>
    <xf numFmtId="165" fontId="8" fillId="0" borderId="30" xfId="57" applyNumberFormat="1" applyFont="1" applyBorder="1">
      <alignment/>
      <protection/>
    </xf>
    <xf numFmtId="3" fontId="8" fillId="0" borderId="30" xfId="0" applyNumberFormat="1" applyFont="1" applyBorder="1" applyAlignment="1">
      <alignment/>
    </xf>
    <xf numFmtId="180" fontId="8" fillId="0" borderId="30" xfId="40" applyNumberFormat="1" applyFont="1" applyBorder="1" applyAlignment="1">
      <alignment/>
    </xf>
    <xf numFmtId="0" fontId="9" fillId="0" borderId="35" xfId="0" applyFont="1" applyBorder="1" applyAlignment="1">
      <alignment wrapText="1"/>
    </xf>
    <xf numFmtId="0" fontId="21" fillId="0" borderId="30" xfId="0" applyFont="1" applyBorder="1" applyAlignment="1">
      <alignment/>
    </xf>
    <xf numFmtId="0" fontId="9" fillId="0" borderId="54" xfId="0" applyFont="1" applyBorder="1" applyAlignment="1">
      <alignment wrapText="1"/>
    </xf>
    <xf numFmtId="0" fontId="9" fillId="0" borderId="24" xfId="0" applyFont="1" applyBorder="1" applyAlignment="1">
      <alignment/>
    </xf>
    <xf numFmtId="0" fontId="9" fillId="0" borderId="30" xfId="0" applyFont="1" applyBorder="1" applyAlignment="1">
      <alignment/>
    </xf>
    <xf numFmtId="0" fontId="8" fillId="0" borderId="30" xfId="0" applyFont="1" applyBorder="1" applyAlignment="1">
      <alignment horizontal="center" wrapText="1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8" fillId="0" borderId="30" xfId="0" applyFont="1" applyBorder="1" applyAlignment="1">
      <alignment/>
    </xf>
    <xf numFmtId="2" fontId="9" fillId="0" borderId="24" xfId="0" applyNumberFormat="1" applyFont="1" applyBorder="1" applyAlignment="1">
      <alignment/>
    </xf>
    <xf numFmtId="2" fontId="9" fillId="0" borderId="15" xfId="0" applyNumberFormat="1" applyFont="1" applyBorder="1" applyAlignment="1">
      <alignment/>
    </xf>
    <xf numFmtId="2" fontId="21" fillId="0" borderId="30" xfId="0" applyNumberFormat="1" applyFont="1" applyBorder="1" applyAlignment="1">
      <alignment horizontal="right"/>
    </xf>
    <xf numFmtId="2" fontId="4" fillId="0" borderId="30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20" fillId="0" borderId="24" xfId="0" applyFont="1" applyBorder="1" applyAlignment="1">
      <alignment horizontal="center"/>
    </xf>
    <xf numFmtId="2" fontId="9" fillId="0" borderId="16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17" fillId="0" borderId="0" xfId="59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35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9" fillId="0" borderId="0" xfId="59" applyFont="1" applyBorder="1" applyAlignment="1">
      <alignment horizontal="left" vertical="center"/>
      <protection/>
    </xf>
    <xf numFmtId="0" fontId="8" fillId="0" borderId="0" xfId="56" applyFont="1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16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45" fillId="0" borderId="0" xfId="0" applyFont="1" applyAlignment="1">
      <alignment horizontal="left" wrapText="1"/>
    </xf>
    <xf numFmtId="0" fontId="9" fillId="0" borderId="42" xfId="59" applyFont="1" applyBorder="1" applyAlignment="1">
      <alignment horizontal="center" vertical="center"/>
      <protection/>
    </xf>
    <xf numFmtId="0" fontId="9" fillId="0" borderId="32" xfId="59" applyFont="1" applyBorder="1" applyAlignment="1">
      <alignment horizontal="center" vertical="center"/>
      <protection/>
    </xf>
    <xf numFmtId="0" fontId="9" fillId="0" borderId="22" xfId="59" applyFont="1" applyBorder="1" applyAlignment="1">
      <alignment horizontal="center" vertical="center"/>
      <protection/>
    </xf>
    <xf numFmtId="0" fontId="9" fillId="0" borderId="78" xfId="59" applyFont="1" applyBorder="1" applyAlignment="1">
      <alignment horizontal="center" vertical="center"/>
      <protection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9" fillId="0" borderId="10" xfId="59" applyFont="1" applyBorder="1" applyAlignment="1">
      <alignment horizontal="center" vertical="center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12" xfId="59" applyFont="1" applyBorder="1" applyAlignment="1">
      <alignment horizontal="center" vertical="center"/>
      <protection/>
    </xf>
    <xf numFmtId="0" fontId="9" fillId="0" borderId="42" xfId="59" applyFont="1" applyBorder="1" applyAlignment="1">
      <alignment horizontal="center"/>
      <protection/>
    </xf>
    <xf numFmtId="0" fontId="9" fillId="0" borderId="41" xfId="59" applyFont="1" applyBorder="1" applyAlignment="1">
      <alignment horizontal="center"/>
      <protection/>
    </xf>
    <xf numFmtId="0" fontId="9" fillId="0" borderId="32" xfId="59" applyFont="1" applyBorder="1" applyAlignment="1">
      <alignment horizontal="center"/>
      <protection/>
    </xf>
    <xf numFmtId="0" fontId="9" fillId="0" borderId="20" xfId="59" applyFont="1" applyBorder="1" applyAlignment="1">
      <alignment horizontal="center"/>
      <protection/>
    </xf>
    <xf numFmtId="0" fontId="9" fillId="0" borderId="0" xfId="59" applyFont="1" applyBorder="1" applyAlignment="1">
      <alignment horizontal="center"/>
      <protection/>
    </xf>
    <xf numFmtId="0" fontId="9" fillId="0" borderId="79" xfId="59" applyFont="1" applyBorder="1" applyAlignment="1">
      <alignment horizontal="center"/>
      <protection/>
    </xf>
    <xf numFmtId="0" fontId="9" fillId="0" borderId="22" xfId="59" applyFont="1" applyBorder="1" applyAlignment="1">
      <alignment horizontal="center"/>
      <protection/>
    </xf>
    <xf numFmtId="0" fontId="9" fillId="0" borderId="33" xfId="59" applyFont="1" applyBorder="1" applyAlignment="1">
      <alignment horizontal="center"/>
      <protection/>
    </xf>
    <xf numFmtId="0" fontId="9" fillId="0" borderId="78" xfId="59" applyFont="1" applyBorder="1" applyAlignment="1">
      <alignment horizontal="center"/>
      <protection/>
    </xf>
    <xf numFmtId="0" fontId="11" fillId="0" borderId="10" xfId="59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 wrapText="1"/>
      <protection/>
    </xf>
    <xf numFmtId="0" fontId="11" fillId="0" borderId="12" xfId="59" applyFont="1" applyBorder="1" applyAlignment="1">
      <alignment horizontal="center" vertical="center" wrapText="1"/>
      <protection/>
    </xf>
    <xf numFmtId="173" fontId="11" fillId="0" borderId="39" xfId="40" applyNumberFormat="1" applyFont="1" applyBorder="1" applyAlignment="1">
      <alignment horizontal="center"/>
    </xf>
    <xf numFmtId="173" fontId="11" fillId="0" borderId="40" xfId="40" applyNumberFormat="1" applyFont="1" applyBorder="1" applyAlignment="1">
      <alignment horizontal="center"/>
    </xf>
    <xf numFmtId="173" fontId="11" fillId="0" borderId="42" xfId="40" applyNumberFormat="1" applyFont="1" applyBorder="1" applyAlignment="1">
      <alignment horizontal="center"/>
    </xf>
    <xf numFmtId="173" fontId="11" fillId="0" borderId="41" xfId="40" applyNumberFormat="1" applyFont="1" applyBorder="1" applyAlignment="1">
      <alignment horizontal="center"/>
    </xf>
    <xf numFmtId="173" fontId="11" fillId="0" borderId="32" xfId="40" applyNumberFormat="1" applyFont="1" applyBorder="1" applyAlignment="1">
      <alignment horizontal="center"/>
    </xf>
    <xf numFmtId="173" fontId="11" fillId="0" borderId="20" xfId="40" applyNumberFormat="1" applyFont="1" applyBorder="1" applyAlignment="1">
      <alignment horizontal="center"/>
    </xf>
    <xf numFmtId="173" fontId="11" fillId="0" borderId="0" xfId="40" applyNumberFormat="1" applyFont="1" applyBorder="1" applyAlignment="1">
      <alignment horizontal="center"/>
    </xf>
    <xf numFmtId="173" fontId="11" fillId="0" borderId="79" xfId="40" applyNumberFormat="1" applyFont="1" applyBorder="1" applyAlignment="1">
      <alignment horizontal="center"/>
    </xf>
    <xf numFmtId="173" fontId="11" fillId="0" borderId="22" xfId="40" applyNumberFormat="1" applyFont="1" applyBorder="1" applyAlignment="1">
      <alignment horizontal="center"/>
    </xf>
    <xf numFmtId="173" fontId="11" fillId="0" borderId="33" xfId="40" applyNumberFormat="1" applyFont="1" applyBorder="1" applyAlignment="1">
      <alignment horizontal="center"/>
    </xf>
    <xf numFmtId="173" fontId="11" fillId="0" borderId="78" xfId="4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1" fillId="0" borderId="0" xfId="59" applyFont="1" applyAlignment="1">
      <alignment horizontal="center"/>
      <protection/>
    </xf>
    <xf numFmtId="0" fontId="11" fillId="0" borderId="0" xfId="59" applyFont="1" applyAlignment="1">
      <alignment horizontal="center" wrapText="1"/>
      <protection/>
    </xf>
    <xf numFmtId="0" fontId="23" fillId="0" borderId="38" xfId="59" applyFont="1" applyBorder="1" applyAlignment="1">
      <alignment vertical="center" wrapText="1"/>
      <protection/>
    </xf>
    <xf numFmtId="0" fontId="0" fillId="0" borderId="35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17" fillId="0" borderId="10" xfId="62" applyFont="1" applyBorder="1" applyAlignment="1">
      <alignment horizontal="center" vertical="center" wrapText="1"/>
      <protection/>
    </xf>
    <xf numFmtId="0" fontId="17" fillId="0" borderId="11" xfId="62" applyFont="1" applyBorder="1" applyAlignment="1">
      <alignment horizontal="center" vertical="center" wrapText="1"/>
      <protection/>
    </xf>
    <xf numFmtId="0" fontId="17" fillId="0" borderId="12" xfId="62" applyFont="1" applyBorder="1" applyAlignment="1">
      <alignment horizontal="center" vertical="center" wrapText="1"/>
      <protection/>
    </xf>
    <xf numFmtId="0" fontId="17" fillId="0" borderId="10" xfId="62" applyFont="1" applyBorder="1" applyAlignment="1">
      <alignment horizontal="center" vertical="center"/>
      <protection/>
    </xf>
    <xf numFmtId="0" fontId="17" fillId="0" borderId="11" xfId="62" applyFont="1" applyBorder="1" applyAlignment="1">
      <alignment horizontal="center" vertical="center"/>
      <protection/>
    </xf>
    <xf numFmtId="0" fontId="17" fillId="0" borderId="12" xfId="62" applyFont="1" applyBorder="1" applyAlignment="1">
      <alignment horizontal="center" vertical="center"/>
      <protection/>
    </xf>
    <xf numFmtId="0" fontId="89" fillId="0" borderId="59" xfId="0" applyFont="1" applyBorder="1" applyAlignment="1">
      <alignment horizontal="center" vertical="center"/>
    </xf>
    <xf numFmtId="0" fontId="89" fillId="0" borderId="60" xfId="0" applyFont="1" applyBorder="1" applyAlignment="1">
      <alignment horizontal="center" vertical="center"/>
    </xf>
    <xf numFmtId="0" fontId="89" fillId="0" borderId="61" xfId="0" applyFont="1" applyBorder="1" applyAlignment="1">
      <alignment/>
    </xf>
    <xf numFmtId="0" fontId="0" fillId="0" borderId="58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89" fillId="0" borderId="61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73" xfId="0" applyBorder="1" applyAlignment="1">
      <alignment/>
    </xf>
    <xf numFmtId="0" fontId="0" fillId="0" borderId="16" xfId="0" applyBorder="1" applyAlignment="1">
      <alignment/>
    </xf>
    <xf numFmtId="0" fontId="0" fillId="0" borderId="46" xfId="0" applyBorder="1" applyAlignment="1">
      <alignment/>
    </xf>
    <xf numFmtId="0" fontId="35" fillId="0" borderId="0" xfId="0" applyFont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right"/>
    </xf>
    <xf numFmtId="0" fontId="0" fillId="0" borderId="33" xfId="0" applyBorder="1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0" xfId="0" applyFont="1" applyAlignment="1">
      <alignment/>
    </xf>
    <xf numFmtId="0" fontId="8" fillId="0" borderId="0" xfId="57" applyFont="1" applyAlignment="1">
      <alignment horizontal="center"/>
      <protection/>
    </xf>
    <xf numFmtId="0" fontId="11" fillId="0" borderId="0" xfId="64" applyFont="1" applyAlignment="1">
      <alignment horizontal="center"/>
      <protection/>
    </xf>
    <xf numFmtId="0" fontId="9" fillId="0" borderId="39" xfId="56" applyFont="1" applyBorder="1" applyAlignment="1">
      <alignment horizontal="center" vertical="center" wrapText="1"/>
      <protection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27" xfId="56" applyFont="1" applyBorder="1" applyAlignment="1">
      <alignment horizontal="center" vertical="center" wrapText="1"/>
      <protection/>
    </xf>
    <xf numFmtId="0" fontId="9" fillId="0" borderId="27" xfId="56" applyFont="1" applyBorder="1" applyAlignment="1">
      <alignment horizontal="center" vertical="center"/>
      <protection/>
    </xf>
    <xf numFmtId="0" fontId="9" fillId="0" borderId="39" xfId="56" applyFont="1" applyBorder="1" applyAlignment="1">
      <alignment horizontal="center" vertical="center"/>
      <protection/>
    </xf>
    <xf numFmtId="0" fontId="9" fillId="0" borderId="40" xfId="56" applyFont="1" applyBorder="1" applyAlignment="1">
      <alignment horizontal="center" vertical="center"/>
      <protection/>
    </xf>
    <xf numFmtId="0" fontId="9" fillId="0" borderId="42" xfId="56" applyFont="1" applyBorder="1" applyAlignment="1">
      <alignment horizontal="center" vertical="center"/>
      <protection/>
    </xf>
    <xf numFmtId="0" fontId="9" fillId="0" borderId="32" xfId="56" applyFont="1" applyBorder="1" applyAlignment="1">
      <alignment horizontal="center" vertical="center"/>
      <protection/>
    </xf>
    <xf numFmtId="0" fontId="9" fillId="0" borderId="20" xfId="56" applyFont="1" applyBorder="1" applyAlignment="1">
      <alignment horizontal="center" vertical="center"/>
      <protection/>
    </xf>
    <xf numFmtId="0" fontId="9" fillId="0" borderId="79" xfId="56" applyFont="1" applyBorder="1" applyAlignment="1">
      <alignment horizontal="center" vertical="center"/>
      <protection/>
    </xf>
    <xf numFmtId="0" fontId="9" fillId="0" borderId="22" xfId="56" applyFont="1" applyBorder="1" applyAlignment="1">
      <alignment horizontal="center" vertical="center"/>
      <protection/>
    </xf>
    <xf numFmtId="0" fontId="9" fillId="0" borderId="78" xfId="56" applyFont="1" applyBorder="1" applyAlignment="1">
      <alignment horizontal="center" vertical="center"/>
      <protection/>
    </xf>
    <xf numFmtId="0" fontId="9" fillId="0" borderId="27" xfId="56" applyFont="1" applyBorder="1" applyAlignment="1">
      <alignment horizontal="center"/>
      <protection/>
    </xf>
    <xf numFmtId="0" fontId="9" fillId="0" borderId="40" xfId="56" applyFont="1" applyBorder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9" fillId="0" borderId="38" xfId="56" applyFont="1" applyBorder="1" applyAlignment="1">
      <alignment vertical="center" wrapText="1"/>
      <protection/>
    </xf>
    <xf numFmtId="0" fontId="9" fillId="0" borderId="10" xfId="64" applyFont="1" applyBorder="1" applyAlignment="1">
      <alignment horizontal="center" wrapText="1"/>
      <protection/>
    </xf>
    <xf numFmtId="0" fontId="9" fillId="0" borderId="11" xfId="64" applyFont="1" applyBorder="1" applyAlignment="1">
      <alignment horizontal="center" wrapText="1"/>
      <protection/>
    </xf>
    <xf numFmtId="0" fontId="9" fillId="0" borderId="12" xfId="64" applyFont="1" applyBorder="1" applyAlignment="1">
      <alignment horizontal="center" wrapText="1"/>
      <protection/>
    </xf>
    <xf numFmtId="0" fontId="9" fillId="0" borderId="10" xfId="64" applyFont="1" applyBorder="1" applyAlignment="1">
      <alignment horizontal="center" vertical="center"/>
      <protection/>
    </xf>
    <xf numFmtId="0" fontId="9" fillId="0" borderId="11" xfId="64" applyFont="1" applyBorder="1" applyAlignment="1">
      <alignment horizontal="center" vertical="center"/>
      <protection/>
    </xf>
    <xf numFmtId="0" fontId="9" fillId="0" borderId="12" xfId="64" applyFont="1" applyBorder="1" applyAlignment="1">
      <alignment horizontal="center" vertical="center"/>
      <protection/>
    </xf>
    <xf numFmtId="0" fontId="9" fillId="0" borderId="27" xfId="57" applyFont="1" applyBorder="1" applyAlignment="1" quotePrefix="1">
      <alignment horizontal="center" vertical="center"/>
      <protection/>
    </xf>
    <xf numFmtId="0" fontId="9" fillId="0" borderId="39" xfId="57" applyFont="1" applyBorder="1" applyAlignment="1" quotePrefix="1">
      <alignment horizontal="center" vertical="center"/>
      <protection/>
    </xf>
    <xf numFmtId="0" fontId="9" fillId="0" borderId="40" xfId="57" applyFont="1" applyBorder="1" applyAlignment="1" quotePrefix="1">
      <alignment horizontal="center" vertical="center"/>
      <protection/>
    </xf>
    <xf numFmtId="0" fontId="9" fillId="0" borderId="38" xfId="57" applyFont="1" applyBorder="1" applyAlignment="1">
      <alignment vertical="center" wrapText="1"/>
      <protection/>
    </xf>
    <xf numFmtId="0" fontId="9" fillId="0" borderId="27" xfId="57" applyFont="1" applyBorder="1" applyAlignment="1">
      <alignment horizontal="center" vertical="center"/>
      <protection/>
    </xf>
    <xf numFmtId="0" fontId="9" fillId="0" borderId="39" xfId="57" applyFont="1" applyBorder="1" applyAlignment="1">
      <alignment horizontal="center" vertical="center"/>
      <protection/>
    </xf>
    <xf numFmtId="0" fontId="9" fillId="0" borderId="40" xfId="57" applyFont="1" applyBorder="1" applyAlignment="1">
      <alignment horizontal="center" vertical="center"/>
      <protection/>
    </xf>
    <xf numFmtId="0" fontId="9" fillId="0" borderId="11" xfId="57" applyFont="1" applyBorder="1" applyAlignment="1">
      <alignment horizontal="center" wrapText="1"/>
      <protection/>
    </xf>
    <xf numFmtId="0" fontId="9" fillId="0" borderId="12" xfId="57" applyFont="1" applyBorder="1" applyAlignment="1">
      <alignment horizontal="center" wrapText="1"/>
      <protection/>
    </xf>
    <xf numFmtId="0" fontId="16" fillId="0" borderId="0" xfId="57" applyFont="1" applyAlignment="1">
      <alignment horizontal="left"/>
      <protection/>
    </xf>
    <xf numFmtId="0" fontId="9" fillId="0" borderId="27" xfId="57" applyFont="1" applyBorder="1" applyAlignment="1">
      <alignment horizontal="center" vertical="center" wrapText="1"/>
      <protection/>
    </xf>
    <xf numFmtId="0" fontId="9" fillId="0" borderId="39" xfId="57" applyFont="1" applyBorder="1" applyAlignment="1" quotePrefix="1">
      <alignment horizontal="center" vertical="center" wrapText="1"/>
      <protection/>
    </xf>
    <xf numFmtId="0" fontId="9" fillId="0" borderId="40" xfId="57" applyFont="1" applyBorder="1" applyAlignment="1" quotePrefix="1">
      <alignment horizontal="center" vertical="center" wrapText="1"/>
      <protection/>
    </xf>
    <xf numFmtId="0" fontId="9" fillId="0" borderId="2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0" xfId="57" applyFont="1" applyBorder="1" applyAlignment="1">
      <alignment vertical="center" wrapText="1"/>
      <protection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32" xfId="64" applyFont="1" applyBorder="1" applyAlignment="1">
      <alignment horizontal="center" wrapText="1"/>
      <protection/>
    </xf>
    <xf numFmtId="0" fontId="9" fillId="0" borderId="79" xfId="64" applyFont="1" applyBorder="1" applyAlignment="1">
      <alignment horizontal="center" wrapText="1"/>
      <protection/>
    </xf>
    <xf numFmtId="0" fontId="9" fillId="0" borderId="78" xfId="64" applyFont="1" applyBorder="1" applyAlignment="1">
      <alignment horizontal="center" wrapText="1"/>
      <protection/>
    </xf>
    <xf numFmtId="0" fontId="9" fillId="0" borderId="42" xfId="57" applyFont="1" applyBorder="1" applyAlignment="1">
      <alignment horizontal="center" vertical="center"/>
      <protection/>
    </xf>
    <xf numFmtId="173" fontId="26" fillId="0" borderId="42" xfId="40" applyNumberFormat="1" applyFont="1" applyBorder="1" applyAlignment="1">
      <alignment horizontal="center"/>
    </xf>
    <xf numFmtId="173" fontId="26" fillId="0" borderId="41" xfId="40" applyNumberFormat="1" applyFont="1" applyBorder="1" applyAlignment="1">
      <alignment horizontal="center"/>
    </xf>
    <xf numFmtId="173" fontId="26" fillId="0" borderId="32" xfId="40" applyNumberFormat="1" applyFont="1" applyBorder="1" applyAlignment="1">
      <alignment horizontal="center"/>
    </xf>
    <xf numFmtId="173" fontId="26" fillId="0" borderId="20" xfId="40" applyNumberFormat="1" applyFont="1" applyBorder="1" applyAlignment="1">
      <alignment horizontal="center"/>
    </xf>
    <xf numFmtId="173" fontId="26" fillId="0" borderId="0" xfId="40" applyNumberFormat="1" applyFont="1" applyBorder="1" applyAlignment="1">
      <alignment horizontal="center"/>
    </xf>
    <xf numFmtId="173" fontId="26" fillId="0" borderId="79" xfId="40" applyNumberFormat="1" applyFont="1" applyBorder="1" applyAlignment="1">
      <alignment horizontal="center"/>
    </xf>
    <xf numFmtId="173" fontId="26" fillId="0" borderId="22" xfId="40" applyNumberFormat="1" applyFont="1" applyBorder="1" applyAlignment="1">
      <alignment horizontal="center"/>
    </xf>
    <xf numFmtId="173" fontId="26" fillId="0" borderId="33" xfId="40" applyNumberFormat="1" applyFont="1" applyBorder="1" applyAlignment="1">
      <alignment horizontal="center"/>
    </xf>
    <xf numFmtId="173" fontId="26" fillId="0" borderId="78" xfId="4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32" xfId="62" applyFont="1" applyBorder="1" applyAlignment="1">
      <alignment horizontal="center" vertical="center" wrapText="1"/>
      <protection/>
    </xf>
    <xf numFmtId="0" fontId="17" fillId="0" borderId="79" xfId="62" applyFont="1" applyBorder="1" applyAlignment="1">
      <alignment horizontal="center" vertical="center" wrapText="1"/>
      <protection/>
    </xf>
    <xf numFmtId="0" fontId="17" fillId="0" borderId="78" xfId="62" applyFont="1" applyBorder="1" applyAlignment="1">
      <alignment horizontal="center" vertical="center" wrapText="1"/>
      <protection/>
    </xf>
    <xf numFmtId="0" fontId="26" fillId="0" borderId="10" xfId="59" applyFont="1" applyBorder="1" applyAlignment="1">
      <alignment horizontal="center" vertical="center" wrapText="1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26" fillId="0" borderId="12" xfId="59" applyFont="1" applyBorder="1" applyAlignment="1">
      <alignment horizontal="center" vertical="center" wrapText="1"/>
      <protection/>
    </xf>
    <xf numFmtId="173" fontId="26" fillId="0" borderId="39" xfId="40" applyNumberFormat="1" applyFont="1" applyBorder="1" applyAlignment="1">
      <alignment horizontal="center"/>
    </xf>
    <xf numFmtId="173" fontId="26" fillId="0" borderId="40" xfId="40" applyNumberFormat="1" applyFont="1" applyBorder="1" applyAlignment="1">
      <alignment horizontal="center"/>
    </xf>
    <xf numFmtId="0" fontId="9" fillId="0" borderId="41" xfId="59" applyFont="1" applyBorder="1" applyAlignment="1">
      <alignment horizontal="center" vertical="center"/>
      <protection/>
    </xf>
    <xf numFmtId="0" fontId="9" fillId="0" borderId="20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center" vertical="center"/>
      <protection/>
    </xf>
    <xf numFmtId="0" fontId="9" fillId="0" borderId="79" xfId="59" applyFont="1" applyBorder="1" applyAlignment="1">
      <alignment horizontal="center" vertical="center"/>
      <protection/>
    </xf>
    <xf numFmtId="0" fontId="9" fillId="0" borderId="33" xfId="59" applyFont="1" applyBorder="1" applyAlignment="1">
      <alignment horizontal="center" vertical="center"/>
      <protection/>
    </xf>
    <xf numFmtId="0" fontId="4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0" fontId="8" fillId="0" borderId="0" xfId="62" applyFont="1" applyAlignment="1">
      <alignment horizontal="center"/>
      <protection/>
    </xf>
    <xf numFmtId="0" fontId="35" fillId="0" borderId="0" xfId="0" applyFont="1" applyAlignment="1">
      <alignment horizontal="center"/>
    </xf>
    <xf numFmtId="0" fontId="9" fillId="0" borderId="10" xfId="59" applyFont="1" applyBorder="1" applyAlignment="1">
      <alignment wrapText="1"/>
      <protection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5" fillId="0" borderId="0" xfId="62" applyFont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59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9" fillId="0" borderId="0" xfId="64" applyFont="1" applyAlignment="1">
      <alignment horizontal="center"/>
      <protection/>
    </xf>
    <xf numFmtId="0" fontId="4" fillId="0" borderId="0" xfId="64" applyFont="1" applyAlignment="1">
      <alignment horizontal="center"/>
      <protection/>
    </xf>
    <xf numFmtId="0" fontId="9" fillId="0" borderId="10" xfId="59" applyFont="1" applyBorder="1" applyAlignment="1">
      <alignment vertical="center" wrapText="1"/>
      <protection/>
    </xf>
    <xf numFmtId="173" fontId="9" fillId="0" borderId="10" xfId="40" applyNumberFormat="1" applyFont="1" applyBorder="1" applyAlignment="1">
      <alignment horizontal="center" vertical="center"/>
    </xf>
    <xf numFmtId="173" fontId="9" fillId="0" borderId="11" xfId="40" applyNumberFormat="1" applyFont="1" applyBorder="1" applyAlignment="1">
      <alignment horizontal="center" vertical="center"/>
    </xf>
    <xf numFmtId="173" fontId="9" fillId="0" borderId="12" xfId="40" applyNumberFormat="1" applyFont="1" applyBorder="1" applyAlignment="1">
      <alignment horizontal="center" vertical="center"/>
    </xf>
    <xf numFmtId="173" fontId="9" fillId="0" borderId="42" xfId="40" applyNumberFormat="1" applyFont="1" applyBorder="1" applyAlignment="1">
      <alignment horizontal="center" vertical="center"/>
    </xf>
    <xf numFmtId="173" fontId="9" fillId="0" borderId="32" xfId="40" applyNumberFormat="1" applyFont="1" applyBorder="1" applyAlignment="1">
      <alignment horizontal="center" vertical="center"/>
    </xf>
    <xf numFmtId="173" fontId="9" fillId="0" borderId="22" xfId="40" applyNumberFormat="1" applyFont="1" applyBorder="1" applyAlignment="1">
      <alignment horizontal="center" vertical="center"/>
    </xf>
    <xf numFmtId="173" fontId="9" fillId="0" borderId="78" xfId="40" applyNumberFormat="1" applyFont="1" applyBorder="1" applyAlignment="1">
      <alignment horizontal="center" vertical="center"/>
    </xf>
    <xf numFmtId="0" fontId="9" fillId="0" borderId="10" xfId="59" applyFont="1" applyBorder="1" applyAlignment="1">
      <alignment vertical="center" wrapText="1"/>
      <protection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4" fillId="0" borderId="0" xfId="59" applyFont="1" applyBorder="1" applyAlignment="1">
      <alignment horizontal="center"/>
      <protection/>
    </xf>
    <xf numFmtId="0" fontId="4" fillId="0" borderId="41" xfId="59" applyFont="1" applyBorder="1" applyAlignment="1">
      <alignment horizontal="center"/>
      <protection/>
    </xf>
    <xf numFmtId="0" fontId="5" fillId="0" borderId="10" xfId="0" applyFont="1" applyBorder="1" applyAlignment="1">
      <alignment wrapText="1"/>
    </xf>
    <xf numFmtId="0" fontId="1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0" xfId="63" applyFont="1" applyBorder="1" applyAlignment="1">
      <alignment horizontal="left" wrapText="1"/>
      <protection/>
    </xf>
    <xf numFmtId="0" fontId="8" fillId="0" borderId="10" xfId="63" applyFont="1" applyBorder="1" applyAlignment="1">
      <alignment horizontal="center"/>
      <protection/>
    </xf>
    <xf numFmtId="0" fontId="8" fillId="0" borderId="12" xfId="63" applyFont="1" applyBorder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8" fillId="0" borderId="39" xfId="63" applyFont="1" applyBorder="1" applyAlignment="1">
      <alignment horizontal="left" wrapText="1"/>
      <protection/>
    </xf>
    <xf numFmtId="0" fontId="8" fillId="0" borderId="40" xfId="63" applyFont="1" applyBorder="1" applyAlignment="1">
      <alignment horizontal="left" wrapText="1"/>
      <protection/>
    </xf>
    <xf numFmtId="0" fontId="11" fillId="0" borderId="0" xfId="63" applyFont="1" applyBorder="1" applyAlignment="1">
      <alignment horizontal="left" wrapText="1"/>
      <protection/>
    </xf>
    <xf numFmtId="0" fontId="8" fillId="0" borderId="42" xfId="63" applyFont="1" applyBorder="1" applyAlignment="1">
      <alignment horizontal="center"/>
      <protection/>
    </xf>
    <xf numFmtId="0" fontId="8" fillId="0" borderId="22" xfId="63" applyFont="1" applyBorder="1" applyAlignment="1">
      <alignment horizontal="center"/>
      <protection/>
    </xf>
    <xf numFmtId="0" fontId="9" fillId="0" borderId="0" xfId="63" applyFont="1" applyAlignment="1">
      <alignment horizontal="left" wrapText="1"/>
      <protection/>
    </xf>
    <xf numFmtId="0" fontId="29" fillId="0" borderId="41" xfId="0" applyFont="1" applyBorder="1" applyAlignment="1">
      <alignment horizontal="left" vertical="top" wrapText="1"/>
    </xf>
    <xf numFmtId="0" fontId="8" fillId="0" borderId="42" xfId="63" applyFont="1" applyBorder="1" applyAlignment="1">
      <alignment horizontal="center" vertical="center" wrapText="1"/>
      <protection/>
    </xf>
    <xf numFmtId="0" fontId="8" fillId="0" borderId="41" xfId="63" applyFont="1" applyBorder="1" applyAlignment="1">
      <alignment horizontal="center" vertical="center" wrapText="1"/>
      <protection/>
    </xf>
    <xf numFmtId="0" fontId="8" fillId="0" borderId="32" xfId="63" applyFont="1" applyBorder="1" applyAlignment="1">
      <alignment horizontal="center" vertical="center" wrapText="1"/>
      <protection/>
    </xf>
    <xf numFmtId="0" fontId="8" fillId="0" borderId="22" xfId="63" applyFont="1" applyBorder="1" applyAlignment="1">
      <alignment horizontal="center" vertical="center" wrapText="1"/>
      <protection/>
    </xf>
    <xf numFmtId="0" fontId="8" fillId="0" borderId="33" xfId="63" applyFont="1" applyBorder="1" applyAlignment="1">
      <alignment horizontal="center" vertical="center" wrapText="1"/>
      <protection/>
    </xf>
    <xf numFmtId="0" fontId="8" fillId="0" borderId="78" xfId="63" applyFont="1" applyBorder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4" fillId="0" borderId="0" xfId="63" applyFont="1" applyAlignment="1">
      <alignment horizontal="center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8" fillId="0" borderId="12" xfId="63" applyFont="1" applyBorder="1" applyAlignment="1">
      <alignment horizontal="center" vertical="center" wrapText="1"/>
      <protection/>
    </xf>
    <xf numFmtId="0" fontId="8" fillId="0" borderId="41" xfId="63" applyFont="1" applyBorder="1" applyAlignment="1">
      <alignment horizontal="center" vertical="center"/>
      <protection/>
    </xf>
    <xf numFmtId="0" fontId="8" fillId="0" borderId="32" xfId="63" applyFont="1" applyBorder="1" applyAlignment="1">
      <alignment horizontal="center" vertical="center"/>
      <protection/>
    </xf>
    <xf numFmtId="0" fontId="8" fillId="0" borderId="33" xfId="63" applyFont="1" applyBorder="1" applyAlignment="1">
      <alignment horizontal="center" vertical="center"/>
      <protection/>
    </xf>
    <xf numFmtId="0" fontId="8" fillId="0" borderId="78" xfId="63" applyFont="1" applyBorder="1" applyAlignment="1">
      <alignment horizontal="center" vertical="center"/>
      <protection/>
    </xf>
    <xf numFmtId="0" fontId="4" fillId="0" borderId="27" xfId="63" applyFont="1" applyBorder="1" applyAlignment="1">
      <alignment horizontal="left"/>
      <protection/>
    </xf>
    <xf numFmtId="0" fontId="4" fillId="0" borderId="39" xfId="63" applyFont="1" applyBorder="1" applyAlignment="1">
      <alignment horizontal="left"/>
      <protection/>
    </xf>
    <xf numFmtId="0" fontId="4" fillId="0" borderId="40" xfId="63" applyFont="1" applyBorder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2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7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0" borderId="10" xfId="63" applyFont="1" applyBorder="1" applyAlignment="1">
      <alignment horizontal="center"/>
      <protection/>
    </xf>
    <xf numFmtId="0" fontId="8" fillId="0" borderId="12" xfId="63" applyFont="1" applyBorder="1" applyAlignment="1">
      <alignment horizontal="center"/>
      <protection/>
    </xf>
    <xf numFmtId="0" fontId="17" fillId="0" borderId="0" xfId="63" applyFont="1" applyBorder="1" applyAlignment="1">
      <alignment horizontal="left" wrapText="1"/>
      <protection/>
    </xf>
    <xf numFmtId="0" fontId="17" fillId="0" borderId="27" xfId="63" applyFont="1" applyBorder="1" applyAlignment="1">
      <alignment horizontal="right"/>
      <protection/>
    </xf>
    <xf numFmtId="0" fontId="17" fillId="0" borderId="39" xfId="63" applyFont="1" applyBorder="1" applyAlignment="1">
      <alignment horizontal="right"/>
      <protection/>
    </xf>
    <xf numFmtId="0" fontId="17" fillId="0" borderId="40" xfId="63" applyFont="1" applyBorder="1" applyAlignment="1">
      <alignment horizontal="right"/>
      <protection/>
    </xf>
    <xf numFmtId="0" fontId="17" fillId="0" borderId="27" xfId="63" applyFont="1" applyBorder="1" applyAlignment="1">
      <alignment horizontal="left"/>
      <protection/>
    </xf>
    <xf numFmtId="0" fontId="17" fillId="0" borderId="39" xfId="63" applyFont="1" applyBorder="1" applyAlignment="1">
      <alignment horizontal="left"/>
      <protection/>
    </xf>
    <xf numFmtId="0" fontId="17" fillId="0" borderId="40" xfId="63" applyFont="1" applyBorder="1" applyAlignment="1">
      <alignment horizontal="left"/>
      <protection/>
    </xf>
    <xf numFmtId="0" fontId="11" fillId="0" borderId="0" xfId="63" applyFont="1" applyAlignment="1">
      <alignment horizontal="left" wrapText="1"/>
      <protection/>
    </xf>
    <xf numFmtId="0" fontId="8" fillId="0" borderId="42" xfId="63" applyFont="1" applyBorder="1" applyAlignment="1">
      <alignment horizontal="center" vertical="center"/>
      <protection/>
    </xf>
    <xf numFmtId="0" fontId="8" fillId="0" borderId="41" xfId="63" applyFont="1" applyBorder="1" applyAlignment="1">
      <alignment horizontal="center" vertical="center"/>
      <protection/>
    </xf>
    <xf numFmtId="0" fontId="8" fillId="0" borderId="32" xfId="63" applyFont="1" applyBorder="1" applyAlignment="1">
      <alignment horizontal="center" vertical="center"/>
      <protection/>
    </xf>
    <xf numFmtId="0" fontId="8" fillId="0" borderId="22" xfId="63" applyFont="1" applyBorder="1" applyAlignment="1">
      <alignment horizontal="center" vertical="center"/>
      <protection/>
    </xf>
    <xf numFmtId="0" fontId="8" fillId="0" borderId="33" xfId="63" applyFont="1" applyBorder="1" applyAlignment="1">
      <alignment horizontal="center" vertical="center"/>
      <protection/>
    </xf>
    <xf numFmtId="0" fontId="8" fillId="0" borderId="78" xfId="63" applyFont="1" applyBorder="1" applyAlignment="1">
      <alignment horizontal="center" vertical="center"/>
      <protection/>
    </xf>
    <xf numFmtId="0" fontId="17" fillId="0" borderId="0" xfId="63" applyFont="1" applyBorder="1" applyAlignment="1">
      <alignment horizontal="left"/>
      <protection/>
    </xf>
    <xf numFmtId="0" fontId="4" fillId="0" borderId="0" xfId="63" applyFont="1" applyBorder="1" applyAlignment="1">
      <alignment horizontal="left" wrapText="1"/>
      <protection/>
    </xf>
    <xf numFmtId="0" fontId="4" fillId="0" borderId="0" xfId="0" applyFont="1" applyBorder="1" applyAlignment="1">
      <alignment horizontal="left" vertical="top" wrapText="1"/>
    </xf>
    <xf numFmtId="0" fontId="8" fillId="0" borderId="42" xfId="63" applyFont="1" applyBorder="1" applyAlignment="1">
      <alignment horizontal="center"/>
      <protection/>
    </xf>
    <xf numFmtId="0" fontId="8" fillId="0" borderId="22" xfId="63" applyFont="1" applyBorder="1" applyAlignment="1">
      <alignment horizontal="center"/>
      <protection/>
    </xf>
    <xf numFmtId="0" fontId="4" fillId="0" borderId="41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3" fontId="9" fillId="0" borderId="27" xfId="40" applyNumberFormat="1" applyFont="1" applyBorder="1" applyAlignment="1">
      <alignment horizontal="center"/>
    </xf>
    <xf numFmtId="173" fontId="9" fillId="0" borderId="39" xfId="40" applyNumberFormat="1" applyFont="1" applyBorder="1" applyAlignment="1">
      <alignment horizontal="center"/>
    </xf>
    <xf numFmtId="173" fontId="9" fillId="0" borderId="40" xfId="40" applyNumberFormat="1" applyFont="1" applyBorder="1" applyAlignment="1">
      <alignment horizontal="center"/>
    </xf>
    <xf numFmtId="173" fontId="9" fillId="0" borderId="41" xfId="40" applyNumberFormat="1" applyFont="1" applyBorder="1" applyAlignment="1">
      <alignment horizontal="center"/>
    </xf>
    <xf numFmtId="173" fontId="9" fillId="0" borderId="32" xfId="40" applyNumberFormat="1" applyFont="1" applyBorder="1" applyAlignment="1">
      <alignment horizontal="center"/>
    </xf>
    <xf numFmtId="173" fontId="9" fillId="0" borderId="33" xfId="40" applyNumberFormat="1" applyFont="1" applyBorder="1" applyAlignment="1">
      <alignment horizontal="center"/>
    </xf>
    <xf numFmtId="173" fontId="9" fillId="0" borderId="78" xfId="40" applyNumberFormat="1" applyFont="1" applyBorder="1" applyAlignment="1">
      <alignment horizontal="center"/>
    </xf>
    <xf numFmtId="173" fontId="9" fillId="0" borderId="42" xfId="40" applyNumberFormat="1" applyFont="1" applyBorder="1" applyAlignment="1">
      <alignment horizontal="center"/>
    </xf>
    <xf numFmtId="173" fontId="9" fillId="0" borderId="22" xfId="40" applyNumberFormat="1" applyFont="1" applyBorder="1" applyAlignment="1">
      <alignment horizontal="center"/>
    </xf>
    <xf numFmtId="173" fontId="9" fillId="0" borderId="10" xfId="40" applyNumberFormat="1" applyFont="1" applyBorder="1" applyAlignment="1">
      <alignment horizontal="center" wrapText="1"/>
    </xf>
    <xf numFmtId="173" fontId="9" fillId="0" borderId="12" xfId="40" applyNumberFormat="1" applyFont="1" applyBorder="1" applyAlignment="1">
      <alignment horizontal="center" wrapText="1"/>
    </xf>
    <xf numFmtId="173" fontId="9" fillId="0" borderId="10" xfId="40" applyNumberFormat="1" applyFont="1" applyBorder="1" applyAlignment="1">
      <alignment horizontal="center"/>
    </xf>
    <xf numFmtId="173" fontId="9" fillId="0" borderId="12" xfId="40" applyNumberFormat="1" applyFont="1" applyBorder="1" applyAlignment="1">
      <alignment horizontal="center"/>
    </xf>
    <xf numFmtId="173" fontId="9" fillId="0" borderId="20" xfId="40" applyNumberFormat="1" applyFont="1" applyBorder="1" applyAlignment="1">
      <alignment horizontal="center"/>
    </xf>
    <xf numFmtId="173" fontId="9" fillId="0" borderId="0" xfId="40" applyNumberFormat="1" applyFont="1" applyBorder="1" applyAlignment="1">
      <alignment horizontal="center"/>
    </xf>
    <xf numFmtId="173" fontId="9" fillId="0" borderId="79" xfId="40" applyNumberFormat="1" applyFont="1" applyBorder="1" applyAlignment="1">
      <alignment horizontal="center"/>
    </xf>
    <xf numFmtId="173" fontId="4" fillId="0" borderId="0" xfId="40" applyNumberFormat="1" applyFont="1" applyAlignment="1">
      <alignment horizontal="center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8" fillId="0" borderId="5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173" fontId="8" fillId="0" borderId="38" xfId="40" applyNumberFormat="1" applyFont="1" applyFill="1" applyBorder="1" applyAlignment="1">
      <alignment horizontal="center" vertical="center" wrapText="1"/>
    </xf>
    <xf numFmtId="173" fontId="8" fillId="0" borderId="35" xfId="40" applyNumberFormat="1" applyFont="1" applyFill="1" applyBorder="1" applyAlignment="1">
      <alignment horizontal="center" vertical="center" wrapText="1"/>
    </xf>
    <xf numFmtId="173" fontId="8" fillId="0" borderId="74" xfId="40" applyNumberFormat="1" applyFont="1" applyFill="1" applyBorder="1" applyAlignment="1">
      <alignment horizontal="center" vertical="center" wrapText="1"/>
    </xf>
    <xf numFmtId="0" fontId="4" fillId="0" borderId="0" xfId="63" applyFont="1" applyAlignment="1">
      <alignment horizontal="center" wrapText="1"/>
      <protection/>
    </xf>
    <xf numFmtId="0" fontId="8" fillId="0" borderId="38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173" fontId="8" fillId="0" borderId="10" xfId="40" applyNumberFormat="1" applyFont="1" applyFill="1" applyBorder="1" applyAlignment="1">
      <alignment horizontal="center" vertical="center" wrapText="1"/>
    </xf>
    <xf numFmtId="173" fontId="8" fillId="0" borderId="11" xfId="40" applyNumberFormat="1" applyFont="1" applyFill="1" applyBorder="1" applyAlignment="1">
      <alignment horizontal="center" vertical="center" wrapText="1"/>
    </xf>
    <xf numFmtId="173" fontId="8" fillId="0" borderId="12" xfId="40" applyNumberFormat="1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0" fontId="21" fillId="0" borderId="39" xfId="0" applyFont="1" applyBorder="1" applyAlignment="1">
      <alignment horizontal="left" wrapText="1"/>
    </xf>
    <xf numFmtId="0" fontId="21" fillId="0" borderId="40" xfId="0" applyFont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9" fillId="0" borderId="43" xfId="64" applyFont="1" applyBorder="1" applyAlignment="1">
      <alignment horizontal="left"/>
      <protection/>
    </xf>
    <xf numFmtId="0" fontId="9" fillId="0" borderId="49" xfId="64" applyFont="1" applyBorder="1" applyAlignment="1">
      <alignment horizontal="left"/>
      <protection/>
    </xf>
    <xf numFmtId="0" fontId="21" fillId="0" borderId="80" xfId="0" applyFont="1" applyBorder="1" applyAlignment="1">
      <alignment horizontal="left"/>
    </xf>
    <xf numFmtId="0" fontId="21" fillId="0" borderId="67" xfId="0" applyFont="1" applyBorder="1" applyAlignment="1">
      <alignment horizontal="left"/>
    </xf>
    <xf numFmtId="0" fontId="21" fillId="0" borderId="81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39" fillId="0" borderId="41" xfId="0" applyFont="1" applyBorder="1" applyAlignment="1">
      <alignment horizontal="left"/>
    </xf>
    <xf numFmtId="0" fontId="4" fillId="0" borderId="41" xfId="0" applyFont="1" applyBorder="1" applyAlignment="1">
      <alignment/>
    </xf>
    <xf numFmtId="0" fontId="0" fillId="0" borderId="41" xfId="0" applyBorder="1" applyAlignment="1">
      <alignment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17" fillId="0" borderId="82" xfId="62" applyFont="1" applyBorder="1" applyAlignment="1">
      <alignment horizontal="left" wrapText="1"/>
      <protection/>
    </xf>
    <xf numFmtId="0" fontId="17" fillId="0" borderId="48" xfId="62" applyFont="1" applyBorder="1" applyAlignment="1">
      <alignment horizontal="left" wrapText="1"/>
      <protection/>
    </xf>
    <xf numFmtId="0" fontId="9" fillId="0" borderId="49" xfId="62" applyFont="1" applyBorder="1" applyAlignment="1">
      <alignment horizontal="left" wrapText="1"/>
      <protection/>
    </xf>
    <xf numFmtId="0" fontId="9" fillId="0" borderId="24" xfId="62" applyFont="1" applyBorder="1" applyAlignment="1">
      <alignment horizontal="left" wrapText="1"/>
      <protection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7" fillId="0" borderId="36" xfId="62" applyFont="1" applyBorder="1" applyAlignment="1">
      <alignment horizontal="left" wrapText="1"/>
      <protection/>
    </xf>
    <xf numFmtId="0" fontId="17" fillId="0" borderId="73" xfId="62" applyFont="1" applyBorder="1" applyAlignment="1">
      <alignment horizontal="left" wrapText="1"/>
      <protection/>
    </xf>
    <xf numFmtId="0" fontId="8" fillId="0" borderId="4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9" fillId="0" borderId="38" xfId="0" applyFont="1" applyBorder="1" applyAlignment="1">
      <alignment/>
    </xf>
    <xf numFmtId="0" fontId="0" fillId="0" borderId="35" xfId="0" applyBorder="1" applyAlignment="1">
      <alignment/>
    </xf>
    <xf numFmtId="0" fontId="0" fillId="0" borderId="74" xfId="0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173" fontId="5" fillId="0" borderId="16" xfId="4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173" fontId="5" fillId="0" borderId="23" xfId="40" applyNumberFormat="1" applyFont="1" applyBorder="1" applyAlignment="1">
      <alignment horizontal="center"/>
    </xf>
    <xf numFmtId="173" fontId="4" fillId="0" borderId="42" xfId="40" applyNumberFormat="1" applyFont="1" applyBorder="1" applyAlignment="1">
      <alignment horizontal="center"/>
    </xf>
    <xf numFmtId="173" fontId="4" fillId="0" borderId="32" xfId="40" applyNumberFormat="1" applyFont="1" applyBorder="1" applyAlignment="1">
      <alignment horizontal="center"/>
    </xf>
    <xf numFmtId="173" fontId="4" fillId="0" borderId="22" xfId="40" applyNumberFormat="1" applyFont="1" applyBorder="1" applyAlignment="1">
      <alignment horizontal="center"/>
    </xf>
    <xf numFmtId="173" fontId="4" fillId="0" borderId="78" xfId="40" applyNumberFormat="1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173" fontId="5" fillId="0" borderId="42" xfId="40" applyNumberFormat="1" applyFont="1" applyBorder="1" applyAlignment="1">
      <alignment horizontal="center"/>
    </xf>
    <xf numFmtId="173" fontId="5" fillId="0" borderId="32" xfId="40" applyNumberFormat="1" applyFont="1" applyBorder="1" applyAlignment="1">
      <alignment horizontal="center"/>
    </xf>
    <xf numFmtId="173" fontId="5" fillId="0" borderId="22" xfId="40" applyNumberFormat="1" applyFont="1" applyBorder="1" applyAlignment="1">
      <alignment horizontal="center"/>
    </xf>
    <xf numFmtId="173" fontId="5" fillId="0" borderId="78" xfId="40" applyNumberFormat="1" applyFont="1" applyBorder="1" applyAlignment="1">
      <alignment horizontal="center"/>
    </xf>
    <xf numFmtId="173" fontId="5" fillId="0" borderId="81" xfId="40" applyNumberFormat="1" applyFont="1" applyBorder="1" applyAlignment="1">
      <alignment horizontal="center"/>
    </xf>
    <xf numFmtId="173" fontId="5" fillId="0" borderId="80" xfId="4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4" fillId="0" borderId="10" xfId="40" applyNumberFormat="1" applyFont="1" applyBorder="1" applyAlignment="1">
      <alignment horizontal="center"/>
    </xf>
    <xf numFmtId="173" fontId="4" fillId="0" borderId="12" xfId="4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73" fontId="5" fillId="0" borderId="15" xfId="40" applyNumberFormat="1" applyFont="1" applyBorder="1" applyAlignment="1">
      <alignment horizontal="center"/>
    </xf>
    <xf numFmtId="173" fontId="5" fillId="0" borderId="16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173" fontId="5" fillId="0" borderId="24" xfId="40" applyNumberFormat="1" applyFont="1" applyBorder="1" applyAlignment="1">
      <alignment horizontal="center"/>
    </xf>
    <xf numFmtId="0" fontId="9" fillId="0" borderId="7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8" fillId="0" borderId="0" xfId="59" applyFont="1" applyAlignment="1">
      <alignment horizontal="center"/>
      <protection/>
    </xf>
    <xf numFmtId="0" fontId="5" fillId="0" borderId="83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84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9" fillId="0" borderId="86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3" fontId="5" fillId="0" borderId="86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5" fillId="0" borderId="68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9" fillId="0" borderId="87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9" fillId="0" borderId="88" xfId="59" applyFont="1" applyBorder="1" applyAlignment="1">
      <alignment horizontal="center" vertical="center"/>
      <protection/>
    </xf>
    <xf numFmtId="0" fontId="9" fillId="0" borderId="89" xfId="59" applyFont="1" applyBorder="1" applyAlignment="1">
      <alignment horizontal="center" vertical="center"/>
      <protection/>
    </xf>
    <xf numFmtId="0" fontId="9" fillId="0" borderId="90" xfId="59" applyFont="1" applyBorder="1" applyAlignment="1">
      <alignment horizontal="center" vertical="center"/>
      <protection/>
    </xf>
    <xf numFmtId="0" fontId="4" fillId="0" borderId="0" xfId="59" applyFont="1" applyAlignment="1">
      <alignment horizontal="center"/>
      <protection/>
    </xf>
    <xf numFmtId="0" fontId="8" fillId="0" borderId="0" xfId="0" applyFont="1" applyAlignment="1">
      <alignment horizontal="center"/>
    </xf>
    <xf numFmtId="173" fontId="9" fillId="0" borderId="86" xfId="40" applyNumberFormat="1" applyFont="1" applyBorder="1" applyAlignment="1">
      <alignment horizontal="center" vertical="center"/>
    </xf>
    <xf numFmtId="173" fontId="9" fillId="0" borderId="23" xfId="40" applyNumberFormat="1" applyFont="1" applyBorder="1" applyAlignment="1">
      <alignment horizontal="center" vertical="center"/>
    </xf>
    <xf numFmtId="0" fontId="9" fillId="0" borderId="91" xfId="59" applyFont="1" applyBorder="1" applyAlignment="1">
      <alignment horizontal="center" vertical="center"/>
      <protection/>
    </xf>
    <xf numFmtId="0" fontId="9" fillId="0" borderId="92" xfId="59" applyFont="1" applyBorder="1" applyAlignment="1">
      <alignment horizontal="center" vertical="center"/>
      <protection/>
    </xf>
    <xf numFmtId="0" fontId="9" fillId="0" borderId="93" xfId="59" applyFont="1" applyBorder="1" applyAlignment="1">
      <alignment horizontal="center" vertical="center"/>
      <protection/>
    </xf>
    <xf numFmtId="0" fontId="9" fillId="0" borderId="86" xfId="59" applyFont="1" applyBorder="1" applyAlignment="1">
      <alignment horizontal="left" vertical="center" wrapText="1"/>
      <protection/>
    </xf>
    <xf numFmtId="0" fontId="9" fillId="0" borderId="23" xfId="59" applyFont="1" applyBorder="1" applyAlignment="1">
      <alignment horizontal="left" vertical="center" wrapText="1"/>
      <protection/>
    </xf>
    <xf numFmtId="173" fontId="9" fillId="0" borderId="94" xfId="40" applyNumberFormat="1" applyFont="1" applyBorder="1" applyAlignment="1">
      <alignment horizontal="center" vertical="center"/>
    </xf>
    <xf numFmtId="173" fontId="9" fillId="0" borderId="89" xfId="40" applyNumberFormat="1" applyFont="1" applyBorder="1" applyAlignment="1">
      <alignment horizontal="center" vertical="center"/>
    </xf>
    <xf numFmtId="0" fontId="90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73" fontId="9" fillId="0" borderId="95" xfId="40" applyNumberFormat="1" applyFont="1" applyBorder="1" applyAlignment="1">
      <alignment horizontal="center" vertical="center"/>
    </xf>
    <xf numFmtId="173" fontId="9" fillId="0" borderId="77" xfId="40" applyNumberFormat="1" applyFont="1" applyBorder="1" applyAlignment="1">
      <alignment horizontal="center" vertical="center"/>
    </xf>
    <xf numFmtId="173" fontId="9" fillId="0" borderId="63" xfId="4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86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68" xfId="0" applyFont="1" applyBorder="1" applyAlignment="1">
      <alignment horizontal="left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95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42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42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9" fillId="0" borderId="69" xfId="0" applyFont="1" applyBorder="1" applyAlignment="1">
      <alignment horizontal="left" vertical="center" wrapText="1"/>
    </xf>
    <xf numFmtId="0" fontId="9" fillId="0" borderId="62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/>
    </xf>
    <xf numFmtId="173" fontId="9" fillId="0" borderId="96" xfId="4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8" fillId="0" borderId="97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10" xfId="58" applyFont="1" applyBorder="1" applyAlignment="1">
      <alignment horizontal="center" vertical="center"/>
      <protection/>
    </xf>
    <xf numFmtId="0" fontId="8" fillId="0" borderId="11" xfId="58" applyFont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9" fillId="0" borderId="42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78" xfId="0" applyFont="1" applyBorder="1" applyAlignment="1">
      <alignment horizontal="center" wrapText="1"/>
    </xf>
    <xf numFmtId="0" fontId="8" fillId="0" borderId="42" xfId="58" applyFont="1" applyBorder="1" applyAlignment="1">
      <alignment horizontal="center" wrapText="1"/>
      <protection/>
    </xf>
    <xf numFmtId="0" fontId="8" fillId="0" borderId="22" xfId="58" applyFont="1" applyBorder="1" applyAlignment="1">
      <alignment horizontal="center" wrapText="1"/>
      <protection/>
    </xf>
    <xf numFmtId="0" fontId="8" fillId="0" borderId="10" xfId="58" applyFont="1" applyBorder="1" applyAlignment="1">
      <alignment horizontal="center" wrapText="1"/>
      <protection/>
    </xf>
    <xf numFmtId="0" fontId="8" fillId="0" borderId="12" xfId="58" applyFont="1" applyBorder="1" applyAlignment="1">
      <alignment horizontal="center" wrapText="1"/>
      <protection/>
    </xf>
    <xf numFmtId="0" fontId="4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8" fillId="0" borderId="0" xfId="58" applyFont="1" applyAlignment="1">
      <alignment horizontal="center"/>
      <protection/>
    </xf>
    <xf numFmtId="0" fontId="37" fillId="0" borderId="0" xfId="0" applyFont="1" applyAlignment="1">
      <alignment horizontal="center"/>
    </xf>
    <xf numFmtId="0" fontId="29" fillId="32" borderId="0" xfId="0" applyFont="1" applyFill="1" applyAlignment="1">
      <alignment horizontal="center" wrapText="1"/>
    </xf>
    <xf numFmtId="0" fontId="35" fillId="32" borderId="0" xfId="0" applyFont="1" applyFill="1" applyAlignment="1">
      <alignment/>
    </xf>
    <xf numFmtId="0" fontId="41" fillId="32" borderId="33" xfId="0" applyFont="1" applyFill="1" applyBorder="1" applyAlignment="1">
      <alignment horizontal="right" vertical="top" wrapText="1"/>
    </xf>
    <xf numFmtId="0" fontId="38" fillId="32" borderId="33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32" borderId="0" xfId="0" applyFont="1" applyFill="1" applyAlignment="1">
      <alignment horizontal="center" vertical="top" wrapText="1"/>
    </xf>
    <xf numFmtId="0" fontId="35" fillId="32" borderId="0" xfId="0" applyFont="1" applyFill="1" applyAlignment="1">
      <alignment/>
    </xf>
    <xf numFmtId="0" fontId="44" fillId="32" borderId="33" xfId="0" applyFont="1" applyFill="1" applyBorder="1" applyAlignment="1">
      <alignment horizontal="right" vertical="top" wrapText="1"/>
    </xf>
    <xf numFmtId="0" fontId="35" fillId="0" borderId="33" xfId="0" applyFont="1" applyBorder="1" applyAlignment="1">
      <alignment horizontal="right"/>
    </xf>
    <xf numFmtId="0" fontId="29" fillId="32" borderId="0" xfId="0" applyFont="1" applyFill="1" applyAlignment="1">
      <alignment horizontal="center" vertical="top" wrapText="1"/>
    </xf>
    <xf numFmtId="0" fontId="35" fillId="32" borderId="0" xfId="0" applyFont="1" applyFill="1" applyAlignment="1">
      <alignment wrapText="1"/>
    </xf>
    <xf numFmtId="0" fontId="44" fillId="32" borderId="33" xfId="0" applyFont="1" applyFill="1" applyBorder="1" applyAlignment="1">
      <alignment horizontal="right" vertical="top"/>
    </xf>
    <xf numFmtId="0" fontId="0" fillId="0" borderId="33" xfId="0" applyFont="1" applyBorder="1" applyAlignment="1">
      <alignment horizontal="right"/>
    </xf>
    <xf numFmtId="0" fontId="35" fillId="0" borderId="0" xfId="0" applyFont="1" applyBorder="1" applyAlignment="1">
      <alignment horizontal="center" vertical="center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bevétel" xfId="56"/>
    <cellStyle name="Normál_kiadás" xfId="57"/>
    <cellStyle name="Normál_KONEPC99" xfId="58"/>
    <cellStyle name="Normál_KTGV99" xfId="59"/>
    <cellStyle name="Normál_mérleg" xfId="60"/>
    <cellStyle name="Normál_Munka1" xfId="61"/>
    <cellStyle name="Normál_PHKV99" xfId="62"/>
    <cellStyle name="Normál_SÁB98" xfId="63"/>
    <cellStyle name="Normál_SIKONC99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3:U43"/>
  <sheetViews>
    <sheetView tabSelected="1" zoomScalePageLayoutView="0" workbookViewId="0" topLeftCell="E25">
      <selection activeCell="N41" sqref="N41:R41"/>
    </sheetView>
  </sheetViews>
  <sheetFormatPr defaultColWidth="9.00390625" defaultRowHeight="12.75"/>
  <cols>
    <col min="1" max="1" width="9.125" style="13" customWidth="1"/>
    <col min="2" max="2" width="11.25390625" style="13" bestFit="1" customWidth="1"/>
    <col min="3" max="11" width="9.125" style="13" customWidth="1"/>
    <col min="12" max="12" width="14.375" style="13" customWidth="1"/>
    <col min="13" max="16384" width="9.125" style="13" customWidth="1"/>
  </cols>
  <sheetData>
    <row r="23" spans="6:9" ht="15.75">
      <c r="F23" s="14"/>
      <c r="G23" s="14"/>
      <c r="H23" s="14"/>
      <c r="I23" s="12"/>
    </row>
    <row r="24" spans="6:9" ht="15.75">
      <c r="F24" s="12"/>
      <c r="G24" s="12"/>
      <c r="H24" s="12"/>
      <c r="I24" s="12"/>
    </row>
    <row r="25" spans="6:9" ht="15.75">
      <c r="F25" s="14"/>
      <c r="G25" s="14"/>
      <c r="H25" s="14"/>
      <c r="I25" s="12"/>
    </row>
    <row r="26" spans="6:9" ht="15.75">
      <c r="F26" s="12"/>
      <c r="G26" s="12"/>
      <c r="H26" s="12"/>
      <c r="I26" s="12"/>
    </row>
    <row r="27" spans="6:9" ht="15.75">
      <c r="F27" s="970"/>
      <c r="G27" s="970"/>
      <c r="H27" s="970"/>
      <c r="I27" s="12"/>
    </row>
    <row r="28" spans="6:9" ht="15.75">
      <c r="F28" s="12"/>
      <c r="G28" s="12"/>
      <c r="H28" s="12"/>
      <c r="I28" s="12"/>
    </row>
    <row r="34" spans="12:21" ht="25.5">
      <c r="L34" s="968" t="s">
        <v>677</v>
      </c>
      <c r="M34" s="968"/>
      <c r="N34" s="968"/>
      <c r="O34" s="968"/>
      <c r="P34" s="968"/>
      <c r="Q34" s="968"/>
      <c r="R34" s="968"/>
      <c r="S34" s="968"/>
      <c r="T34" s="968"/>
      <c r="U34" s="968"/>
    </row>
    <row r="35" spans="12:21" ht="7.5" customHeight="1"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2:21" ht="31.5" customHeight="1">
      <c r="L36" s="968" t="s">
        <v>680</v>
      </c>
      <c r="M36" s="968"/>
      <c r="N36" s="968"/>
      <c r="O36" s="968"/>
      <c r="P36" s="968"/>
      <c r="Q36" s="968"/>
      <c r="R36" s="968"/>
      <c r="S36" s="968"/>
      <c r="T36" s="968"/>
      <c r="U36" s="968"/>
    </row>
    <row r="37" spans="12:21" ht="6.75" customHeight="1"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2:21" ht="20.25">
      <c r="L38" s="969" t="s">
        <v>979</v>
      </c>
      <c r="M38" s="969"/>
      <c r="N38" s="969"/>
      <c r="O38" s="969"/>
      <c r="P38" s="969"/>
      <c r="Q38" s="969"/>
      <c r="R38" s="969"/>
      <c r="S38" s="969"/>
      <c r="T38" s="969"/>
      <c r="U38" s="969"/>
    </row>
    <row r="40" spans="14:18" ht="18.75">
      <c r="N40" s="971" t="s">
        <v>879</v>
      </c>
      <c r="O40" s="972"/>
      <c r="P40" s="972"/>
      <c r="Q40" s="972"/>
      <c r="R40" s="972"/>
    </row>
    <row r="41" spans="14:18" ht="24" customHeight="1">
      <c r="N41" s="966"/>
      <c r="O41" s="967"/>
      <c r="P41" s="967"/>
      <c r="Q41" s="967"/>
      <c r="R41" s="967"/>
    </row>
    <row r="43" ht="15.75">
      <c r="B43" s="46"/>
    </row>
  </sheetData>
  <sheetProtection password="AF00" sheet="1"/>
  <mergeCells count="6">
    <mergeCell ref="N41:R41"/>
    <mergeCell ref="L36:U36"/>
    <mergeCell ref="L38:U38"/>
    <mergeCell ref="F27:H27"/>
    <mergeCell ref="L34:U34"/>
    <mergeCell ref="N40:R40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G51"/>
  <sheetViews>
    <sheetView zoomScalePageLayoutView="0" workbookViewId="0" topLeftCell="A1">
      <selection activeCell="B2" sqref="B2:G2"/>
    </sheetView>
  </sheetViews>
  <sheetFormatPr defaultColWidth="9.00390625" defaultRowHeight="12.75"/>
  <cols>
    <col min="1" max="1" width="4.625" style="26" customWidth="1"/>
    <col min="2" max="2" width="9.125" style="26" customWidth="1"/>
    <col min="3" max="3" width="63.125" style="26" customWidth="1"/>
    <col min="4" max="7" width="26.25390625" style="26" customWidth="1"/>
    <col min="8" max="16384" width="9.125" style="26" customWidth="1"/>
  </cols>
  <sheetData>
    <row r="2" spans="2:7" ht="12.75">
      <c r="B2" s="1126"/>
      <c r="C2" s="1126"/>
      <c r="D2" s="1126"/>
      <c r="E2" s="1126"/>
      <c r="F2" s="1126"/>
      <c r="G2" s="1126"/>
    </row>
    <row r="3" spans="2:7" s="167" customFormat="1" ht="15.75">
      <c r="B3" s="166" t="s">
        <v>1133</v>
      </c>
      <c r="D3" s="168"/>
      <c r="E3" s="169"/>
      <c r="F3" s="169"/>
      <c r="G3" s="169"/>
    </row>
    <row r="4" spans="3:7" s="66" customFormat="1" ht="15" customHeight="1">
      <c r="C4" s="986"/>
      <c r="D4" s="986"/>
      <c r="E4" s="986"/>
      <c r="F4" s="986"/>
      <c r="G4" s="986"/>
    </row>
    <row r="5" spans="4:7" s="92" customFormat="1" ht="15" customHeight="1">
      <c r="D5" s="91"/>
      <c r="E5" s="170"/>
      <c r="F5" s="170"/>
      <c r="G5" s="170"/>
    </row>
    <row r="6" spans="3:7" s="16" customFormat="1" ht="15" customHeight="1">
      <c r="C6" s="1027" t="s">
        <v>729</v>
      </c>
      <c r="D6" s="1027"/>
      <c r="E6" s="1027"/>
      <c r="F6" s="1027"/>
      <c r="G6" s="1027"/>
    </row>
    <row r="7" spans="3:7" s="16" customFormat="1" ht="15.75">
      <c r="C7" s="1028" t="s">
        <v>412</v>
      </c>
      <c r="D7" s="1028"/>
      <c r="E7" s="1028"/>
      <c r="F7" s="1028"/>
      <c r="G7" s="1028"/>
    </row>
    <row r="8" spans="3:7" s="16" customFormat="1" ht="15" customHeight="1">
      <c r="C8" s="1027" t="s">
        <v>979</v>
      </c>
      <c r="D8" s="1027"/>
      <c r="E8" s="1027"/>
      <c r="F8" s="1027"/>
      <c r="G8" s="1027"/>
    </row>
    <row r="9" spans="3:7" s="167" customFormat="1" ht="12" customHeight="1" thickBot="1">
      <c r="C9" s="168"/>
      <c r="D9" s="171"/>
      <c r="E9" s="172"/>
      <c r="F9" s="172"/>
      <c r="G9" s="469" t="s">
        <v>870</v>
      </c>
    </row>
    <row r="10" spans="1:7" s="167" customFormat="1" ht="16.5" customHeight="1" thickBot="1">
      <c r="A10" s="1029" t="s">
        <v>889</v>
      </c>
      <c r="B10" s="1127" t="s">
        <v>14</v>
      </c>
      <c r="C10" s="1035" t="s">
        <v>15</v>
      </c>
      <c r="D10" s="1130" t="s">
        <v>413</v>
      </c>
      <c r="E10" s="1133" t="s">
        <v>17</v>
      </c>
      <c r="F10" s="1133"/>
      <c r="G10" s="1134"/>
    </row>
    <row r="11" spans="1:7" s="167" customFormat="1" ht="33" customHeight="1" thickBot="1">
      <c r="A11" s="1030"/>
      <c r="B11" s="1128"/>
      <c r="C11" s="1036"/>
      <c r="D11" s="1131"/>
      <c r="E11" s="124" t="s">
        <v>18</v>
      </c>
      <c r="F11" s="173" t="s">
        <v>19</v>
      </c>
      <c r="G11" s="174" t="s">
        <v>20</v>
      </c>
    </row>
    <row r="12" spans="1:7" s="167" customFormat="1" ht="22.5" customHeight="1">
      <c r="A12" s="1030"/>
      <c r="B12" s="1128"/>
      <c r="C12" s="1036"/>
      <c r="D12" s="1131"/>
      <c r="E12" s="1117" t="s">
        <v>21</v>
      </c>
      <c r="F12" s="1118"/>
      <c r="G12" s="1119"/>
    </row>
    <row r="13" spans="1:7" ht="12.75">
      <c r="A13" s="1030"/>
      <c r="B13" s="1128"/>
      <c r="C13" s="1036"/>
      <c r="D13" s="1131"/>
      <c r="E13" s="1120"/>
      <c r="F13" s="1121"/>
      <c r="G13" s="1122"/>
    </row>
    <row r="14" spans="1:7" ht="3" customHeight="1" thickBot="1">
      <c r="A14" s="574"/>
      <c r="B14" s="1129"/>
      <c r="C14" s="1037"/>
      <c r="D14" s="1132"/>
      <c r="E14" s="1123"/>
      <c r="F14" s="1124"/>
      <c r="G14" s="1125"/>
    </row>
    <row r="15" spans="1:7" ht="30">
      <c r="A15" s="558" t="s">
        <v>334</v>
      </c>
      <c r="B15" s="844" t="s">
        <v>22</v>
      </c>
      <c r="C15" s="176" t="s">
        <v>23</v>
      </c>
      <c r="D15" s="783">
        <f>SUM(E15:G15)</f>
        <v>20070374</v>
      </c>
      <c r="E15" s="783">
        <v>18733674</v>
      </c>
      <c r="F15" s="783">
        <v>1336700</v>
      </c>
      <c r="G15" s="784"/>
    </row>
    <row r="16" spans="1:7" ht="15">
      <c r="A16" s="559" t="s">
        <v>335</v>
      </c>
      <c r="B16" s="550" t="s">
        <v>324</v>
      </c>
      <c r="C16" s="178" t="s">
        <v>720</v>
      </c>
      <c r="D16" s="785">
        <f aca="true" t="shared" si="0" ref="D16:D47">SUM(E16:G16)</f>
        <v>103105</v>
      </c>
      <c r="E16" s="785">
        <v>103105</v>
      </c>
      <c r="F16" s="785"/>
      <c r="G16" s="786"/>
    </row>
    <row r="17" spans="1:7" ht="15">
      <c r="A17" s="559" t="s">
        <v>336</v>
      </c>
      <c r="B17" s="550" t="s">
        <v>325</v>
      </c>
      <c r="C17" s="178" t="s">
        <v>326</v>
      </c>
      <c r="D17" s="785">
        <f t="shared" si="0"/>
        <v>1669550</v>
      </c>
      <c r="E17" s="785">
        <v>1669550</v>
      </c>
      <c r="F17" s="785"/>
      <c r="G17" s="786"/>
    </row>
    <row r="18" spans="1:7" ht="15">
      <c r="A18" s="559" t="s">
        <v>337</v>
      </c>
      <c r="B18" s="550" t="s">
        <v>327</v>
      </c>
      <c r="C18" s="178" t="s">
        <v>328</v>
      </c>
      <c r="D18" s="785">
        <f t="shared" si="0"/>
        <v>1121209</v>
      </c>
      <c r="E18" s="785">
        <v>1121209</v>
      </c>
      <c r="F18" s="785"/>
      <c r="G18" s="786"/>
    </row>
    <row r="19" spans="1:7" ht="15">
      <c r="A19" s="559" t="s">
        <v>338</v>
      </c>
      <c r="B19" s="179" t="s">
        <v>330</v>
      </c>
      <c r="C19" s="180" t="s">
        <v>331</v>
      </c>
      <c r="D19" s="785">
        <f t="shared" si="0"/>
        <v>2164987</v>
      </c>
      <c r="E19" s="785">
        <v>2164987</v>
      </c>
      <c r="F19" s="785"/>
      <c r="G19" s="786"/>
    </row>
    <row r="20" spans="1:7" ht="15">
      <c r="A20" s="559" t="s">
        <v>360</v>
      </c>
      <c r="B20" s="550" t="s">
        <v>390</v>
      </c>
      <c r="C20" s="178" t="s">
        <v>481</v>
      </c>
      <c r="D20" s="785">
        <f t="shared" si="0"/>
        <v>11657033</v>
      </c>
      <c r="E20" s="785">
        <v>11657033</v>
      </c>
      <c r="F20" s="785"/>
      <c r="G20" s="786"/>
    </row>
    <row r="21" spans="1:7" ht="30">
      <c r="A21" s="559" t="s">
        <v>361</v>
      </c>
      <c r="B21" s="550" t="s">
        <v>391</v>
      </c>
      <c r="C21" s="178" t="s">
        <v>392</v>
      </c>
      <c r="D21" s="785">
        <f t="shared" si="0"/>
        <v>5350</v>
      </c>
      <c r="E21" s="785">
        <v>5350</v>
      </c>
      <c r="F21" s="785"/>
      <c r="G21" s="786"/>
    </row>
    <row r="22" spans="1:7" ht="15">
      <c r="A22" s="559" t="s">
        <v>362</v>
      </c>
      <c r="B22" s="552" t="s">
        <v>409</v>
      </c>
      <c r="C22" s="180" t="s">
        <v>410</v>
      </c>
      <c r="D22" s="785"/>
      <c r="E22" s="785"/>
      <c r="F22" s="785"/>
      <c r="G22" s="786"/>
    </row>
    <row r="23" spans="1:7" ht="15">
      <c r="A23" s="559" t="s">
        <v>363</v>
      </c>
      <c r="B23" s="550" t="s">
        <v>378</v>
      </c>
      <c r="C23" s="178" t="s">
        <v>379</v>
      </c>
      <c r="D23" s="785">
        <f t="shared" si="0"/>
        <v>2461000</v>
      </c>
      <c r="E23" s="785">
        <v>2461000</v>
      </c>
      <c r="F23" s="785"/>
      <c r="G23" s="786"/>
    </row>
    <row r="24" spans="1:7" ht="15">
      <c r="A24" s="559" t="s">
        <v>656</v>
      </c>
      <c r="B24" s="550" t="s">
        <v>391</v>
      </c>
      <c r="C24" s="178" t="s">
        <v>394</v>
      </c>
      <c r="D24" s="785">
        <f t="shared" si="0"/>
        <v>360000</v>
      </c>
      <c r="E24" s="785">
        <v>360000</v>
      </c>
      <c r="F24" s="785"/>
      <c r="G24" s="786"/>
    </row>
    <row r="25" spans="1:7" ht="15">
      <c r="A25" s="559" t="s">
        <v>657</v>
      </c>
      <c r="B25" s="550" t="s">
        <v>380</v>
      </c>
      <c r="C25" s="178" t="s">
        <v>716</v>
      </c>
      <c r="D25" s="785">
        <f t="shared" si="0"/>
        <v>1872484</v>
      </c>
      <c r="E25" s="785">
        <v>1872484</v>
      </c>
      <c r="F25" s="785"/>
      <c r="G25" s="786"/>
    </row>
    <row r="26" spans="1:7" ht="15">
      <c r="A26" s="559" t="s">
        <v>688</v>
      </c>
      <c r="B26" s="550" t="s">
        <v>395</v>
      </c>
      <c r="C26" s="178" t="s">
        <v>715</v>
      </c>
      <c r="D26" s="785">
        <f t="shared" si="0"/>
        <v>0</v>
      </c>
      <c r="E26" s="785"/>
      <c r="F26" s="785"/>
      <c r="G26" s="786"/>
    </row>
    <row r="27" spans="1:7" ht="15">
      <c r="A27" s="559" t="s">
        <v>658</v>
      </c>
      <c r="B27" s="550" t="s">
        <v>381</v>
      </c>
      <c r="C27" s="178" t="s">
        <v>382</v>
      </c>
      <c r="D27" s="785">
        <f t="shared" si="0"/>
        <v>2867103</v>
      </c>
      <c r="E27" s="785">
        <v>2867103</v>
      </c>
      <c r="F27" s="785"/>
      <c r="G27" s="786"/>
    </row>
    <row r="28" spans="1:7" ht="15">
      <c r="A28" s="559" t="s">
        <v>659</v>
      </c>
      <c r="B28" s="550" t="s">
        <v>396</v>
      </c>
      <c r="C28" s="182" t="s">
        <v>717</v>
      </c>
      <c r="D28" s="785">
        <f t="shared" si="0"/>
        <v>5142363</v>
      </c>
      <c r="E28" s="785">
        <v>5142363</v>
      </c>
      <c r="F28" s="785"/>
      <c r="G28" s="786"/>
    </row>
    <row r="29" spans="1:7" ht="15">
      <c r="A29" s="559" t="s">
        <v>660</v>
      </c>
      <c r="B29" s="550" t="s">
        <v>397</v>
      </c>
      <c r="C29" s="178" t="s">
        <v>398</v>
      </c>
      <c r="D29" s="785">
        <f t="shared" si="0"/>
        <v>715000</v>
      </c>
      <c r="E29" s="785">
        <v>715000</v>
      </c>
      <c r="F29" s="785"/>
      <c r="G29" s="786"/>
    </row>
    <row r="30" spans="1:7" ht="15">
      <c r="A30" s="559" t="s">
        <v>662</v>
      </c>
      <c r="B30" s="550" t="s">
        <v>383</v>
      </c>
      <c r="C30" s="182" t="s">
        <v>719</v>
      </c>
      <c r="D30" s="785">
        <f>SUM(E30:G30)</f>
        <v>799921</v>
      </c>
      <c r="E30" s="785">
        <v>717698</v>
      </c>
      <c r="F30" s="785">
        <v>82223</v>
      </c>
      <c r="G30" s="786"/>
    </row>
    <row r="31" spans="1:7" ht="15">
      <c r="A31" s="559" t="s">
        <v>663</v>
      </c>
      <c r="B31" s="549" t="s">
        <v>872</v>
      </c>
      <c r="C31" s="545" t="s">
        <v>887</v>
      </c>
      <c r="D31" s="785">
        <f>SUM(E31:G31)</f>
        <v>3468737</v>
      </c>
      <c r="E31" s="785">
        <v>3123398</v>
      </c>
      <c r="F31" s="785">
        <v>345339</v>
      </c>
      <c r="G31" s="786"/>
    </row>
    <row r="32" spans="1:7" ht="15">
      <c r="A32" s="559" t="s">
        <v>664</v>
      </c>
      <c r="B32" s="549" t="s">
        <v>407</v>
      </c>
      <c r="C32" s="180" t="s">
        <v>408</v>
      </c>
      <c r="D32" s="785">
        <f t="shared" si="0"/>
        <v>384710</v>
      </c>
      <c r="E32" s="785">
        <v>384710</v>
      </c>
      <c r="F32" s="785"/>
      <c r="G32" s="786"/>
    </row>
    <row r="33" spans="1:7" ht="15">
      <c r="A33" s="559" t="s">
        <v>665</v>
      </c>
      <c r="B33" s="550" t="s">
        <v>399</v>
      </c>
      <c r="C33" s="178" t="s">
        <v>718</v>
      </c>
      <c r="D33" s="785">
        <f t="shared" si="0"/>
        <v>267820</v>
      </c>
      <c r="E33" s="785"/>
      <c r="F33" s="785">
        <v>267820</v>
      </c>
      <c r="G33" s="786"/>
    </row>
    <row r="34" spans="1:7" ht="15">
      <c r="A34" s="559" t="s">
        <v>666</v>
      </c>
      <c r="B34" s="550" t="s">
        <v>400</v>
      </c>
      <c r="C34" s="178" t="s">
        <v>401</v>
      </c>
      <c r="D34" s="785">
        <f t="shared" si="0"/>
        <v>50000</v>
      </c>
      <c r="E34" s="785"/>
      <c r="F34" s="785">
        <v>50000</v>
      </c>
      <c r="G34" s="786"/>
    </row>
    <row r="35" spans="1:7" ht="15">
      <c r="A35" s="559" t="s">
        <v>667</v>
      </c>
      <c r="B35" s="550" t="s">
        <v>385</v>
      </c>
      <c r="C35" s="182" t="s">
        <v>694</v>
      </c>
      <c r="D35" s="785">
        <f t="shared" si="0"/>
        <v>1209252</v>
      </c>
      <c r="E35" s="785">
        <v>1209252</v>
      </c>
      <c r="F35" s="785"/>
      <c r="G35" s="786"/>
    </row>
    <row r="36" spans="1:7" ht="15">
      <c r="A36" s="559" t="s">
        <v>339</v>
      </c>
      <c r="B36" s="549" t="s">
        <v>843</v>
      </c>
      <c r="C36" s="180" t="s">
        <v>844</v>
      </c>
      <c r="D36" s="785">
        <f t="shared" si="0"/>
        <v>248571</v>
      </c>
      <c r="E36" s="785">
        <v>248571</v>
      </c>
      <c r="F36" s="785"/>
      <c r="G36" s="786"/>
    </row>
    <row r="37" spans="1:7" ht="15">
      <c r="A37" s="559" t="s">
        <v>340</v>
      </c>
      <c r="B37" s="549" t="s">
        <v>843</v>
      </c>
      <c r="C37" s="180" t="s">
        <v>846</v>
      </c>
      <c r="D37" s="785">
        <f t="shared" si="0"/>
        <v>124269</v>
      </c>
      <c r="E37" s="785">
        <v>124269</v>
      </c>
      <c r="F37" s="785"/>
      <c r="G37" s="786"/>
    </row>
    <row r="38" spans="1:7" ht="15">
      <c r="A38" s="559" t="s">
        <v>341</v>
      </c>
      <c r="B38" s="549">
        <v>104051</v>
      </c>
      <c r="C38" s="180" t="s">
        <v>386</v>
      </c>
      <c r="D38" s="785"/>
      <c r="E38" s="785"/>
      <c r="F38" s="785"/>
      <c r="G38" s="786"/>
    </row>
    <row r="39" spans="1:7" ht="15">
      <c r="A39" s="559" t="s">
        <v>342</v>
      </c>
      <c r="B39" s="550">
        <v>106020</v>
      </c>
      <c r="C39" s="178" t="s">
        <v>402</v>
      </c>
      <c r="D39" s="785"/>
      <c r="E39" s="785"/>
      <c r="F39" s="785"/>
      <c r="G39" s="786"/>
    </row>
    <row r="40" spans="1:7" ht="15">
      <c r="A40" s="559" t="s">
        <v>343</v>
      </c>
      <c r="B40" s="550" t="s">
        <v>387</v>
      </c>
      <c r="C40" s="182" t="s">
        <v>695</v>
      </c>
      <c r="D40" s="785">
        <f t="shared" si="0"/>
        <v>517878</v>
      </c>
      <c r="E40" s="785">
        <v>517878</v>
      </c>
      <c r="F40" s="785"/>
      <c r="G40" s="786"/>
    </row>
    <row r="41" spans="1:7" ht="15">
      <c r="A41" s="559" t="s">
        <v>344</v>
      </c>
      <c r="B41" s="550">
        <v>107052</v>
      </c>
      <c r="C41" s="194" t="s">
        <v>482</v>
      </c>
      <c r="D41" s="785">
        <f t="shared" si="0"/>
        <v>629710</v>
      </c>
      <c r="E41" s="785">
        <v>629710</v>
      </c>
      <c r="F41" s="785"/>
      <c r="G41" s="786"/>
    </row>
    <row r="42" spans="1:7" ht="15.75" thickBot="1">
      <c r="A42" s="560" t="s">
        <v>345</v>
      </c>
      <c r="B42" s="550">
        <v>107060</v>
      </c>
      <c r="C42" s="178" t="s">
        <v>403</v>
      </c>
      <c r="D42" s="785">
        <f t="shared" si="0"/>
        <v>2902700</v>
      </c>
      <c r="E42" s="785">
        <v>2902700</v>
      </c>
      <c r="F42" s="785"/>
      <c r="G42" s="786"/>
    </row>
    <row r="43" spans="1:7" ht="22.5" customHeight="1" thickBot="1">
      <c r="A43" s="575" t="s">
        <v>346</v>
      </c>
      <c r="B43" s="573"/>
      <c r="C43" s="185" t="s">
        <v>994</v>
      </c>
      <c r="D43" s="946">
        <f>SUM(D15:D42)</f>
        <v>60813126</v>
      </c>
      <c r="E43" s="946">
        <f>SUM(E15:E42)</f>
        <v>58731044</v>
      </c>
      <c r="F43" s="946">
        <f>SUM(F15:F42)</f>
        <v>2082082</v>
      </c>
      <c r="G43" s="787"/>
    </row>
    <row r="44" spans="1:7" ht="15">
      <c r="A44" s="757" t="s">
        <v>347</v>
      </c>
      <c r="B44" s="739">
        <v>96015</v>
      </c>
      <c r="C44" s="750" t="s">
        <v>842</v>
      </c>
      <c r="D44" s="785">
        <f t="shared" si="0"/>
        <v>5660335</v>
      </c>
      <c r="E44" s="789">
        <v>5120969</v>
      </c>
      <c r="F44" s="790">
        <v>539366</v>
      </c>
      <c r="G44" s="791"/>
    </row>
    <row r="45" spans="1:7" ht="15">
      <c r="A45" s="758" t="s">
        <v>348</v>
      </c>
      <c r="B45" s="741">
        <v>96025</v>
      </c>
      <c r="C45" s="751" t="s">
        <v>873</v>
      </c>
      <c r="D45" s="785">
        <f t="shared" si="0"/>
        <v>1350310</v>
      </c>
      <c r="E45" s="792"/>
      <c r="F45" s="793">
        <v>1350310</v>
      </c>
      <c r="G45" s="794"/>
    </row>
    <row r="46" spans="1:7" ht="15">
      <c r="A46" s="758" t="s">
        <v>349</v>
      </c>
      <c r="B46" s="741">
        <v>107052</v>
      </c>
      <c r="C46" s="751" t="s">
        <v>874</v>
      </c>
      <c r="D46" s="785">
        <f t="shared" si="0"/>
        <v>1904844</v>
      </c>
      <c r="E46" s="792"/>
      <c r="F46" s="793">
        <v>1904844</v>
      </c>
      <c r="G46" s="794"/>
    </row>
    <row r="47" spans="1:7" ht="15.75" thickBot="1">
      <c r="A47" s="759" t="s">
        <v>350</v>
      </c>
      <c r="B47" s="743">
        <v>107051</v>
      </c>
      <c r="C47" s="752" t="s">
        <v>875</v>
      </c>
      <c r="D47" s="785">
        <f t="shared" si="0"/>
        <v>4009930</v>
      </c>
      <c r="E47" s="795">
        <v>3581139</v>
      </c>
      <c r="F47" s="796">
        <v>428791</v>
      </c>
      <c r="G47" s="797"/>
    </row>
    <row r="48" spans="1:7" ht="15.75" thickBot="1">
      <c r="A48" s="760" t="s">
        <v>351</v>
      </c>
      <c r="B48" s="745"/>
      <c r="C48" s="753" t="s">
        <v>991</v>
      </c>
      <c r="D48" s="788">
        <f>D44+D45+D46+D47</f>
        <v>12925419</v>
      </c>
      <c r="E48" s="945">
        <f>SUM(E44:E47)</f>
        <v>8702108</v>
      </c>
      <c r="F48" s="945">
        <f>SUM(F44:F47)</f>
        <v>4223311</v>
      </c>
      <c r="G48" s="798"/>
    </row>
    <row r="49" spans="1:7" ht="15.75" thickBot="1">
      <c r="A49" s="760" t="s">
        <v>352</v>
      </c>
      <c r="B49" s="745"/>
      <c r="C49" s="753" t="s">
        <v>992</v>
      </c>
      <c r="D49" s="788">
        <f>D43+D48</f>
        <v>73738545</v>
      </c>
      <c r="E49" s="945">
        <f>E43+E48</f>
        <v>67433152</v>
      </c>
      <c r="F49" s="945">
        <f>F43+F48</f>
        <v>6305393</v>
      </c>
      <c r="G49" s="798"/>
    </row>
    <row r="51" ht="12.75">
      <c r="D51" s="769"/>
    </row>
  </sheetData>
  <sheetProtection password="AF00" sheet="1"/>
  <mergeCells count="11">
    <mergeCell ref="E10:G10"/>
    <mergeCell ref="E12:G14"/>
    <mergeCell ref="A10:A13"/>
    <mergeCell ref="B2:G2"/>
    <mergeCell ref="C4:G4"/>
    <mergeCell ref="C6:G6"/>
    <mergeCell ref="C7:G7"/>
    <mergeCell ref="C8:G8"/>
    <mergeCell ref="B10:B14"/>
    <mergeCell ref="C10:C14"/>
    <mergeCell ref="D10:D14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IU35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5.625" style="13" customWidth="1"/>
    <col min="2" max="2" width="9.125" style="13" customWidth="1"/>
    <col min="3" max="3" width="23.125" style="13" customWidth="1"/>
    <col min="4" max="4" width="20.125" style="13" customWidth="1"/>
    <col min="5" max="5" width="0.12890625" style="13" hidden="1" customWidth="1"/>
    <col min="6" max="6" width="1.25" style="13" hidden="1" customWidth="1"/>
    <col min="7" max="7" width="15.25390625" style="13" customWidth="1"/>
    <col min="8" max="8" width="14.75390625" style="13" customWidth="1"/>
    <col min="9" max="9" width="14.125" style="13" customWidth="1"/>
    <col min="10" max="10" width="10.75390625" style="13" customWidth="1"/>
    <col min="11" max="16384" width="9.125" style="13" customWidth="1"/>
  </cols>
  <sheetData>
    <row r="1" ht="15.75">
      <c r="G1" s="15"/>
    </row>
    <row r="2" spans="1:10" ht="15.75">
      <c r="A2" s="1126"/>
      <c r="B2" s="1126"/>
      <c r="C2" s="1126"/>
      <c r="D2" s="1126"/>
      <c r="E2" s="1126"/>
      <c r="F2" s="1126"/>
      <c r="G2" s="1126"/>
      <c r="H2" s="1126"/>
      <c r="I2" s="1126"/>
      <c r="J2" s="1126"/>
    </row>
    <row r="3" spans="1:6" s="167" customFormat="1" ht="15.75">
      <c r="A3" s="166" t="s">
        <v>1134</v>
      </c>
      <c r="C3" s="168"/>
      <c r="D3" s="169"/>
      <c r="E3" s="169"/>
      <c r="F3" s="169"/>
    </row>
    <row r="4" ht="12.75" customHeight="1"/>
    <row r="5" s="106" customFormat="1" ht="12.75" customHeight="1"/>
    <row r="6" spans="1:10" ht="15.75">
      <c r="A6" s="970" t="s">
        <v>729</v>
      </c>
      <c r="B6" s="970"/>
      <c r="C6" s="970"/>
      <c r="D6" s="970"/>
      <c r="E6" s="970"/>
      <c r="F6" s="970"/>
      <c r="G6" s="970"/>
      <c r="H6" s="970"/>
      <c r="I6" s="970"/>
      <c r="J6" s="970"/>
    </row>
    <row r="7" spans="1:10" ht="15.75">
      <c r="A7" s="970" t="s">
        <v>414</v>
      </c>
      <c r="B7" s="970"/>
      <c r="C7" s="970"/>
      <c r="D7" s="970"/>
      <c r="E7" s="970"/>
      <c r="F7" s="970"/>
      <c r="G7" s="970"/>
      <c r="H7" s="970"/>
      <c r="I7" s="970"/>
      <c r="J7" s="970"/>
    </row>
    <row r="8" spans="1:10" ht="15.75">
      <c r="A8" s="970" t="s">
        <v>979</v>
      </c>
      <c r="B8" s="970"/>
      <c r="C8" s="970"/>
      <c r="D8" s="970"/>
      <c r="E8" s="970"/>
      <c r="F8" s="970"/>
      <c r="G8" s="970"/>
      <c r="H8" s="970"/>
      <c r="I8" s="970"/>
      <c r="J8" s="970"/>
    </row>
    <row r="9" s="106" customFormat="1" ht="15.75" thickBot="1">
      <c r="J9" s="407" t="s">
        <v>870</v>
      </c>
    </row>
    <row r="10" spans="1:10" s="66" customFormat="1" ht="13.5" thickBot="1">
      <c r="A10" s="991" t="s">
        <v>757</v>
      </c>
      <c r="B10" s="1135"/>
      <c r="C10" s="1135"/>
      <c r="D10" s="1135"/>
      <c r="E10" s="1135"/>
      <c r="F10" s="992"/>
      <c r="G10" s="135" t="s">
        <v>681</v>
      </c>
      <c r="H10" s="135" t="s">
        <v>472</v>
      </c>
      <c r="I10" s="999" t="s">
        <v>682</v>
      </c>
      <c r="J10" s="135" t="s">
        <v>779</v>
      </c>
    </row>
    <row r="11" spans="1:10" s="66" customFormat="1" ht="12.75">
      <c r="A11" s="1136"/>
      <c r="B11" s="1137"/>
      <c r="C11" s="1137"/>
      <c r="D11" s="1137"/>
      <c r="E11" s="1137"/>
      <c r="F11" s="1138"/>
      <c r="G11" s="991" t="s">
        <v>637</v>
      </c>
      <c r="H11" s="992"/>
      <c r="I11" s="1000"/>
      <c r="J11" s="137"/>
    </row>
    <row r="12" spans="1:10" s="66" customFormat="1" ht="13.5" thickBot="1">
      <c r="A12" s="993"/>
      <c r="B12" s="1139"/>
      <c r="C12" s="1139"/>
      <c r="D12" s="1139"/>
      <c r="E12" s="1139"/>
      <c r="F12" s="994"/>
      <c r="G12" s="993"/>
      <c r="H12" s="994"/>
      <c r="I12" s="1001"/>
      <c r="J12" s="138" t="s">
        <v>686</v>
      </c>
    </row>
    <row r="13" spans="1:6" s="106" customFormat="1" ht="15">
      <c r="A13" s="10" t="s">
        <v>188</v>
      </c>
      <c r="E13" s="197"/>
      <c r="F13" s="198"/>
    </row>
    <row r="14" spans="1:2" s="10" customFormat="1" ht="15">
      <c r="A14" s="199"/>
      <c r="B14" s="106"/>
    </row>
    <row r="15" spans="1:5" s="106" customFormat="1" ht="29.25" customHeight="1">
      <c r="A15" s="202" t="s">
        <v>728</v>
      </c>
      <c r="B15" s="983" t="s">
        <v>415</v>
      </c>
      <c r="C15" s="983"/>
      <c r="D15" s="983"/>
      <c r="E15" s="983"/>
    </row>
    <row r="16" spans="1:10" s="26" customFormat="1" ht="12.75">
      <c r="A16" s="204" t="s">
        <v>646</v>
      </c>
      <c r="B16" s="206" t="s">
        <v>623</v>
      </c>
      <c r="C16" s="206"/>
      <c r="G16" s="50"/>
      <c r="H16" s="50">
        <v>50000</v>
      </c>
      <c r="I16" s="50">
        <v>50000</v>
      </c>
      <c r="J16" s="205">
        <f>I16/H16*100</f>
        <v>100</v>
      </c>
    </row>
    <row r="17" spans="1:10" s="106" customFormat="1" ht="32.25" customHeight="1">
      <c r="A17" s="579" t="s">
        <v>649</v>
      </c>
      <c r="B17" s="1141" t="s">
        <v>890</v>
      </c>
      <c r="C17" s="989"/>
      <c r="D17" s="989"/>
      <c r="G17" s="200"/>
      <c r="H17" s="200">
        <v>600000</v>
      </c>
      <c r="I17" s="200">
        <v>600000</v>
      </c>
      <c r="J17" s="205">
        <f>I17/H17*100</f>
        <v>100</v>
      </c>
    </row>
    <row r="18" spans="1:10" s="106" customFormat="1" ht="33.75" customHeight="1">
      <c r="A18" s="983" t="s">
        <v>418</v>
      </c>
      <c r="B18" s="983"/>
      <c r="C18" s="983"/>
      <c r="D18" s="983"/>
      <c r="E18" s="983"/>
      <c r="G18" s="201">
        <f>SUM(G16:G17)</f>
        <v>0</v>
      </c>
      <c r="H18" s="201">
        <f>SUM(H16:H17)</f>
        <v>650000</v>
      </c>
      <c r="I18" s="201">
        <f>SUM(I16:I17)</f>
        <v>650000</v>
      </c>
      <c r="J18" s="203">
        <f>I18/H18*100</f>
        <v>100</v>
      </c>
    </row>
    <row r="19" spans="7:9" s="106" customFormat="1" ht="13.5" customHeight="1">
      <c r="G19" s="200"/>
      <c r="H19" s="200"/>
      <c r="I19" s="200"/>
    </row>
    <row r="20" spans="1:9" s="106" customFormat="1" ht="33" customHeight="1">
      <c r="A20" s="202" t="s">
        <v>489</v>
      </c>
      <c r="B20" s="983" t="s">
        <v>419</v>
      </c>
      <c r="C20" s="983"/>
      <c r="D20" s="983"/>
      <c r="E20" s="983"/>
      <c r="G20" s="200"/>
      <c r="H20" s="200"/>
      <c r="I20" s="200"/>
    </row>
    <row r="21" spans="1:10" s="106" customFormat="1" ht="15" customHeight="1">
      <c r="A21" s="204" t="s">
        <v>646</v>
      </c>
      <c r="B21" s="130" t="s">
        <v>416</v>
      </c>
      <c r="C21" s="26"/>
      <c r="D21" s="26"/>
      <c r="E21" s="26"/>
      <c r="F21" s="26"/>
      <c r="G21" s="50">
        <v>69700</v>
      </c>
      <c r="H21" s="50">
        <v>69700</v>
      </c>
      <c r="I21" s="50"/>
      <c r="J21" s="205">
        <f>I21/H21*100</f>
        <v>0</v>
      </c>
    </row>
    <row r="22" spans="1:10" s="106" customFormat="1" ht="12.75" customHeight="1">
      <c r="A22" s="47" t="s">
        <v>647</v>
      </c>
      <c r="B22" s="26" t="s">
        <v>417</v>
      </c>
      <c r="C22" s="26"/>
      <c r="D22" s="26"/>
      <c r="E22" s="26"/>
      <c r="F22" s="26"/>
      <c r="G22" s="50">
        <v>209100</v>
      </c>
      <c r="H22" s="50">
        <v>209100</v>
      </c>
      <c r="I22" s="50">
        <v>209100</v>
      </c>
      <c r="J22" s="205">
        <f>I22/H22*100</f>
        <v>100</v>
      </c>
    </row>
    <row r="23" spans="1:255" s="26" customFormat="1" ht="12.75">
      <c r="A23" s="47" t="s">
        <v>648</v>
      </c>
      <c r="B23" s="207" t="s">
        <v>624</v>
      </c>
      <c r="C23" s="207"/>
      <c r="D23" s="207"/>
      <c r="E23" s="207"/>
      <c r="G23" s="50">
        <v>40000</v>
      </c>
      <c r="H23" s="50">
        <v>230000</v>
      </c>
      <c r="I23" s="50">
        <v>230000</v>
      </c>
      <c r="J23" s="205">
        <f>I23/H23*100</f>
        <v>100</v>
      </c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  <c r="ED23" s="207"/>
      <c r="EE23" s="207"/>
      <c r="EF23" s="207"/>
      <c r="EG23" s="207"/>
      <c r="EH23" s="207"/>
      <c r="EI23" s="207"/>
      <c r="EJ23" s="207"/>
      <c r="EK23" s="207"/>
      <c r="EL23" s="207"/>
      <c r="EM23" s="207"/>
      <c r="EN23" s="207"/>
      <c r="EO23" s="207"/>
      <c r="EP23" s="207"/>
      <c r="EQ23" s="207"/>
      <c r="ER23" s="207"/>
      <c r="ES23" s="207"/>
      <c r="ET23" s="207"/>
      <c r="EU23" s="207"/>
      <c r="EV23" s="207"/>
      <c r="EW23" s="207"/>
      <c r="EX23" s="207"/>
      <c r="EY23" s="207"/>
      <c r="EZ23" s="207"/>
      <c r="FA23" s="207"/>
      <c r="FB23" s="207"/>
      <c r="FC23" s="207"/>
      <c r="FD23" s="207"/>
      <c r="FE23" s="207"/>
      <c r="FF23" s="207"/>
      <c r="FG23" s="207"/>
      <c r="FH23" s="207"/>
      <c r="FI23" s="207"/>
      <c r="FJ23" s="207"/>
      <c r="FK23" s="207"/>
      <c r="FL23" s="207"/>
      <c r="FM23" s="207"/>
      <c r="FN23" s="207"/>
      <c r="FO23" s="207"/>
      <c r="FP23" s="207"/>
      <c r="FQ23" s="207"/>
      <c r="FR23" s="207"/>
      <c r="FS23" s="207"/>
      <c r="FT23" s="207"/>
      <c r="FU23" s="207"/>
      <c r="FV23" s="207"/>
      <c r="FW23" s="207"/>
      <c r="FX23" s="207"/>
      <c r="FY23" s="207"/>
      <c r="FZ23" s="207"/>
      <c r="GA23" s="207"/>
      <c r="GB23" s="207"/>
      <c r="GC23" s="207"/>
      <c r="GD23" s="207"/>
      <c r="GE23" s="207"/>
      <c r="GF23" s="207"/>
      <c r="GG23" s="207"/>
      <c r="GH23" s="207"/>
      <c r="GI23" s="207"/>
      <c r="GJ23" s="207"/>
      <c r="GK23" s="207"/>
      <c r="GL23" s="207"/>
      <c r="GM23" s="207"/>
      <c r="GN23" s="207"/>
      <c r="GO23" s="207"/>
      <c r="GP23" s="207"/>
      <c r="GQ23" s="207"/>
      <c r="GR23" s="207"/>
      <c r="GS23" s="207"/>
      <c r="GT23" s="207"/>
      <c r="GU23" s="207"/>
      <c r="GV23" s="207"/>
      <c r="GW23" s="207"/>
      <c r="GX23" s="207"/>
      <c r="GY23" s="207"/>
      <c r="GZ23" s="207"/>
      <c r="HA23" s="207"/>
      <c r="HB23" s="207"/>
      <c r="HC23" s="207"/>
      <c r="HD23" s="207"/>
      <c r="HE23" s="207"/>
      <c r="HF23" s="207"/>
      <c r="HG23" s="207"/>
      <c r="HH23" s="207"/>
      <c r="HI23" s="207"/>
      <c r="HJ23" s="207"/>
      <c r="HK23" s="207"/>
      <c r="HL23" s="207"/>
      <c r="HM23" s="207"/>
      <c r="HN23" s="207"/>
      <c r="HO23" s="207"/>
      <c r="HP23" s="207"/>
      <c r="HQ23" s="207"/>
      <c r="HR23" s="207"/>
      <c r="HS23" s="207"/>
      <c r="HT23" s="207"/>
      <c r="HU23" s="207"/>
      <c r="HV23" s="207"/>
      <c r="HW23" s="207"/>
      <c r="HX23" s="207"/>
      <c r="HY23" s="207"/>
      <c r="HZ23" s="207"/>
      <c r="IA23" s="207"/>
      <c r="IB23" s="207"/>
      <c r="IC23" s="207"/>
      <c r="ID23" s="207"/>
      <c r="IE23" s="207"/>
      <c r="IF23" s="207"/>
      <c r="IG23" s="207"/>
      <c r="IH23" s="207"/>
      <c r="II23" s="207"/>
      <c r="IJ23" s="207"/>
      <c r="IK23" s="207"/>
      <c r="IL23" s="207"/>
      <c r="IM23" s="207"/>
      <c r="IN23" s="207"/>
      <c r="IO23" s="207"/>
      <c r="IP23" s="207"/>
      <c r="IQ23" s="207"/>
      <c r="IR23" s="207"/>
      <c r="IS23" s="207"/>
      <c r="IT23" s="207"/>
      <c r="IU23" s="207"/>
    </row>
    <row r="24" spans="1:255" s="26" customFormat="1" ht="12.75">
      <c r="A24" s="47" t="s">
        <v>649</v>
      </c>
      <c r="B24" s="207" t="s">
        <v>420</v>
      </c>
      <c r="C24" s="207"/>
      <c r="D24" s="207"/>
      <c r="E24" s="207"/>
      <c r="G24" s="50">
        <v>40000</v>
      </c>
      <c r="H24" s="50">
        <v>40000</v>
      </c>
      <c r="I24" s="50">
        <v>40000</v>
      </c>
      <c r="J24" s="205">
        <f>I24/H24*100</f>
        <v>100</v>
      </c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  <c r="DU24" s="207"/>
      <c r="DV24" s="207"/>
      <c r="DW24" s="207"/>
      <c r="DX24" s="207"/>
      <c r="DY24" s="207"/>
      <c r="DZ24" s="207"/>
      <c r="EA24" s="207"/>
      <c r="EB24" s="207"/>
      <c r="EC24" s="207"/>
      <c r="ED24" s="207"/>
      <c r="EE24" s="207"/>
      <c r="EF24" s="207"/>
      <c r="EG24" s="207"/>
      <c r="EH24" s="207"/>
      <c r="EI24" s="207"/>
      <c r="EJ24" s="207"/>
      <c r="EK24" s="207"/>
      <c r="EL24" s="207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  <c r="FB24" s="207"/>
      <c r="FC24" s="207"/>
      <c r="FD24" s="207"/>
      <c r="FE24" s="207"/>
      <c r="FF24" s="207"/>
      <c r="FG24" s="207"/>
      <c r="FH24" s="207"/>
      <c r="FI24" s="207"/>
      <c r="FJ24" s="207"/>
      <c r="FK24" s="207"/>
      <c r="FL24" s="207"/>
      <c r="FM24" s="207"/>
      <c r="FN24" s="207"/>
      <c r="FO24" s="207"/>
      <c r="FP24" s="207"/>
      <c r="FQ24" s="207"/>
      <c r="FR24" s="207"/>
      <c r="FS24" s="207"/>
      <c r="FT24" s="207"/>
      <c r="FU24" s="207"/>
      <c r="FV24" s="207"/>
      <c r="FW24" s="207"/>
      <c r="FX24" s="207"/>
      <c r="FY24" s="207"/>
      <c r="FZ24" s="207"/>
      <c r="GA24" s="207"/>
      <c r="GB24" s="207"/>
      <c r="GC24" s="207"/>
      <c r="GD24" s="207"/>
      <c r="GE24" s="207"/>
      <c r="GF24" s="207"/>
      <c r="GG24" s="207"/>
      <c r="GH24" s="207"/>
      <c r="GI24" s="207"/>
      <c r="GJ24" s="207"/>
      <c r="GK24" s="207"/>
      <c r="GL24" s="207"/>
      <c r="GM24" s="207"/>
      <c r="GN24" s="207"/>
      <c r="GO24" s="207"/>
      <c r="GP24" s="207"/>
      <c r="GQ24" s="207"/>
      <c r="GR24" s="207"/>
      <c r="GS24" s="207"/>
      <c r="GT24" s="207"/>
      <c r="GU24" s="207"/>
      <c r="GV24" s="207"/>
      <c r="GW24" s="207"/>
      <c r="GX24" s="207"/>
      <c r="GY24" s="207"/>
      <c r="GZ24" s="207"/>
      <c r="HA24" s="207"/>
      <c r="HB24" s="207"/>
      <c r="HC24" s="207"/>
      <c r="HD24" s="207"/>
      <c r="HE24" s="207"/>
      <c r="HF24" s="207"/>
      <c r="HG24" s="207"/>
      <c r="HH24" s="207"/>
      <c r="HI24" s="207"/>
      <c r="HJ24" s="207"/>
      <c r="HK24" s="207"/>
      <c r="HL24" s="207"/>
      <c r="HM24" s="207"/>
      <c r="HN24" s="207"/>
      <c r="HO24" s="207"/>
      <c r="HP24" s="207"/>
      <c r="HQ24" s="207"/>
      <c r="HR24" s="207"/>
      <c r="HS24" s="207"/>
      <c r="HT24" s="207"/>
      <c r="HU24" s="207"/>
      <c r="HV24" s="207"/>
      <c r="HW24" s="207"/>
      <c r="HX24" s="207"/>
      <c r="HY24" s="207"/>
      <c r="HZ24" s="207"/>
      <c r="IA24" s="207"/>
      <c r="IB24" s="207"/>
      <c r="IC24" s="207"/>
      <c r="ID24" s="207"/>
      <c r="IE24" s="207"/>
      <c r="IF24" s="207"/>
      <c r="IG24" s="207"/>
      <c r="IH24" s="207"/>
      <c r="II24" s="207"/>
      <c r="IJ24" s="207"/>
      <c r="IK24" s="207"/>
      <c r="IL24" s="207"/>
      <c r="IM24" s="207"/>
      <c r="IN24" s="207"/>
      <c r="IO24" s="207"/>
      <c r="IP24" s="207"/>
      <c r="IQ24" s="207"/>
      <c r="IR24" s="207"/>
      <c r="IS24" s="207"/>
      <c r="IT24" s="207"/>
      <c r="IU24" s="207"/>
    </row>
    <row r="25" spans="1:255" s="26" customFormat="1" ht="12.75">
      <c r="A25" s="47" t="s">
        <v>650</v>
      </c>
      <c r="B25" s="207" t="s">
        <v>421</v>
      </c>
      <c r="C25" s="207"/>
      <c r="D25" s="207"/>
      <c r="E25" s="207"/>
      <c r="G25" s="50">
        <v>40000</v>
      </c>
      <c r="H25" s="50">
        <v>90000</v>
      </c>
      <c r="I25" s="50">
        <v>-2180</v>
      </c>
      <c r="J25" s="205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7"/>
      <c r="DT25" s="207"/>
      <c r="DU25" s="207"/>
      <c r="DV25" s="207"/>
      <c r="DW25" s="207"/>
      <c r="DX25" s="207"/>
      <c r="DY25" s="207"/>
      <c r="DZ25" s="207"/>
      <c r="EA25" s="207"/>
      <c r="EB25" s="207"/>
      <c r="EC25" s="207"/>
      <c r="ED25" s="207"/>
      <c r="EE25" s="207"/>
      <c r="EF25" s="207"/>
      <c r="EG25" s="207"/>
      <c r="EH25" s="207"/>
      <c r="EI25" s="207"/>
      <c r="EJ25" s="207"/>
      <c r="EK25" s="207"/>
      <c r="EL25" s="207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  <c r="FB25" s="207"/>
      <c r="FC25" s="207"/>
      <c r="FD25" s="207"/>
      <c r="FE25" s="207"/>
      <c r="FF25" s="207"/>
      <c r="FG25" s="207"/>
      <c r="FH25" s="207"/>
      <c r="FI25" s="207"/>
      <c r="FJ25" s="207"/>
      <c r="FK25" s="207"/>
      <c r="FL25" s="207"/>
      <c r="FM25" s="207"/>
      <c r="FN25" s="207"/>
      <c r="FO25" s="207"/>
      <c r="FP25" s="207"/>
      <c r="FQ25" s="207"/>
      <c r="FR25" s="207"/>
      <c r="FS25" s="207"/>
      <c r="FT25" s="207"/>
      <c r="FU25" s="207"/>
      <c r="FV25" s="207"/>
      <c r="FW25" s="207"/>
      <c r="FX25" s="207"/>
      <c r="FY25" s="207"/>
      <c r="FZ25" s="207"/>
      <c r="GA25" s="207"/>
      <c r="GB25" s="207"/>
      <c r="GC25" s="207"/>
      <c r="GD25" s="207"/>
      <c r="GE25" s="207"/>
      <c r="GF25" s="207"/>
      <c r="GG25" s="207"/>
      <c r="GH25" s="207"/>
      <c r="GI25" s="207"/>
      <c r="GJ25" s="207"/>
      <c r="GK25" s="207"/>
      <c r="GL25" s="207"/>
      <c r="GM25" s="207"/>
      <c r="GN25" s="207"/>
      <c r="GO25" s="207"/>
      <c r="GP25" s="207"/>
      <c r="GQ25" s="207"/>
      <c r="GR25" s="207"/>
      <c r="GS25" s="207"/>
      <c r="GT25" s="207"/>
      <c r="GU25" s="207"/>
      <c r="GV25" s="207"/>
      <c r="GW25" s="207"/>
      <c r="GX25" s="207"/>
      <c r="GY25" s="207"/>
      <c r="GZ25" s="207"/>
      <c r="HA25" s="207"/>
      <c r="HB25" s="207"/>
      <c r="HC25" s="207"/>
      <c r="HD25" s="207"/>
      <c r="HE25" s="207"/>
      <c r="HF25" s="207"/>
      <c r="HG25" s="207"/>
      <c r="HH25" s="207"/>
      <c r="HI25" s="207"/>
      <c r="HJ25" s="207"/>
      <c r="HK25" s="207"/>
      <c r="HL25" s="207"/>
      <c r="HM25" s="207"/>
      <c r="HN25" s="207"/>
      <c r="HO25" s="207"/>
      <c r="HP25" s="207"/>
      <c r="HQ25" s="207"/>
      <c r="HR25" s="207"/>
      <c r="HS25" s="207"/>
      <c r="HT25" s="207"/>
      <c r="HU25" s="207"/>
      <c r="HV25" s="207"/>
      <c r="HW25" s="207"/>
      <c r="HX25" s="207"/>
      <c r="HY25" s="207"/>
      <c r="HZ25" s="207"/>
      <c r="IA25" s="207"/>
      <c r="IB25" s="207"/>
      <c r="IC25" s="207"/>
      <c r="ID25" s="207"/>
      <c r="IE25" s="207"/>
      <c r="IF25" s="207"/>
      <c r="IG25" s="207"/>
      <c r="IH25" s="207"/>
      <c r="II25" s="207"/>
      <c r="IJ25" s="207"/>
      <c r="IK25" s="207"/>
      <c r="IL25" s="207"/>
      <c r="IM25" s="207"/>
      <c r="IN25" s="207"/>
      <c r="IO25" s="207"/>
      <c r="IP25" s="207"/>
      <c r="IQ25" s="207"/>
      <c r="IR25" s="207"/>
      <c r="IS25" s="207"/>
      <c r="IT25" s="207"/>
      <c r="IU25" s="207"/>
    </row>
    <row r="26" spans="1:255" s="26" customFormat="1" ht="12.75">
      <c r="A26" s="47" t="s">
        <v>687</v>
      </c>
      <c r="B26" s="207" t="s">
        <v>422</v>
      </c>
      <c r="C26" s="207"/>
      <c r="D26" s="207"/>
      <c r="E26" s="207"/>
      <c r="G26" s="50">
        <v>75000</v>
      </c>
      <c r="H26" s="50">
        <v>75000</v>
      </c>
      <c r="I26" s="50">
        <v>75000</v>
      </c>
      <c r="J26" s="205">
        <f>I26/H26*100</f>
        <v>100</v>
      </c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7"/>
      <c r="DS26" s="207"/>
      <c r="DT26" s="207"/>
      <c r="DU26" s="207"/>
      <c r="DV26" s="207"/>
      <c r="DW26" s="207"/>
      <c r="DX26" s="207"/>
      <c r="DY26" s="207"/>
      <c r="DZ26" s="207"/>
      <c r="EA26" s="207"/>
      <c r="EB26" s="207"/>
      <c r="EC26" s="207"/>
      <c r="ED26" s="207"/>
      <c r="EE26" s="207"/>
      <c r="EF26" s="207"/>
      <c r="EG26" s="207"/>
      <c r="EH26" s="207"/>
      <c r="EI26" s="207"/>
      <c r="EJ26" s="207"/>
      <c r="EK26" s="207"/>
      <c r="EL26" s="207"/>
      <c r="EM26" s="207"/>
      <c r="EN26" s="207"/>
      <c r="EO26" s="207"/>
      <c r="EP26" s="207"/>
      <c r="EQ26" s="207"/>
      <c r="ER26" s="207"/>
      <c r="ES26" s="207"/>
      <c r="ET26" s="207"/>
      <c r="EU26" s="207"/>
      <c r="EV26" s="207"/>
      <c r="EW26" s="207"/>
      <c r="EX26" s="207"/>
      <c r="EY26" s="207"/>
      <c r="EZ26" s="207"/>
      <c r="FA26" s="207"/>
      <c r="FB26" s="207"/>
      <c r="FC26" s="207"/>
      <c r="FD26" s="207"/>
      <c r="FE26" s="207"/>
      <c r="FF26" s="207"/>
      <c r="FG26" s="207"/>
      <c r="FH26" s="207"/>
      <c r="FI26" s="207"/>
      <c r="FJ26" s="207"/>
      <c r="FK26" s="207"/>
      <c r="FL26" s="207"/>
      <c r="FM26" s="207"/>
      <c r="FN26" s="207"/>
      <c r="FO26" s="207"/>
      <c r="FP26" s="207"/>
      <c r="FQ26" s="207"/>
      <c r="FR26" s="207"/>
      <c r="FS26" s="207"/>
      <c r="FT26" s="207"/>
      <c r="FU26" s="207"/>
      <c r="FV26" s="207"/>
      <c r="FW26" s="207"/>
      <c r="FX26" s="207"/>
      <c r="FY26" s="207"/>
      <c r="FZ26" s="207"/>
      <c r="GA26" s="207"/>
      <c r="GB26" s="207"/>
      <c r="GC26" s="207"/>
      <c r="GD26" s="207"/>
      <c r="GE26" s="207"/>
      <c r="GF26" s="207"/>
      <c r="GG26" s="207"/>
      <c r="GH26" s="207"/>
      <c r="GI26" s="207"/>
      <c r="GJ26" s="207"/>
      <c r="GK26" s="207"/>
      <c r="GL26" s="207"/>
      <c r="GM26" s="207"/>
      <c r="GN26" s="207"/>
      <c r="GO26" s="207"/>
      <c r="GP26" s="207"/>
      <c r="GQ26" s="207"/>
      <c r="GR26" s="207"/>
      <c r="GS26" s="207"/>
      <c r="GT26" s="207"/>
      <c r="GU26" s="207"/>
      <c r="GV26" s="207"/>
      <c r="GW26" s="207"/>
      <c r="GX26" s="207"/>
      <c r="GY26" s="207"/>
      <c r="GZ26" s="207"/>
      <c r="HA26" s="207"/>
      <c r="HB26" s="207"/>
      <c r="HC26" s="207"/>
      <c r="HD26" s="207"/>
      <c r="HE26" s="207"/>
      <c r="HF26" s="207"/>
      <c r="HG26" s="207"/>
      <c r="HH26" s="207"/>
      <c r="HI26" s="207"/>
      <c r="HJ26" s="207"/>
      <c r="HK26" s="207"/>
      <c r="HL26" s="207"/>
      <c r="HM26" s="207"/>
      <c r="HN26" s="207"/>
      <c r="HO26" s="207"/>
      <c r="HP26" s="207"/>
      <c r="HQ26" s="207"/>
      <c r="HR26" s="207"/>
      <c r="HS26" s="207"/>
      <c r="HT26" s="207"/>
      <c r="HU26" s="207"/>
      <c r="HV26" s="207"/>
      <c r="HW26" s="207"/>
      <c r="HX26" s="207"/>
      <c r="HY26" s="207"/>
      <c r="HZ26" s="207"/>
      <c r="IA26" s="207"/>
      <c r="IB26" s="207"/>
      <c r="IC26" s="207"/>
      <c r="ID26" s="207"/>
      <c r="IE26" s="207"/>
      <c r="IF26" s="207"/>
      <c r="IG26" s="207"/>
      <c r="IH26" s="207"/>
      <c r="II26" s="207"/>
      <c r="IJ26" s="207"/>
      <c r="IK26" s="207"/>
      <c r="IL26" s="207"/>
      <c r="IM26" s="207"/>
      <c r="IN26" s="207"/>
      <c r="IO26" s="207"/>
      <c r="IP26" s="207"/>
      <c r="IQ26" s="207"/>
      <c r="IR26" s="207"/>
      <c r="IS26" s="207"/>
      <c r="IT26" s="207"/>
      <c r="IU26" s="207"/>
    </row>
    <row r="27" spans="1:10" s="26" customFormat="1" ht="13.5" customHeight="1">
      <c r="A27" s="47" t="s">
        <v>651</v>
      </c>
      <c r="B27" s="207" t="s">
        <v>423</v>
      </c>
      <c r="G27" s="50">
        <v>600000</v>
      </c>
      <c r="H27" s="50">
        <v>600000</v>
      </c>
      <c r="I27" s="50">
        <v>600000</v>
      </c>
      <c r="J27" s="205">
        <f>I27/H27*100</f>
        <v>100</v>
      </c>
    </row>
    <row r="28" spans="1:10" s="26" customFormat="1" ht="13.5" customHeight="1">
      <c r="A28" s="47" t="s">
        <v>652</v>
      </c>
      <c r="B28" s="207" t="s">
        <v>1067</v>
      </c>
      <c r="G28" s="50"/>
      <c r="H28" s="50">
        <v>80000</v>
      </c>
      <c r="I28" s="50">
        <v>80000</v>
      </c>
      <c r="J28" s="205">
        <f>I28/H28*100</f>
        <v>100</v>
      </c>
    </row>
    <row r="29" spans="1:10" s="26" customFormat="1" ht="13.5" customHeight="1">
      <c r="A29" s="878" t="s">
        <v>654</v>
      </c>
      <c r="B29" s="26" t="s">
        <v>1068</v>
      </c>
      <c r="G29" s="50"/>
      <c r="H29" s="50">
        <v>40000</v>
      </c>
      <c r="I29" s="50">
        <v>40000</v>
      </c>
      <c r="J29" s="205">
        <f>I29/H29*100</f>
        <v>100</v>
      </c>
    </row>
    <row r="30" spans="1:10" s="106" customFormat="1" ht="32.25" customHeight="1">
      <c r="A30" s="983" t="s">
        <v>424</v>
      </c>
      <c r="B30" s="983"/>
      <c r="C30" s="983"/>
      <c r="D30" s="983"/>
      <c r="E30" s="983"/>
      <c r="G30" s="201">
        <f>SUM(G21:G29)</f>
        <v>1073800</v>
      </c>
      <c r="H30" s="201">
        <f>SUM(H21:H29)</f>
        <v>1433800</v>
      </c>
      <c r="I30" s="201">
        <f>SUM(I21:I29)</f>
        <v>1271920</v>
      </c>
      <c r="J30" s="203">
        <f>I30/H30*100</f>
        <v>88.70972241595759</v>
      </c>
    </row>
    <row r="31" spans="1:10" s="106" customFormat="1" ht="12.75" customHeight="1">
      <c r="A31" s="10"/>
      <c r="G31" s="200"/>
      <c r="H31" s="200"/>
      <c r="I31" s="200"/>
      <c r="J31" s="203"/>
    </row>
    <row r="32" spans="1:10" s="12" customFormat="1" ht="15.75">
      <c r="A32" s="10" t="s">
        <v>425</v>
      </c>
      <c r="G32" s="201">
        <f>G30+G18</f>
        <v>1073800</v>
      </c>
      <c r="H32" s="201">
        <f>H30+H18</f>
        <v>2083800</v>
      </c>
      <c r="I32" s="201">
        <f>I30+I18</f>
        <v>1921920</v>
      </c>
      <c r="J32" s="203">
        <f>I32/H32*100</f>
        <v>92.23150014396775</v>
      </c>
    </row>
    <row r="33" spans="7:10" s="12" customFormat="1" ht="15.75">
      <c r="G33" s="200"/>
      <c r="H33" s="200"/>
      <c r="I33" s="200"/>
      <c r="J33" s="203"/>
    </row>
    <row r="35" spans="1:10" ht="30" customHeight="1">
      <c r="A35" s="1140" t="s">
        <v>965</v>
      </c>
      <c r="B35" s="978"/>
      <c r="C35" s="978"/>
      <c r="D35" s="978"/>
      <c r="E35" s="723"/>
      <c r="F35" s="723"/>
      <c r="G35" s="724">
        <f>G32</f>
        <v>1073800</v>
      </c>
      <c r="H35" s="724">
        <f>H32</f>
        <v>2083800</v>
      </c>
      <c r="I35" s="724">
        <f>I32</f>
        <v>1921920</v>
      </c>
      <c r="J35" s="203">
        <f>I35/H35*100</f>
        <v>92.23150014396775</v>
      </c>
    </row>
  </sheetData>
  <sheetProtection password="AF00" sheet="1"/>
  <mergeCells count="13">
    <mergeCell ref="A35:D35"/>
    <mergeCell ref="B15:E15"/>
    <mergeCell ref="A30:E30"/>
    <mergeCell ref="B20:E20"/>
    <mergeCell ref="A18:E18"/>
    <mergeCell ref="B17:D17"/>
    <mergeCell ref="I10:I12"/>
    <mergeCell ref="A2:J2"/>
    <mergeCell ref="A6:J6"/>
    <mergeCell ref="A7:J7"/>
    <mergeCell ref="A8:J8"/>
    <mergeCell ref="G11:H12"/>
    <mergeCell ref="A10:F12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G41"/>
  <sheetViews>
    <sheetView zoomScalePageLayoutView="0" workbookViewId="0" topLeftCell="A1">
      <selection activeCell="B2" sqref="B2:F2"/>
    </sheetView>
  </sheetViews>
  <sheetFormatPr defaultColWidth="9.00390625" defaultRowHeight="12.75"/>
  <cols>
    <col min="1" max="1" width="4.375" style="11" customWidth="1"/>
    <col min="2" max="2" width="55.875" style="11" customWidth="1"/>
    <col min="3" max="3" width="14.625" style="11" customWidth="1"/>
    <col min="4" max="5" width="14.375" style="11" bestFit="1" customWidth="1"/>
    <col min="6" max="6" width="9.25390625" style="11" customWidth="1"/>
    <col min="7" max="16384" width="9.125" style="11" customWidth="1"/>
  </cols>
  <sheetData>
    <row r="1" spans="3:4" ht="15.75">
      <c r="C1" s="1147"/>
      <c r="D1" s="1147"/>
    </row>
    <row r="2" spans="2:6" ht="15.75">
      <c r="B2" s="1142"/>
      <c r="C2" s="1142"/>
      <c r="D2" s="1142"/>
      <c r="E2" s="1142"/>
      <c r="F2" s="1142"/>
    </row>
    <row r="3" spans="2:7" s="167" customFormat="1" ht="15.75">
      <c r="B3" s="166" t="s">
        <v>1135</v>
      </c>
      <c r="D3" s="168"/>
      <c r="E3" s="169"/>
      <c r="F3" s="169"/>
      <c r="G3" s="169"/>
    </row>
    <row r="4" spans="2:4" ht="15.75">
      <c r="B4" s="123"/>
      <c r="C4" s="123"/>
      <c r="D4" s="123"/>
    </row>
    <row r="5" spans="2:6" ht="15.75">
      <c r="B5" s="1148" t="s">
        <v>729</v>
      </c>
      <c r="C5" s="1148"/>
      <c r="D5" s="1148"/>
      <c r="E5" s="1148"/>
      <c r="F5" s="1148"/>
    </row>
    <row r="6" spans="2:6" ht="15.75">
      <c r="B6" s="1148" t="s">
        <v>426</v>
      </c>
      <c r="C6" s="1148"/>
      <c r="D6" s="1148"/>
      <c r="E6" s="1148"/>
      <c r="F6" s="1148"/>
    </row>
    <row r="7" spans="2:6" ht="15.75">
      <c r="B7" s="1149" t="s">
        <v>980</v>
      </c>
      <c r="C7" s="1149"/>
      <c r="D7" s="1149"/>
      <c r="E7" s="1149"/>
      <c r="F7" s="1149"/>
    </row>
    <row r="8" spans="2:4" ht="15.75">
      <c r="B8" s="123"/>
      <c r="C8" s="123"/>
      <c r="D8" s="123"/>
    </row>
    <row r="9" spans="2:6" ht="16.5" thickBot="1">
      <c r="B9" s="18"/>
      <c r="F9" s="470" t="s">
        <v>880</v>
      </c>
    </row>
    <row r="10" spans="1:6" s="66" customFormat="1" ht="13.5" thickBot="1">
      <c r="A10" s="1144" t="s">
        <v>966</v>
      </c>
      <c r="B10" s="1002" t="s">
        <v>757</v>
      </c>
      <c r="C10" s="135" t="s">
        <v>681</v>
      </c>
      <c r="D10" s="135" t="s">
        <v>472</v>
      </c>
      <c r="E10" s="999" t="s">
        <v>682</v>
      </c>
      <c r="F10" s="135" t="s">
        <v>779</v>
      </c>
    </row>
    <row r="11" spans="1:6" s="66" customFormat="1" ht="12.75">
      <c r="A11" s="1145"/>
      <c r="B11" s="1005"/>
      <c r="C11" s="991" t="s">
        <v>637</v>
      </c>
      <c r="D11" s="992"/>
      <c r="E11" s="1000"/>
      <c r="F11" s="137"/>
    </row>
    <row r="12" spans="1:6" s="66" customFormat="1" ht="13.5" thickBot="1">
      <c r="A12" s="1146"/>
      <c r="B12" s="1008"/>
      <c r="C12" s="993"/>
      <c r="D12" s="994"/>
      <c r="E12" s="1001"/>
      <c r="F12" s="138" t="s">
        <v>686</v>
      </c>
    </row>
    <row r="13" s="44" customFormat="1" ht="11.25" customHeight="1"/>
    <row r="14" spans="3:6" s="44" customFormat="1" ht="11.25" customHeight="1">
      <c r="C14" s="200"/>
      <c r="D14" s="200"/>
      <c r="E14" s="2"/>
      <c r="F14" s="209"/>
    </row>
    <row r="15" spans="2:6" s="44" customFormat="1" ht="33.75" customHeight="1">
      <c r="B15" s="727" t="s">
        <v>967</v>
      </c>
      <c r="C15" s="2"/>
      <c r="D15" s="2"/>
      <c r="E15" s="2"/>
      <c r="F15" s="728"/>
    </row>
    <row r="16" spans="2:6" s="44" customFormat="1" ht="16.5" customHeight="1">
      <c r="B16" s="727"/>
      <c r="C16" s="2"/>
      <c r="D16" s="2"/>
      <c r="E16" s="2"/>
      <c r="F16" s="728"/>
    </row>
    <row r="17" spans="1:6" s="44" customFormat="1" ht="18" customHeight="1">
      <c r="A17" s="732" t="s">
        <v>646</v>
      </c>
      <c r="B17" s="11" t="s">
        <v>849</v>
      </c>
      <c r="C17" s="2">
        <v>300000</v>
      </c>
      <c r="D17" s="2">
        <v>300000</v>
      </c>
      <c r="E17" s="2">
        <v>299600</v>
      </c>
      <c r="F17" s="728">
        <f>E17/D17*100</f>
        <v>99.86666666666667</v>
      </c>
    </row>
    <row r="18" s="206" customFormat="1" ht="16.5" customHeight="1">
      <c r="A18" s="732"/>
    </row>
    <row r="19" spans="1:6" s="206" customFormat="1" ht="15.75" customHeight="1">
      <c r="A19" s="732" t="s">
        <v>647</v>
      </c>
      <c r="B19" s="11" t="s">
        <v>971</v>
      </c>
      <c r="C19" s="2">
        <v>350000</v>
      </c>
      <c r="D19" s="2">
        <v>350000</v>
      </c>
      <c r="E19" s="2">
        <v>355100</v>
      </c>
      <c r="F19" s="728">
        <f>E19/D19*100</f>
        <v>101.45714285714287</v>
      </c>
    </row>
    <row r="20" spans="1:6" s="206" customFormat="1" ht="15" customHeight="1">
      <c r="A20" s="732" t="s">
        <v>648</v>
      </c>
      <c r="B20" s="11" t="s">
        <v>850</v>
      </c>
      <c r="C20" s="2">
        <v>715000</v>
      </c>
      <c r="D20" s="2">
        <v>725000</v>
      </c>
      <c r="E20" s="2">
        <v>226000</v>
      </c>
      <c r="F20" s="728">
        <f>E20/D20*100</f>
        <v>31.17241379310345</v>
      </c>
    </row>
    <row r="21" spans="1:6" s="206" customFormat="1" ht="15" customHeight="1">
      <c r="A21" s="732" t="s">
        <v>649</v>
      </c>
      <c r="B21" s="11" t="s">
        <v>851</v>
      </c>
      <c r="C21" s="2">
        <v>440000</v>
      </c>
      <c r="D21" s="2">
        <v>440000</v>
      </c>
      <c r="E21" s="2">
        <v>280000</v>
      </c>
      <c r="F21" s="728">
        <f>E21/D21*100</f>
        <v>63.63636363636363</v>
      </c>
    </row>
    <row r="22" spans="1:6" s="206" customFormat="1" ht="15" customHeight="1">
      <c r="A22" s="732" t="s">
        <v>650</v>
      </c>
      <c r="B22" s="11" t="s">
        <v>304</v>
      </c>
      <c r="C22" s="2">
        <v>46400</v>
      </c>
      <c r="D22" s="2">
        <v>46400</v>
      </c>
      <c r="E22" s="2"/>
      <c r="F22" s="728">
        <f>E22/D22*100</f>
        <v>0</v>
      </c>
    </row>
    <row r="23" spans="1:6" s="206" customFormat="1" ht="14.25" customHeight="1">
      <c r="A23" s="732" t="s">
        <v>687</v>
      </c>
      <c r="B23" s="11" t="s">
        <v>868</v>
      </c>
      <c r="C23" s="2">
        <v>1000000</v>
      </c>
      <c r="D23" s="2">
        <v>1000000</v>
      </c>
      <c r="E23" s="2">
        <v>980000</v>
      </c>
      <c r="F23" s="728">
        <f>E23/D23*100</f>
        <v>98</v>
      </c>
    </row>
    <row r="24" spans="1:6" s="206" customFormat="1" ht="15.75">
      <c r="A24" s="732" t="s">
        <v>651</v>
      </c>
      <c r="B24" s="11" t="s">
        <v>303</v>
      </c>
      <c r="C24" s="2">
        <v>210000</v>
      </c>
      <c r="D24" s="2"/>
      <c r="E24" s="2"/>
      <c r="F24" s="728"/>
    </row>
    <row r="25" spans="1:6" s="206" customFormat="1" ht="31.5">
      <c r="A25" s="732"/>
      <c r="B25" s="727" t="s">
        <v>968</v>
      </c>
      <c r="C25" s="2"/>
      <c r="D25" s="2"/>
      <c r="E25" s="2"/>
      <c r="F25" s="728"/>
    </row>
    <row r="26" spans="1:6" s="206" customFormat="1" ht="15.75">
      <c r="A26" s="732"/>
      <c r="B26" s="727"/>
      <c r="C26" s="2"/>
      <c r="D26" s="2"/>
      <c r="E26" s="2"/>
      <c r="F26" s="728"/>
    </row>
    <row r="27" spans="1:6" s="206" customFormat="1" ht="15.75">
      <c r="A27" s="732" t="s">
        <v>652</v>
      </c>
      <c r="B27" s="729" t="s">
        <v>970</v>
      </c>
      <c r="C27" s="25">
        <v>50000</v>
      </c>
      <c r="D27" s="25"/>
      <c r="E27" s="25"/>
      <c r="F27" s="20"/>
    </row>
    <row r="28" spans="1:6" s="44" customFormat="1" ht="11.25" customHeight="1">
      <c r="A28" s="733"/>
      <c r="B28" s="11"/>
      <c r="C28" s="2"/>
      <c r="D28" s="2"/>
      <c r="E28" s="2"/>
      <c r="F28" s="728"/>
    </row>
    <row r="29" spans="1:6" s="44" customFormat="1" ht="15.75">
      <c r="A29" s="733" t="s">
        <v>654</v>
      </c>
      <c r="B29" s="19" t="s">
        <v>969</v>
      </c>
      <c r="C29" s="25">
        <f>SUM(C17:C28)</f>
        <v>3111400</v>
      </c>
      <c r="D29" s="25">
        <f>SUM(D17:D28)</f>
        <v>2861400</v>
      </c>
      <c r="E29" s="25">
        <f>SUM(E17:E28)</f>
        <v>2140700</v>
      </c>
      <c r="F29" s="20">
        <f>E29/D29*100</f>
        <v>74.81302858740476</v>
      </c>
    </row>
    <row r="30" spans="1:6" s="44" customFormat="1" ht="11.25" customHeight="1">
      <c r="A30" s="734"/>
      <c r="B30" s="11"/>
      <c r="C30" s="2"/>
      <c r="D30" s="2"/>
      <c r="E30" s="2"/>
      <c r="F30" s="728"/>
    </row>
    <row r="31" ht="15.75">
      <c r="A31" s="725"/>
    </row>
    <row r="32" spans="1:2" ht="15.75">
      <c r="A32" s="725"/>
      <c r="B32" s="19" t="s">
        <v>972</v>
      </c>
    </row>
    <row r="33" spans="1:2" ht="15" customHeight="1">
      <c r="A33" s="725"/>
      <c r="B33" s="18"/>
    </row>
    <row r="34" spans="1:6" ht="31.5">
      <c r="A34" s="732" t="s">
        <v>656</v>
      </c>
      <c r="B34" s="729" t="s">
        <v>973</v>
      </c>
      <c r="C34" s="730">
        <v>1200000</v>
      </c>
      <c r="D34" s="730">
        <v>360000</v>
      </c>
      <c r="E34" s="730">
        <v>360000</v>
      </c>
      <c r="F34" s="20">
        <f>E34/D34*100</f>
        <v>100</v>
      </c>
    </row>
    <row r="35" spans="1:6" ht="31.5">
      <c r="A35" s="732" t="s">
        <v>657</v>
      </c>
      <c r="B35" s="729" t="s">
        <v>974</v>
      </c>
      <c r="C35" s="730"/>
      <c r="D35" s="730">
        <v>840000</v>
      </c>
      <c r="E35" s="730">
        <v>840000</v>
      </c>
      <c r="F35" s="20">
        <f>E35/D35*100</f>
        <v>100</v>
      </c>
    </row>
    <row r="36" spans="1:5" ht="15.75">
      <c r="A36" s="732"/>
      <c r="B36" s="729"/>
      <c r="C36" s="730"/>
      <c r="D36" s="730"/>
      <c r="E36" s="730"/>
    </row>
    <row r="37" spans="1:6" ht="31.5">
      <c r="A37" s="726" t="s">
        <v>688</v>
      </c>
      <c r="B37" s="727" t="s">
        <v>975</v>
      </c>
      <c r="C37" s="731">
        <f>C34+C35</f>
        <v>1200000</v>
      </c>
      <c r="D37" s="731">
        <f>D34+D35</f>
        <v>1200000</v>
      </c>
      <c r="E37" s="731">
        <f>E34+E35</f>
        <v>1200000</v>
      </c>
      <c r="F37" s="20">
        <f>E37/D37*100</f>
        <v>100</v>
      </c>
    </row>
    <row r="38" spans="1:3" ht="15.75">
      <c r="A38" s="732"/>
      <c r="C38" s="730"/>
    </row>
    <row r="39" spans="1:3" ht="15.75">
      <c r="A39" s="732"/>
      <c r="C39" s="730"/>
    </row>
    <row r="40" spans="1:3" ht="15.75">
      <c r="A40" s="1142" t="s">
        <v>658</v>
      </c>
      <c r="B40" s="19" t="s">
        <v>976</v>
      </c>
      <c r="C40" s="730"/>
    </row>
    <row r="41" spans="1:6" ht="15.75">
      <c r="A41" s="1143"/>
      <c r="B41" s="19" t="s">
        <v>977</v>
      </c>
      <c r="C41" s="731">
        <f>C29+C37</f>
        <v>4311400</v>
      </c>
      <c r="D41" s="731">
        <f>D29+D37</f>
        <v>4061400</v>
      </c>
      <c r="E41" s="731">
        <f>E29+E37</f>
        <v>3340700</v>
      </c>
      <c r="F41" s="20">
        <f>E41/D41*100</f>
        <v>82.2548874772246</v>
      </c>
    </row>
  </sheetData>
  <sheetProtection password="AF00" sheet="1"/>
  <mergeCells count="10">
    <mergeCell ref="A40:A41"/>
    <mergeCell ref="A10:A12"/>
    <mergeCell ref="C1:D1"/>
    <mergeCell ref="B10:B12"/>
    <mergeCell ref="E10:E12"/>
    <mergeCell ref="C11:D12"/>
    <mergeCell ref="B2:F2"/>
    <mergeCell ref="B5:F5"/>
    <mergeCell ref="B6:F6"/>
    <mergeCell ref="B7:F7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2:G89"/>
  <sheetViews>
    <sheetView zoomScalePageLayoutView="0" workbookViewId="0" topLeftCell="A1">
      <selection activeCell="B2" sqref="B2:F2"/>
    </sheetView>
  </sheetViews>
  <sheetFormatPr defaultColWidth="9.00390625" defaultRowHeight="12.75"/>
  <cols>
    <col min="1" max="1" width="3.75390625" style="9" customWidth="1"/>
    <col min="2" max="2" width="63.75390625" style="9" customWidth="1"/>
    <col min="3" max="4" width="12.125" style="9" customWidth="1"/>
    <col min="5" max="5" width="12.375" style="9" customWidth="1"/>
    <col min="6" max="6" width="9.75390625" style="9" customWidth="1"/>
    <col min="7" max="7" width="9.125" style="9" customWidth="1"/>
    <col min="8" max="8" width="12.625" style="9" bestFit="1" customWidth="1"/>
    <col min="9" max="16384" width="9.125" style="9" customWidth="1"/>
  </cols>
  <sheetData>
    <row r="2" spans="2:6" ht="15.75">
      <c r="B2" s="1154"/>
      <c r="C2" s="1155"/>
      <c r="D2" s="1155"/>
      <c r="E2" s="1155"/>
      <c r="F2" s="1155"/>
    </row>
    <row r="3" spans="1:7" s="167" customFormat="1" ht="15.75">
      <c r="A3" s="1025" t="s">
        <v>1136</v>
      </c>
      <c r="B3" s="1026"/>
      <c r="D3" s="168"/>
      <c r="E3" s="169"/>
      <c r="F3" s="169"/>
      <c r="G3" s="169"/>
    </row>
    <row r="5" spans="2:6" s="210" customFormat="1" ht="18.75">
      <c r="B5" s="1156" t="s">
        <v>427</v>
      </c>
      <c r="C5" s="1156"/>
      <c r="D5" s="1156"/>
      <c r="E5" s="1156"/>
      <c r="F5" s="1156"/>
    </row>
    <row r="6" spans="2:6" s="210" customFormat="1" ht="18.75">
      <c r="B6" s="1153" t="s">
        <v>804</v>
      </c>
      <c r="C6" s="1153"/>
      <c r="D6" s="1153"/>
      <c r="E6" s="1153"/>
      <c r="F6" s="1153"/>
    </row>
    <row r="7" spans="2:6" s="210" customFormat="1" ht="18.75">
      <c r="B7" s="1153" t="s">
        <v>979</v>
      </c>
      <c r="C7" s="1153"/>
      <c r="D7" s="1153"/>
      <c r="E7" s="1153"/>
      <c r="F7" s="1153"/>
    </row>
    <row r="8" s="5" customFormat="1" ht="16.5" thickBot="1">
      <c r="F8" s="470" t="s">
        <v>870</v>
      </c>
    </row>
    <row r="9" spans="1:6" s="66" customFormat="1" ht="13.5" thickBot="1">
      <c r="A9" s="1150" t="s">
        <v>889</v>
      </c>
      <c r="B9" s="1002" t="s">
        <v>757</v>
      </c>
      <c r="C9" s="135" t="s">
        <v>681</v>
      </c>
      <c r="D9" s="135" t="s">
        <v>472</v>
      </c>
      <c r="E9" s="999" t="s">
        <v>682</v>
      </c>
      <c r="F9" s="135" t="s">
        <v>779</v>
      </c>
    </row>
    <row r="10" spans="1:6" s="66" customFormat="1" ht="12.75">
      <c r="A10" s="1151"/>
      <c r="B10" s="1005"/>
      <c r="C10" s="991" t="s">
        <v>637</v>
      </c>
      <c r="D10" s="992"/>
      <c r="E10" s="1000"/>
      <c r="F10" s="137"/>
    </row>
    <row r="11" spans="1:6" s="66" customFormat="1" ht="13.5" thickBot="1">
      <c r="A11" s="1152"/>
      <c r="B11" s="1008"/>
      <c r="C11" s="993"/>
      <c r="D11" s="994"/>
      <c r="E11" s="1001"/>
      <c r="F11" s="138" t="s">
        <v>686</v>
      </c>
    </row>
    <row r="12" spans="1:6" s="66" customFormat="1" ht="12.75">
      <c r="A12" s="529"/>
      <c r="B12" s="136"/>
      <c r="C12" s="152"/>
      <c r="D12" s="152"/>
      <c r="E12" s="152"/>
      <c r="F12" s="136"/>
    </row>
    <row r="13" spans="1:4" s="130" customFormat="1" ht="30.75" customHeight="1">
      <c r="A13" s="610" t="s">
        <v>334</v>
      </c>
      <c r="B13" s="595" t="s">
        <v>907</v>
      </c>
      <c r="D13" s="214"/>
    </row>
    <row r="14" spans="1:6" s="130" customFormat="1" ht="15.75">
      <c r="A14" s="204" t="s">
        <v>335</v>
      </c>
      <c r="B14" s="503" t="s">
        <v>1080</v>
      </c>
      <c r="C14" s="594">
        <v>80000</v>
      </c>
      <c r="D14" s="594">
        <v>80000</v>
      </c>
      <c r="E14" s="604">
        <v>11024</v>
      </c>
      <c r="F14" s="611">
        <f>E14/D14*100</f>
        <v>13.780000000000001</v>
      </c>
    </row>
    <row r="15" spans="1:6" s="130" customFormat="1" ht="15.75">
      <c r="A15" s="204" t="s">
        <v>336</v>
      </c>
      <c r="B15" s="503" t="s">
        <v>668</v>
      </c>
      <c r="C15" s="596">
        <v>21600</v>
      </c>
      <c r="D15" s="596">
        <v>21600</v>
      </c>
      <c r="E15" s="603">
        <v>2976</v>
      </c>
      <c r="F15" s="613">
        <f>E15/D15*100</f>
        <v>13.777777777777779</v>
      </c>
    </row>
    <row r="16" spans="1:6" s="130" customFormat="1" ht="15.75">
      <c r="A16" s="610" t="s">
        <v>337</v>
      </c>
      <c r="B16" s="4" t="s">
        <v>693</v>
      </c>
      <c r="C16" s="525">
        <f>C14+C15</f>
        <v>101600</v>
      </c>
      <c r="D16" s="525">
        <f>D14+D15</f>
        <v>101600</v>
      </c>
      <c r="E16" s="525">
        <f>E14+E15</f>
        <v>14000</v>
      </c>
      <c r="F16" s="612">
        <f>E16/D16*100</f>
        <v>13.779527559055119</v>
      </c>
    </row>
    <row r="17" spans="1:6" s="130" customFormat="1" ht="15.75">
      <c r="A17" s="204"/>
      <c r="B17" s="503"/>
      <c r="C17" s="525"/>
      <c r="D17" s="525"/>
      <c r="E17" s="525"/>
      <c r="F17" s="611"/>
    </row>
    <row r="18" spans="1:6" s="130" customFormat="1" ht="15.75">
      <c r="A18" s="204"/>
      <c r="B18" s="503"/>
      <c r="C18" s="515"/>
      <c r="D18" s="515"/>
      <c r="E18" s="515"/>
      <c r="F18" s="611"/>
    </row>
    <row r="19" spans="1:6" s="130" customFormat="1" ht="15.75">
      <c r="A19" s="610" t="s">
        <v>338</v>
      </c>
      <c r="B19" s="597" t="s">
        <v>894</v>
      </c>
      <c r="C19" s="515"/>
      <c r="D19" s="515"/>
      <c r="E19" s="527"/>
      <c r="F19" s="611"/>
    </row>
    <row r="20" spans="1:6" s="130" customFormat="1" ht="15.75">
      <c r="A20" s="204" t="s">
        <v>360</v>
      </c>
      <c r="B20" s="503" t="s">
        <v>895</v>
      </c>
      <c r="C20" s="605"/>
      <c r="D20" s="605">
        <v>1181000</v>
      </c>
      <c r="E20" s="605">
        <v>1181000</v>
      </c>
      <c r="F20" s="611">
        <f>E20/D20*100</f>
        <v>100</v>
      </c>
    </row>
    <row r="21" spans="1:6" s="130" customFormat="1" ht="13.5" customHeight="1">
      <c r="A21" s="204" t="s">
        <v>361</v>
      </c>
      <c r="B21" s="521" t="s">
        <v>896</v>
      </c>
      <c r="C21" s="599"/>
      <c r="D21" s="599"/>
      <c r="E21" s="606"/>
      <c r="F21" s="613"/>
    </row>
    <row r="22" spans="1:6" s="130" customFormat="1" ht="15.75">
      <c r="A22" s="610" t="s">
        <v>362</v>
      </c>
      <c r="B22" s="4" t="s">
        <v>693</v>
      </c>
      <c r="C22" s="525">
        <f>C20+C21</f>
        <v>0</v>
      </c>
      <c r="D22" s="525">
        <f>D20+D21</f>
        <v>1181000</v>
      </c>
      <c r="E22" s="525">
        <f>E20+E21</f>
        <v>1181000</v>
      </c>
      <c r="F22" s="612">
        <f>E22/D22*100</f>
        <v>100</v>
      </c>
    </row>
    <row r="23" spans="1:6" s="130" customFormat="1" ht="8.25" customHeight="1">
      <c r="A23" s="204"/>
      <c r="B23" s="503"/>
      <c r="C23" s="515"/>
      <c r="D23" s="515"/>
      <c r="E23" s="515"/>
      <c r="F23" s="611"/>
    </row>
    <row r="24" spans="1:6" s="130" customFormat="1" ht="15.75">
      <c r="A24" s="204"/>
      <c r="B24" s="520"/>
      <c r="C24" s="515"/>
      <c r="D24" s="515"/>
      <c r="E24" s="515"/>
      <c r="F24" s="611"/>
    </row>
    <row r="25" spans="1:6" s="130" customFormat="1" ht="15" customHeight="1">
      <c r="A25" s="610" t="s">
        <v>363</v>
      </c>
      <c r="B25" s="598" t="s">
        <v>897</v>
      </c>
      <c r="C25" s="515"/>
      <c r="D25" s="515"/>
      <c r="E25" s="515"/>
      <c r="F25" s="611"/>
    </row>
    <row r="26" spans="1:6" s="130" customFormat="1" ht="15.75">
      <c r="A26" s="204" t="s">
        <v>656</v>
      </c>
      <c r="B26" s="503" t="s">
        <v>908</v>
      </c>
      <c r="C26" s="523"/>
      <c r="D26" s="523">
        <v>787402</v>
      </c>
      <c r="E26" s="523">
        <v>787402</v>
      </c>
      <c r="F26" s="611">
        <f>E26/D26*100</f>
        <v>100</v>
      </c>
    </row>
    <row r="27" spans="1:6" s="130" customFormat="1" ht="15.75">
      <c r="A27" s="204" t="s">
        <v>657</v>
      </c>
      <c r="B27" s="503" t="s">
        <v>668</v>
      </c>
      <c r="C27" s="607"/>
      <c r="D27" s="607">
        <v>212598</v>
      </c>
      <c r="E27" s="607">
        <v>212598</v>
      </c>
      <c r="F27" s="613">
        <f>E27/D27*100</f>
        <v>100</v>
      </c>
    </row>
    <row r="28" spans="1:6" s="130" customFormat="1" ht="15.75">
      <c r="A28" s="610" t="s">
        <v>688</v>
      </c>
      <c r="B28" s="524" t="s">
        <v>693</v>
      </c>
      <c r="C28" s="525">
        <f>C26+C27</f>
        <v>0</v>
      </c>
      <c r="D28" s="525">
        <f>D26+D27</f>
        <v>1000000</v>
      </c>
      <c r="E28" s="525">
        <f>E26+E27</f>
        <v>1000000</v>
      </c>
      <c r="F28" s="612">
        <f>E28/D28*100</f>
        <v>100</v>
      </c>
    </row>
    <row r="29" spans="1:6" s="130" customFormat="1" ht="15.75">
      <c r="A29" s="610"/>
      <c r="B29" s="524"/>
      <c r="C29" s="525"/>
      <c r="D29" s="525"/>
      <c r="E29" s="525"/>
      <c r="F29" s="612"/>
    </row>
    <row r="30" spans="1:6" s="130" customFormat="1" ht="14.25" customHeight="1">
      <c r="A30" s="204"/>
      <c r="B30" s="4"/>
      <c r="C30" s="3"/>
      <c r="D30" s="3"/>
      <c r="E30" s="3"/>
      <c r="F30" s="611"/>
    </row>
    <row r="31" spans="1:6" s="130" customFormat="1" ht="15.75">
      <c r="A31" s="610" t="s">
        <v>658</v>
      </c>
      <c r="B31" s="598" t="s">
        <v>898</v>
      </c>
      <c r="C31" s="5"/>
      <c r="D31" s="5"/>
      <c r="E31" s="5"/>
      <c r="F31" s="611"/>
    </row>
    <row r="32" spans="1:6" s="5" customFormat="1" ht="15.75">
      <c r="A32" s="204" t="s">
        <v>659</v>
      </c>
      <c r="B32" s="5" t="s">
        <v>1076</v>
      </c>
      <c r="C32" s="594"/>
      <c r="D32" s="892">
        <v>1379000</v>
      </c>
      <c r="E32" s="599">
        <v>1379000</v>
      </c>
      <c r="F32" s="613">
        <f>E32/D32*100</f>
        <v>100</v>
      </c>
    </row>
    <row r="33" spans="1:6" s="5" customFormat="1" ht="13.5" customHeight="1">
      <c r="A33" s="610" t="s">
        <v>660</v>
      </c>
      <c r="B33" s="4" t="s">
        <v>693</v>
      </c>
      <c r="C33" s="525"/>
      <c r="D33" s="525">
        <f>D32</f>
        <v>1379000</v>
      </c>
      <c r="E33" s="525">
        <f>E32</f>
        <v>1379000</v>
      </c>
      <c r="F33" s="612">
        <f>E33/D33*100</f>
        <v>100</v>
      </c>
    </row>
    <row r="34" spans="1:6" s="5" customFormat="1" ht="13.5" customHeight="1">
      <c r="A34" s="610"/>
      <c r="B34" s="4"/>
      <c r="C34" s="525"/>
      <c r="D34" s="525"/>
      <c r="E34" s="525"/>
      <c r="F34" s="612"/>
    </row>
    <row r="35" spans="1:6" s="130" customFormat="1" ht="14.25" customHeight="1">
      <c r="A35" s="204"/>
      <c r="B35" s="4"/>
      <c r="C35" s="5"/>
      <c r="D35" s="5"/>
      <c r="E35" s="518"/>
      <c r="F35" s="611"/>
    </row>
    <row r="36" spans="1:6" s="130" customFormat="1" ht="15.75">
      <c r="A36" s="610" t="s">
        <v>662</v>
      </c>
      <c r="B36" s="598" t="s">
        <v>899</v>
      </c>
      <c r="C36" s="5"/>
      <c r="D36" s="5"/>
      <c r="E36" s="518"/>
      <c r="F36" s="611"/>
    </row>
    <row r="37" spans="1:6" s="130" customFormat="1" ht="15.75">
      <c r="A37" s="204" t="s">
        <v>663</v>
      </c>
      <c r="B37" s="503" t="s">
        <v>900</v>
      </c>
      <c r="C37" s="594">
        <v>141700</v>
      </c>
      <c r="D37" s="594">
        <v>78812</v>
      </c>
      <c r="E37" s="518">
        <v>38557</v>
      </c>
      <c r="F37" s="611">
        <f>E37/D37*100</f>
        <v>48.92275288027204</v>
      </c>
    </row>
    <row r="38" spans="1:6" s="130" customFormat="1" ht="15.75">
      <c r="A38" s="204" t="s">
        <v>664</v>
      </c>
      <c r="B38" s="503" t="s">
        <v>668</v>
      </c>
      <c r="C38" s="596">
        <v>38259</v>
      </c>
      <c r="D38" s="596">
        <v>21278</v>
      </c>
      <c r="E38" s="599">
        <v>10410</v>
      </c>
      <c r="F38" s="613">
        <f>E38/D38*100</f>
        <v>48.92377103111195</v>
      </c>
    </row>
    <row r="39" spans="1:6" s="130" customFormat="1" ht="15.75">
      <c r="A39" s="610" t="s">
        <v>665</v>
      </c>
      <c r="B39" s="4" t="s">
        <v>693</v>
      </c>
      <c r="C39" s="525">
        <f>C37+C38</f>
        <v>179959</v>
      </c>
      <c r="D39" s="525">
        <f>D37+D38</f>
        <v>100090</v>
      </c>
      <c r="E39" s="525">
        <f>E37+E38</f>
        <v>48967</v>
      </c>
      <c r="F39" s="611">
        <f>E39/D39*100</f>
        <v>48.92296932760515</v>
      </c>
    </row>
    <row r="40" spans="1:6" s="130" customFormat="1" ht="15.75">
      <c r="A40" s="610"/>
      <c r="B40" s="4"/>
      <c r="C40" s="525"/>
      <c r="D40" s="525"/>
      <c r="E40" s="525"/>
      <c r="F40" s="611"/>
    </row>
    <row r="41" spans="1:6" s="130" customFormat="1" ht="31.5">
      <c r="A41" s="894" t="s">
        <v>666</v>
      </c>
      <c r="B41" s="891" t="s">
        <v>1075</v>
      </c>
      <c r="C41" s="525"/>
      <c r="D41" s="525"/>
      <c r="E41" s="525"/>
      <c r="F41" s="611"/>
    </row>
    <row r="42" spans="1:6" s="130" customFormat="1" ht="15.75">
      <c r="A42" s="204" t="s">
        <v>667</v>
      </c>
      <c r="B42" s="5" t="s">
        <v>1078</v>
      </c>
      <c r="C42" s="525"/>
      <c r="D42" s="518">
        <v>11787</v>
      </c>
      <c r="E42" s="518">
        <v>11787</v>
      </c>
      <c r="F42" s="611">
        <f>E42/D42*100</f>
        <v>100</v>
      </c>
    </row>
    <row r="43" spans="1:6" s="130" customFormat="1" ht="15.75">
      <c r="A43" s="204" t="s">
        <v>339</v>
      </c>
      <c r="B43" s="5" t="s">
        <v>668</v>
      </c>
      <c r="C43" s="525"/>
      <c r="D43" s="599">
        <v>3183</v>
      </c>
      <c r="E43" s="599">
        <v>3183</v>
      </c>
      <c r="F43" s="613">
        <f>E43/D43*100</f>
        <v>100</v>
      </c>
    </row>
    <row r="44" spans="1:6" s="130" customFormat="1" ht="15.75">
      <c r="A44" s="204" t="s">
        <v>340</v>
      </c>
      <c r="B44" s="524" t="s">
        <v>693</v>
      </c>
      <c r="C44" s="525"/>
      <c r="D44" s="525">
        <v>14970</v>
      </c>
      <c r="E44" s="525">
        <v>14970</v>
      </c>
      <c r="F44" s="611">
        <f>E44/D44*100</f>
        <v>100</v>
      </c>
    </row>
    <row r="45" spans="1:6" s="130" customFormat="1" ht="15.75">
      <c r="A45" s="610"/>
      <c r="B45" s="4"/>
      <c r="C45" s="525"/>
      <c r="D45" s="525"/>
      <c r="E45" s="525"/>
      <c r="F45" s="611"/>
    </row>
    <row r="46" spans="1:6" s="130" customFormat="1" ht="15.75">
      <c r="A46" s="204"/>
      <c r="B46" s="213"/>
      <c r="C46" s="5"/>
      <c r="D46" s="5"/>
      <c r="E46" s="518"/>
      <c r="F46" s="611"/>
    </row>
    <row r="47" spans="1:6" s="130" customFormat="1" ht="15.75">
      <c r="A47" s="610" t="s">
        <v>341</v>
      </c>
      <c r="B47" s="598" t="s">
        <v>901</v>
      </c>
      <c r="C47" s="5"/>
      <c r="D47" s="5"/>
      <c r="E47" s="518"/>
      <c r="F47" s="611"/>
    </row>
    <row r="48" spans="1:6" s="5" customFormat="1" ht="13.5" customHeight="1">
      <c r="A48" s="204" t="s">
        <v>342</v>
      </c>
      <c r="B48" s="503" t="s">
        <v>1077</v>
      </c>
      <c r="C48" s="594"/>
      <c r="D48" s="594">
        <v>51101</v>
      </c>
      <c r="E48" s="518">
        <v>51101</v>
      </c>
      <c r="F48" s="611">
        <f>E48/D48*100</f>
        <v>100</v>
      </c>
    </row>
    <row r="49" spans="1:6" s="130" customFormat="1" ht="14.25" customHeight="1">
      <c r="A49" s="204" t="s">
        <v>343</v>
      </c>
      <c r="B49" s="521" t="s">
        <v>668</v>
      </c>
      <c r="C49" s="596"/>
      <c r="D49" s="596">
        <v>13798</v>
      </c>
      <c r="E49" s="601">
        <v>13798</v>
      </c>
      <c r="F49" s="613">
        <f>E49/D49*100</f>
        <v>100</v>
      </c>
    </row>
    <row r="50" spans="1:6" s="130" customFormat="1" ht="14.25" customHeight="1">
      <c r="A50" s="610" t="s">
        <v>344</v>
      </c>
      <c r="B50" s="600" t="s">
        <v>693</v>
      </c>
      <c r="C50" s="525"/>
      <c r="D50" s="525">
        <f>D48+D49</f>
        <v>64899</v>
      </c>
      <c r="E50" s="525">
        <f>E48+E49</f>
        <v>64899</v>
      </c>
      <c r="F50" s="612">
        <f>E50/D50*100</f>
        <v>100</v>
      </c>
    </row>
    <row r="51" spans="1:6" s="130" customFormat="1" ht="14.25" customHeight="1">
      <c r="A51" s="610"/>
      <c r="B51" s="600"/>
      <c r="C51" s="525"/>
      <c r="D51" s="525"/>
      <c r="E51" s="525"/>
      <c r="F51" s="611"/>
    </row>
    <row r="52" spans="1:6" s="130" customFormat="1" ht="14.25" customHeight="1">
      <c r="A52" s="610"/>
      <c r="B52" s="521"/>
      <c r="C52" s="5"/>
      <c r="D52" s="5"/>
      <c r="E52" s="522"/>
      <c r="F52" s="611"/>
    </row>
    <row r="53" spans="1:6" s="5" customFormat="1" ht="13.5" customHeight="1">
      <c r="A53" s="204" t="s">
        <v>345</v>
      </c>
      <c r="B53" s="598" t="s">
        <v>902</v>
      </c>
      <c r="E53" s="528"/>
      <c r="F53" s="611"/>
    </row>
    <row r="54" spans="1:6" s="5" customFormat="1" ht="15.75">
      <c r="A54" s="204" t="s">
        <v>346</v>
      </c>
      <c r="B54" s="5" t="s">
        <v>1079</v>
      </c>
      <c r="C54" s="594">
        <v>40800</v>
      </c>
      <c r="D54" s="594">
        <v>184711</v>
      </c>
      <c r="E54" s="604">
        <v>184711</v>
      </c>
      <c r="F54" s="611">
        <f>E54/D54*100</f>
        <v>100</v>
      </c>
    </row>
    <row r="55" spans="1:6" s="5" customFormat="1" ht="15.75">
      <c r="A55" s="610" t="s">
        <v>347</v>
      </c>
      <c r="B55" s="503" t="s">
        <v>668</v>
      </c>
      <c r="C55" s="596">
        <v>11016</v>
      </c>
      <c r="D55" s="596">
        <v>49871</v>
      </c>
      <c r="E55" s="603">
        <v>49871</v>
      </c>
      <c r="F55" s="613">
        <f>E55/D55*100</f>
        <v>100</v>
      </c>
    </row>
    <row r="56" spans="1:6" s="5" customFormat="1" ht="15.75">
      <c r="A56" s="610" t="s">
        <v>348</v>
      </c>
      <c r="B56" s="4" t="s">
        <v>693</v>
      </c>
      <c r="C56" s="525">
        <f>C54+C55</f>
        <v>51816</v>
      </c>
      <c r="D56" s="525">
        <f>D54+D55</f>
        <v>234582</v>
      </c>
      <c r="E56" s="525">
        <f>E54+E55</f>
        <v>234582</v>
      </c>
      <c r="F56" s="612">
        <f>E56/D56*100</f>
        <v>100</v>
      </c>
    </row>
    <row r="57" spans="2:6" s="5" customFormat="1" ht="13.5" customHeight="1">
      <c r="B57" s="503"/>
      <c r="C57" s="518"/>
      <c r="D57" s="518"/>
      <c r="E57" s="518"/>
      <c r="F57" s="611"/>
    </row>
    <row r="58" spans="2:6" s="5" customFormat="1" ht="15.75">
      <c r="B58" s="4"/>
      <c r="C58" s="519"/>
      <c r="D58" s="519"/>
      <c r="E58" s="519"/>
      <c r="F58" s="611"/>
    </row>
    <row r="59" spans="1:6" ht="15.75">
      <c r="A59" s="610" t="s">
        <v>349</v>
      </c>
      <c r="B59" s="608" t="s">
        <v>903</v>
      </c>
      <c r="C59" s="518"/>
      <c r="D59" s="518"/>
      <c r="E59" s="518"/>
      <c r="F59" s="611"/>
    </row>
    <row r="60" spans="1:6" ht="15.75">
      <c r="A60" s="204" t="s">
        <v>350</v>
      </c>
      <c r="B60" s="5" t="s">
        <v>1081</v>
      </c>
      <c r="C60" s="518">
        <v>7200</v>
      </c>
      <c r="D60" s="518">
        <v>38482</v>
      </c>
      <c r="E60" s="518">
        <v>38482</v>
      </c>
      <c r="F60" s="611">
        <f>E60/D60*100</f>
        <v>100</v>
      </c>
    </row>
    <row r="61" spans="1:6" ht="15.75">
      <c r="A61" s="204" t="s">
        <v>351</v>
      </c>
      <c r="B61" s="503" t="s">
        <v>668</v>
      </c>
      <c r="C61" s="599">
        <v>1944</v>
      </c>
      <c r="D61" s="599">
        <v>10390</v>
      </c>
      <c r="E61" s="599">
        <v>10390</v>
      </c>
      <c r="F61" s="613">
        <f>E61/D61*100</f>
        <v>100</v>
      </c>
    </row>
    <row r="62" spans="1:6" ht="15.75">
      <c r="A62" s="610" t="s">
        <v>352</v>
      </c>
      <c r="B62" s="4" t="s">
        <v>693</v>
      </c>
      <c r="C62" s="525">
        <f>C60+C61</f>
        <v>9144</v>
      </c>
      <c r="D62" s="525">
        <f>D60+D61</f>
        <v>48872</v>
      </c>
      <c r="E62" s="525">
        <f>E60+E61</f>
        <v>48872</v>
      </c>
      <c r="F62" s="612">
        <f>E62/D62*100</f>
        <v>100</v>
      </c>
    </row>
    <row r="63" spans="1:6" ht="15.75">
      <c r="A63" s="204"/>
      <c r="B63" s="4"/>
      <c r="C63" s="519"/>
      <c r="D63" s="519"/>
      <c r="E63" s="519"/>
      <c r="F63" s="611"/>
    </row>
    <row r="64" spans="1:6" ht="15.75">
      <c r="A64" s="204"/>
      <c r="B64" s="4"/>
      <c r="C64" s="519"/>
      <c r="D64" s="519"/>
      <c r="E64" s="519"/>
      <c r="F64" s="611"/>
    </row>
    <row r="65" spans="1:6" ht="15.75">
      <c r="A65" s="610" t="s">
        <v>353</v>
      </c>
      <c r="B65" s="598" t="s">
        <v>904</v>
      </c>
      <c r="C65" s="519"/>
      <c r="D65" s="519"/>
      <c r="E65" s="523"/>
      <c r="F65" s="611"/>
    </row>
    <row r="66" spans="1:6" ht="15.75">
      <c r="A66" s="204" t="s">
        <v>354</v>
      </c>
      <c r="B66" s="5" t="s">
        <v>1079</v>
      </c>
      <c r="C66" s="523">
        <v>10400</v>
      </c>
      <c r="D66" s="523">
        <v>30785</v>
      </c>
      <c r="E66" s="523">
        <v>30785</v>
      </c>
      <c r="F66" s="611">
        <f>E66/D66*100</f>
        <v>100</v>
      </c>
    </row>
    <row r="67" spans="1:6" ht="15.75">
      <c r="A67" s="204" t="s">
        <v>31</v>
      </c>
      <c r="B67" s="521" t="s">
        <v>668</v>
      </c>
      <c r="C67" s="599">
        <v>2808</v>
      </c>
      <c r="D67" s="599">
        <v>8312</v>
      </c>
      <c r="E67" s="599">
        <v>8312</v>
      </c>
      <c r="F67" s="613">
        <f>E67/D67*100</f>
        <v>100</v>
      </c>
    </row>
    <row r="68" spans="1:6" ht="15.75">
      <c r="A68" s="610" t="s">
        <v>32</v>
      </c>
      <c r="B68" s="520" t="s">
        <v>693</v>
      </c>
      <c r="C68" s="525">
        <f>C66+C67</f>
        <v>13208</v>
      </c>
      <c r="D68" s="525">
        <f>D66+D67</f>
        <v>39097</v>
      </c>
      <c r="E68" s="525">
        <f>E66+E67</f>
        <v>39097</v>
      </c>
      <c r="F68" s="612">
        <f>E68/D68*100</f>
        <v>100</v>
      </c>
    </row>
    <row r="69" spans="1:6" ht="15.75">
      <c r="A69" s="610"/>
      <c r="B69" s="520"/>
      <c r="C69" s="525"/>
      <c r="D69" s="525"/>
      <c r="E69" s="525"/>
      <c r="F69" s="612"/>
    </row>
    <row r="70" spans="1:6" ht="15.75">
      <c r="A70" s="204"/>
      <c r="B70" s="524"/>
      <c r="C70" s="518"/>
      <c r="D70" s="518"/>
      <c r="E70" s="518"/>
      <c r="F70" s="611"/>
    </row>
    <row r="71" spans="1:6" ht="15.75">
      <c r="A71" s="610" t="s">
        <v>33</v>
      </c>
      <c r="B71" s="608" t="s">
        <v>905</v>
      </c>
      <c r="C71" s="518"/>
      <c r="D71" s="518"/>
      <c r="E71" s="518"/>
      <c r="F71" s="611"/>
    </row>
    <row r="72" spans="1:6" ht="15.75">
      <c r="A72" s="204" t="s">
        <v>34</v>
      </c>
      <c r="B72" s="5" t="s">
        <v>1079</v>
      </c>
      <c r="C72" s="518">
        <v>21000</v>
      </c>
      <c r="D72" s="518">
        <v>130836</v>
      </c>
      <c r="E72" s="518">
        <v>130836</v>
      </c>
      <c r="F72" s="611">
        <f>E72/D72*100</f>
        <v>100</v>
      </c>
    </row>
    <row r="73" spans="1:6" ht="15.75">
      <c r="A73" s="204" t="s">
        <v>35</v>
      </c>
      <c r="B73" s="5" t="s">
        <v>668</v>
      </c>
      <c r="C73" s="599">
        <v>5670</v>
      </c>
      <c r="D73" s="599">
        <v>35326</v>
      </c>
      <c r="E73" s="599">
        <v>35326</v>
      </c>
      <c r="F73" s="613">
        <f>E73/D73*100</f>
        <v>100</v>
      </c>
    </row>
    <row r="74" spans="1:6" ht="15.75">
      <c r="A74" s="610" t="s">
        <v>36</v>
      </c>
      <c r="B74" s="524" t="s">
        <v>693</v>
      </c>
      <c r="C74" s="525">
        <f>C72+C73</f>
        <v>26670</v>
      </c>
      <c r="D74" s="525">
        <f>D72+D73</f>
        <v>166162</v>
      </c>
      <c r="E74" s="525">
        <f>E72+E73</f>
        <v>166162</v>
      </c>
      <c r="F74" s="612">
        <f>E74/D74*100</f>
        <v>100</v>
      </c>
    </row>
    <row r="75" spans="1:6" ht="15.75">
      <c r="A75" s="610"/>
      <c r="B75" s="524"/>
      <c r="C75" s="525"/>
      <c r="D75" s="525"/>
      <c r="E75" s="525"/>
      <c r="F75" s="612"/>
    </row>
    <row r="76" spans="1:6" ht="15.75">
      <c r="A76" s="204"/>
      <c r="B76" s="5"/>
      <c r="C76" s="518"/>
      <c r="D76" s="518"/>
      <c r="E76" s="518"/>
      <c r="F76" s="611"/>
    </row>
    <row r="77" spans="1:6" ht="15.75">
      <c r="A77" s="610" t="s">
        <v>37</v>
      </c>
      <c r="B77" s="524" t="s">
        <v>906</v>
      </c>
      <c r="C77" s="525">
        <f>C74+C68+C62+C56+C50+C39+C33+C28+C22+C16</f>
        <v>382397</v>
      </c>
      <c r="D77" s="525">
        <f>D74+D68+D62+D56+D50+D39+D33+D28+D22+D16+D44</f>
        <v>4330272</v>
      </c>
      <c r="E77" s="525">
        <f>E74+E68+E62+E56+E50+E39+E33+E28+E22+E16+E44</f>
        <v>4191549</v>
      </c>
      <c r="F77" s="612">
        <f>E77/D77*100</f>
        <v>96.79643680581728</v>
      </c>
    </row>
    <row r="78" spans="2:6" ht="15.75">
      <c r="B78" s="5"/>
      <c r="C78" s="518"/>
      <c r="D78" s="518"/>
      <c r="E78" s="518"/>
      <c r="F78" s="516"/>
    </row>
    <row r="79" spans="2:6" ht="15.75">
      <c r="B79" s="524"/>
      <c r="C79" s="525"/>
      <c r="D79" s="525"/>
      <c r="E79" s="525"/>
      <c r="F79" s="526"/>
    </row>
    <row r="80" spans="2:6" ht="15.75">
      <c r="B80" s="5"/>
      <c r="C80" s="518"/>
      <c r="D80" s="518"/>
      <c r="E80" s="518"/>
      <c r="F80" s="516"/>
    </row>
    <row r="81" spans="2:6" ht="15.75">
      <c r="B81" s="5"/>
      <c r="C81" s="518"/>
      <c r="D81" s="518"/>
      <c r="E81" s="518"/>
      <c r="F81" s="516"/>
    </row>
    <row r="82" spans="2:6" ht="15.75">
      <c r="B82" s="5"/>
      <c r="C82" s="518"/>
      <c r="D82" s="518"/>
      <c r="E82" s="518"/>
      <c r="F82" s="516"/>
    </row>
    <row r="83" spans="2:6" ht="15.75">
      <c r="B83" s="524"/>
      <c r="C83" s="525"/>
      <c r="D83" s="525"/>
      <c r="E83" s="525"/>
      <c r="F83" s="526"/>
    </row>
    <row r="84" spans="2:6" ht="15.75">
      <c r="B84" s="5"/>
      <c r="C84" s="518"/>
      <c r="D84" s="518"/>
      <c r="E84" s="518"/>
      <c r="F84" s="516"/>
    </row>
    <row r="85" spans="2:6" ht="15.75">
      <c r="B85" s="524"/>
      <c r="C85" s="525"/>
      <c r="D85" s="525"/>
      <c r="E85" s="525"/>
      <c r="F85" s="526"/>
    </row>
    <row r="86" ht="15.75">
      <c r="F86" s="517"/>
    </row>
    <row r="87" ht="15.75">
      <c r="F87" s="517"/>
    </row>
    <row r="88" ht="15.75">
      <c r="F88" s="517"/>
    </row>
    <row r="89" ht="15.75">
      <c r="F89" s="517"/>
    </row>
  </sheetData>
  <sheetProtection password="AF00" sheet="1"/>
  <mergeCells count="9">
    <mergeCell ref="A9:A11"/>
    <mergeCell ref="A3:B3"/>
    <mergeCell ref="B6:F6"/>
    <mergeCell ref="B7:F7"/>
    <mergeCell ref="B2:F2"/>
    <mergeCell ref="B5:F5"/>
    <mergeCell ref="B9:B11"/>
    <mergeCell ref="E9:E11"/>
    <mergeCell ref="C10:D11"/>
  </mergeCells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2:G65"/>
  <sheetViews>
    <sheetView zoomScalePageLayoutView="0" workbookViewId="0" topLeftCell="A1">
      <selection activeCell="B2" sqref="B2:F2"/>
    </sheetView>
  </sheetViews>
  <sheetFormatPr defaultColWidth="9.00390625" defaultRowHeight="12.75"/>
  <cols>
    <col min="1" max="1" width="4.375" style="0" customWidth="1"/>
    <col min="2" max="2" width="62.75390625" style="0" customWidth="1"/>
    <col min="3" max="3" width="12.75390625" style="0" customWidth="1"/>
    <col min="4" max="4" width="11.875" style="0" customWidth="1"/>
    <col min="5" max="5" width="11.25390625" style="0" bestFit="1" customWidth="1"/>
  </cols>
  <sheetData>
    <row r="2" spans="2:6" s="9" customFormat="1" ht="15.75">
      <c r="B2" s="1154"/>
      <c r="C2" s="1155"/>
      <c r="D2" s="1155"/>
      <c r="E2" s="1155"/>
      <c r="F2" s="1155"/>
    </row>
    <row r="3" spans="2:7" s="167" customFormat="1" ht="15.75">
      <c r="B3" s="166" t="s">
        <v>1137</v>
      </c>
      <c r="D3" s="168"/>
      <c r="E3" s="169"/>
      <c r="F3" s="169"/>
      <c r="G3" s="169"/>
    </row>
    <row r="6" spans="2:6" s="210" customFormat="1" ht="18.75">
      <c r="B6" s="1156" t="s">
        <v>427</v>
      </c>
      <c r="C6" s="1156"/>
      <c r="D6" s="1156"/>
      <c r="E6" s="1156"/>
      <c r="F6" s="1156"/>
    </row>
    <row r="7" spans="2:6" s="210" customFormat="1" ht="18.75">
      <c r="B7" s="1153" t="s">
        <v>428</v>
      </c>
      <c r="C7" s="1153"/>
      <c r="D7" s="1153"/>
      <c r="E7" s="1153"/>
      <c r="F7" s="1153"/>
    </row>
    <row r="8" spans="2:6" s="210" customFormat="1" ht="18.75">
      <c r="B8" s="1153" t="s">
        <v>979</v>
      </c>
      <c r="C8" s="1153"/>
      <c r="D8" s="1153"/>
      <c r="E8" s="1153"/>
      <c r="F8" s="1153"/>
    </row>
    <row r="9" s="5" customFormat="1" ht="16.5" thickBot="1">
      <c r="F9" s="470" t="s">
        <v>880</v>
      </c>
    </row>
    <row r="10" spans="1:6" s="66" customFormat="1" ht="13.5" thickBot="1">
      <c r="A10" s="1157" t="s">
        <v>889</v>
      </c>
      <c r="B10" s="999" t="s">
        <v>757</v>
      </c>
      <c r="C10" s="135" t="s">
        <v>681</v>
      </c>
      <c r="D10" s="135" t="s">
        <v>472</v>
      </c>
      <c r="E10" s="999" t="s">
        <v>682</v>
      </c>
      <c r="F10" s="135" t="s">
        <v>779</v>
      </c>
    </row>
    <row r="11" spans="1:6" s="66" customFormat="1" ht="12.75">
      <c r="A11" s="1111"/>
      <c r="B11" s="1000"/>
      <c r="C11" s="991" t="s">
        <v>637</v>
      </c>
      <c r="D11" s="992"/>
      <c r="E11" s="1000"/>
      <c r="F11" s="137"/>
    </row>
    <row r="12" spans="1:6" s="66" customFormat="1" ht="13.5" thickBot="1">
      <c r="A12" s="1112"/>
      <c r="B12" s="1001"/>
      <c r="C12" s="993"/>
      <c r="D12" s="994"/>
      <c r="E12" s="1001"/>
      <c r="F12" s="138" t="s">
        <v>686</v>
      </c>
    </row>
    <row r="13" spans="2:4" s="5" customFormat="1" ht="15.75">
      <c r="B13" s="4"/>
      <c r="D13" s="79"/>
    </row>
    <row r="14" spans="1:5" s="130" customFormat="1" ht="14.25">
      <c r="A14" s="609" t="s">
        <v>334</v>
      </c>
      <c r="B14" s="504" t="s">
        <v>892</v>
      </c>
      <c r="C14" s="585"/>
      <c r="D14" s="584"/>
      <c r="E14" s="584"/>
    </row>
    <row r="15" spans="2:5" s="130" customFormat="1" ht="13.5" customHeight="1">
      <c r="B15" s="195"/>
      <c r="C15" s="585"/>
      <c r="D15" s="584"/>
      <c r="E15" s="584"/>
    </row>
    <row r="16" spans="1:7" s="130" customFormat="1" ht="21" customHeight="1">
      <c r="A16" s="609" t="s">
        <v>335</v>
      </c>
      <c r="B16" s="195" t="s">
        <v>893</v>
      </c>
      <c r="C16" s="585"/>
      <c r="D16" s="584"/>
      <c r="E16" s="584"/>
      <c r="G16" s="212"/>
    </row>
    <row r="17" spans="1:6" s="130" customFormat="1" ht="37.5" customHeight="1">
      <c r="A17" s="130" t="s">
        <v>336</v>
      </c>
      <c r="B17" s="586" t="s">
        <v>1069</v>
      </c>
      <c r="C17" s="879">
        <v>7874016</v>
      </c>
      <c r="D17" s="584">
        <v>7874016</v>
      </c>
      <c r="E17" s="584">
        <v>7874016</v>
      </c>
      <c r="F17" s="880">
        <f>E17/D17*100</f>
        <v>100</v>
      </c>
    </row>
    <row r="18" spans="1:6" s="130" customFormat="1" ht="18" customHeight="1">
      <c r="A18" s="615" t="s">
        <v>337</v>
      </c>
      <c r="B18" s="589" t="s">
        <v>668</v>
      </c>
      <c r="C18" s="587">
        <v>2125984</v>
      </c>
      <c r="D18" s="588">
        <v>2125984</v>
      </c>
      <c r="E18" s="588">
        <v>2125984</v>
      </c>
      <c r="F18" s="880">
        <f>E18/D18*100</f>
        <v>100</v>
      </c>
    </row>
    <row r="19" spans="1:6" s="130" customFormat="1" ht="15.75">
      <c r="A19" s="609" t="s">
        <v>338</v>
      </c>
      <c r="B19" s="4" t="s">
        <v>693</v>
      </c>
      <c r="C19" s="585">
        <f>C17+C18</f>
        <v>10000000</v>
      </c>
      <c r="D19" s="882">
        <f>D17+D18</f>
        <v>10000000</v>
      </c>
      <c r="E19" s="882">
        <f>E17+E18</f>
        <v>10000000</v>
      </c>
      <c r="F19" s="883">
        <f>E19/D19*100</f>
        <v>100</v>
      </c>
    </row>
    <row r="20" spans="1:6" s="130" customFormat="1" ht="15" customHeight="1">
      <c r="A20" s="614"/>
      <c r="B20"/>
      <c r="C20"/>
      <c r="D20" s="580"/>
      <c r="E20"/>
      <c r="F20"/>
    </row>
    <row r="21" spans="1:6" s="130" customFormat="1" ht="15.75" customHeight="1">
      <c r="A21" s="130" t="s">
        <v>360</v>
      </c>
      <c r="B21" s="881" t="s">
        <v>1070</v>
      </c>
      <c r="C21" s="879"/>
      <c r="D21" s="769">
        <v>11700312</v>
      </c>
      <c r="E21" s="879"/>
      <c r="F21" s="880"/>
    </row>
    <row r="22" spans="1:6" s="130" customFormat="1" ht="15" customHeight="1">
      <c r="A22" s="130" t="s">
        <v>361</v>
      </c>
      <c r="B22" s="589" t="s">
        <v>668</v>
      </c>
      <c r="C22" s="879"/>
      <c r="D22" s="885">
        <v>3159084</v>
      </c>
      <c r="E22" s="879"/>
      <c r="F22" s="880"/>
    </row>
    <row r="23" spans="1:6" s="130" customFormat="1" ht="16.5" customHeight="1">
      <c r="A23" s="609" t="s">
        <v>362</v>
      </c>
      <c r="B23" s="4" t="s">
        <v>693</v>
      </c>
      <c r="C23" s="585"/>
      <c r="D23" s="882">
        <f>D21+D22</f>
        <v>14859396</v>
      </c>
      <c r="E23" s="882"/>
      <c r="F23" s="883"/>
    </row>
    <row r="24" spans="2:6" s="130" customFormat="1" ht="13.5" customHeight="1">
      <c r="B24" s="589"/>
      <c r="C24" s="879"/>
      <c r="D24" s="879"/>
      <c r="E24" s="879"/>
      <c r="F24" s="880"/>
    </row>
    <row r="25" spans="1:6" s="5" customFormat="1" ht="15.75" customHeight="1">
      <c r="A25" s="130" t="s">
        <v>363</v>
      </c>
      <c r="B25" s="881" t="s">
        <v>1071</v>
      </c>
      <c r="C25" s="879"/>
      <c r="D25" s="769">
        <v>31536063</v>
      </c>
      <c r="E25" s="884">
        <v>40000</v>
      </c>
      <c r="F25" s="880">
        <f>E25/D25*100</f>
        <v>0.1268389145468158</v>
      </c>
    </row>
    <row r="26" spans="1:6" ht="15">
      <c r="A26" s="130" t="s">
        <v>656</v>
      </c>
      <c r="B26" s="589" t="s">
        <v>668</v>
      </c>
      <c r="D26" s="885">
        <v>8514737</v>
      </c>
      <c r="E26" s="886">
        <v>10800</v>
      </c>
      <c r="F26" s="880">
        <f>E26/D26*100</f>
        <v>0.1268389146957798</v>
      </c>
    </row>
    <row r="27" spans="1:6" ht="15.75">
      <c r="A27" s="130"/>
      <c r="B27" s="4" t="s">
        <v>693</v>
      </c>
      <c r="C27" s="585"/>
      <c r="D27" s="882">
        <f>D25+D26</f>
        <v>40050800</v>
      </c>
      <c r="E27" s="882">
        <f>E25+E26</f>
        <v>50800</v>
      </c>
      <c r="F27" s="880">
        <f>E27/D27*100</f>
        <v>0.1268389145784853</v>
      </c>
    </row>
    <row r="28" spans="1:6" ht="15.75">
      <c r="A28" s="130"/>
      <c r="B28" s="4"/>
      <c r="C28" s="585"/>
      <c r="D28" s="882"/>
      <c r="E28" s="882"/>
      <c r="F28" s="880"/>
    </row>
    <row r="29" spans="1:6" ht="14.25" customHeight="1">
      <c r="A29" s="130" t="s">
        <v>657</v>
      </c>
      <c r="B29" t="s">
        <v>1072</v>
      </c>
      <c r="C29" s="585"/>
      <c r="D29" s="769">
        <v>984252</v>
      </c>
      <c r="E29" s="882"/>
      <c r="F29" s="880"/>
    </row>
    <row r="30" spans="1:6" ht="14.25" customHeight="1">
      <c r="A30" s="130" t="s">
        <v>688</v>
      </c>
      <c r="B30" s="589" t="s">
        <v>668</v>
      </c>
      <c r="C30" s="585"/>
      <c r="D30" s="887">
        <v>265748</v>
      </c>
      <c r="E30" s="882"/>
      <c r="F30" s="880"/>
    </row>
    <row r="31" spans="1:6" ht="12.75" customHeight="1">
      <c r="A31" s="130" t="s">
        <v>658</v>
      </c>
      <c r="B31" s="4" t="s">
        <v>693</v>
      </c>
      <c r="C31" s="585"/>
      <c r="D31" s="882">
        <f>D29+D30</f>
        <v>1250000</v>
      </c>
      <c r="E31" s="882"/>
      <c r="F31" s="880"/>
    </row>
    <row r="32" spans="1:6" ht="12.75" customHeight="1">
      <c r="A32" s="130"/>
      <c r="B32" s="4"/>
      <c r="C32" s="585"/>
      <c r="D32" s="882"/>
      <c r="E32" s="882"/>
      <c r="F32" s="880"/>
    </row>
    <row r="33" spans="1:6" ht="30" customHeight="1">
      <c r="A33" s="130"/>
      <c r="B33" s="889" t="s">
        <v>1073</v>
      </c>
      <c r="C33" s="585"/>
      <c r="D33" s="882"/>
      <c r="E33" s="882"/>
      <c r="F33" s="880"/>
    </row>
    <row r="34" spans="1:6" ht="14.25" customHeight="1">
      <c r="A34" s="130"/>
      <c r="B34" s="4"/>
      <c r="C34" s="585"/>
      <c r="D34" s="882"/>
      <c r="E34" s="882"/>
      <c r="F34" s="880"/>
    </row>
    <row r="35" spans="1:6" ht="15.75" customHeight="1">
      <c r="A35" s="130"/>
      <c r="B35" s="890" t="s">
        <v>1074</v>
      </c>
      <c r="C35" s="585"/>
      <c r="D35" s="887">
        <v>120000</v>
      </c>
      <c r="E35" s="887">
        <v>120000</v>
      </c>
      <c r="F35" s="880">
        <f>E35/D35*100</f>
        <v>100</v>
      </c>
    </row>
    <row r="36" spans="1:6" ht="15.75" customHeight="1">
      <c r="A36" s="130"/>
      <c r="B36" s="4" t="s">
        <v>693</v>
      </c>
      <c r="C36" s="585"/>
      <c r="D36" s="882">
        <f>D34+D35</f>
        <v>120000</v>
      </c>
      <c r="E36" s="882">
        <v>120000</v>
      </c>
      <c r="F36" s="880">
        <f>E36/D36*100</f>
        <v>100</v>
      </c>
    </row>
    <row r="37" spans="1:6" ht="15.75" customHeight="1">
      <c r="A37" s="130"/>
      <c r="B37" s="4"/>
      <c r="C37" s="585"/>
      <c r="D37" s="882"/>
      <c r="E37" s="882"/>
      <c r="F37" s="880"/>
    </row>
    <row r="38" spans="2:4" ht="12.75">
      <c r="B38" s="507"/>
      <c r="D38" s="505"/>
    </row>
    <row r="39" spans="1:6" ht="18.75" customHeight="1">
      <c r="A39" s="507" t="s">
        <v>657</v>
      </c>
      <c r="B39" s="10" t="s">
        <v>891</v>
      </c>
      <c r="C39" s="590">
        <f>C19</f>
        <v>10000000</v>
      </c>
      <c r="D39" s="590">
        <f>D19+D23+D27+D31+D36</f>
        <v>66280196</v>
      </c>
      <c r="E39" s="888">
        <f>E19+E23+E27+E31+E36</f>
        <v>10170800</v>
      </c>
      <c r="F39" s="883">
        <f>E39/D39*100</f>
        <v>15.345156794647982</v>
      </c>
    </row>
    <row r="40" ht="12.75">
      <c r="D40" s="502"/>
    </row>
    <row r="41" ht="12.75">
      <c r="D41" s="581"/>
    </row>
    <row r="42" spans="2:4" ht="12.75">
      <c r="B42" s="507"/>
      <c r="C42" s="769"/>
      <c r="D42" s="506"/>
    </row>
    <row r="43" spans="2:4" ht="12.75">
      <c r="B43" s="507"/>
      <c r="C43" s="769"/>
      <c r="D43" s="506"/>
    </row>
    <row r="44" spans="2:4" ht="14.25">
      <c r="B44" s="195"/>
      <c r="C44" s="769"/>
      <c r="D44" s="505"/>
    </row>
    <row r="45" spans="3:5" ht="12.75">
      <c r="C45" s="26"/>
      <c r="E45" s="26"/>
    </row>
    <row r="46" spans="2:4" ht="12.75">
      <c r="B46" s="508"/>
      <c r="C46" s="769"/>
      <c r="D46" s="511"/>
    </row>
    <row r="47" ht="12.75">
      <c r="C47" s="769"/>
    </row>
    <row r="48" spans="3:6" ht="12.75">
      <c r="C48" s="769"/>
      <c r="D48" s="581"/>
      <c r="E48" s="581"/>
      <c r="F48" s="215"/>
    </row>
    <row r="49" spans="2:6" ht="12.75">
      <c r="B49" s="507"/>
      <c r="C49" s="26"/>
      <c r="D49" s="506"/>
      <c r="E49" s="506"/>
      <c r="F49" s="216"/>
    </row>
    <row r="50" ht="12.75">
      <c r="C50" s="530"/>
    </row>
    <row r="51" spans="2:6" ht="15.75">
      <c r="B51" s="4"/>
      <c r="C51" s="3"/>
      <c r="D51" s="510"/>
      <c r="E51" s="509"/>
      <c r="F51" s="217"/>
    </row>
    <row r="52" ht="12.75">
      <c r="C52" s="530"/>
    </row>
    <row r="56" ht="12.75">
      <c r="C56" s="530"/>
    </row>
    <row r="57" ht="12.75">
      <c r="C57" s="530"/>
    </row>
    <row r="59" spans="3:5" ht="12.75">
      <c r="C59" s="530"/>
      <c r="D59" s="530"/>
      <c r="E59" s="530"/>
    </row>
    <row r="60" spans="3:5" ht="12.75">
      <c r="C60" s="530"/>
      <c r="D60" s="530"/>
      <c r="E60" s="530"/>
    </row>
    <row r="61" spans="3:5" ht="12.75">
      <c r="C61" s="530"/>
      <c r="D61" s="530"/>
      <c r="E61" s="530"/>
    </row>
    <row r="65" spans="3:5" ht="12.75">
      <c r="C65" s="530"/>
      <c r="D65" s="530"/>
      <c r="E65" s="530"/>
    </row>
  </sheetData>
  <sheetProtection password="AF00" sheet="1"/>
  <mergeCells count="8">
    <mergeCell ref="A10:A12"/>
    <mergeCell ref="B2:F2"/>
    <mergeCell ref="B10:B12"/>
    <mergeCell ref="E10:E12"/>
    <mergeCell ref="C11:D12"/>
    <mergeCell ref="B6:F6"/>
    <mergeCell ref="B7:F7"/>
    <mergeCell ref="B8:F8"/>
  </mergeCells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2:G70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5.75390625" style="66" customWidth="1"/>
    <col min="2" max="2" width="48.625" style="66" customWidth="1"/>
    <col min="3" max="3" width="13.375" style="50" customWidth="1"/>
    <col min="4" max="4" width="14.75390625" style="307" customWidth="1"/>
    <col min="5" max="5" width="13.875" style="307" customWidth="1"/>
    <col min="6" max="6" width="10.875" style="132" customWidth="1"/>
    <col min="7" max="7" width="9.625" style="66" customWidth="1"/>
    <col min="8" max="16384" width="9.125" style="66" customWidth="1"/>
  </cols>
  <sheetData>
    <row r="2" spans="1:6" s="219" customFormat="1" ht="12.75">
      <c r="A2" s="1154"/>
      <c r="B2" s="1154"/>
      <c r="C2" s="1154"/>
      <c r="D2" s="1154"/>
      <c r="E2" s="1154"/>
      <c r="F2" s="1154"/>
    </row>
    <row r="3" spans="1:6" ht="12.75">
      <c r="A3" s="220" t="s">
        <v>1138</v>
      </c>
      <c r="C3" s="405"/>
      <c r="D3" s="50"/>
      <c r="E3" s="50"/>
      <c r="F3" s="50"/>
    </row>
    <row r="4" spans="1:6" ht="12.75">
      <c r="A4" s="220"/>
      <c r="C4" s="405"/>
      <c r="D4" s="50"/>
      <c r="E4" s="50"/>
      <c r="F4" s="50"/>
    </row>
    <row r="6" spans="1:6" s="16" customFormat="1" ht="15.75">
      <c r="A6" s="1153" t="s">
        <v>729</v>
      </c>
      <c r="B6" s="1153"/>
      <c r="C6" s="1153"/>
      <c r="D6" s="1153"/>
      <c r="E6" s="1153"/>
      <c r="F6" s="1153"/>
    </row>
    <row r="7" spans="1:6" s="16" customFormat="1" ht="15.75">
      <c r="A7" s="1153" t="s">
        <v>439</v>
      </c>
      <c r="B7" s="1153"/>
      <c r="C7" s="1153"/>
      <c r="D7" s="1153"/>
      <c r="E7" s="1153"/>
      <c r="F7" s="1153"/>
    </row>
    <row r="8" spans="1:6" s="16" customFormat="1" ht="15.75">
      <c r="A8" s="1153" t="s">
        <v>471</v>
      </c>
      <c r="B8" s="1153"/>
      <c r="C8" s="1153"/>
      <c r="D8" s="1153"/>
      <c r="E8" s="1153"/>
      <c r="F8" s="1153"/>
    </row>
    <row r="9" spans="1:6" s="16" customFormat="1" ht="15.75">
      <c r="A9" s="1153" t="s">
        <v>979</v>
      </c>
      <c r="B9" s="1153"/>
      <c r="C9" s="1153"/>
      <c r="D9" s="1153"/>
      <c r="E9" s="1153"/>
      <c r="F9" s="1153"/>
    </row>
    <row r="10" spans="1:6" s="16" customFormat="1" ht="15.75">
      <c r="A10" s="618"/>
      <c r="B10" s="618"/>
      <c r="C10" s="618"/>
      <c r="D10" s="618"/>
      <c r="E10" s="618"/>
      <c r="F10" s="618"/>
    </row>
    <row r="11" spans="3:6" s="6" customFormat="1" ht="13.5" thickBot="1">
      <c r="C11" s="233"/>
      <c r="D11" s="221"/>
      <c r="E11" s="233"/>
      <c r="F11" s="471" t="s">
        <v>881</v>
      </c>
    </row>
    <row r="12" spans="1:6" s="6" customFormat="1" ht="13.5" thickBot="1">
      <c r="A12" s="1165" t="s">
        <v>888</v>
      </c>
      <c r="B12" s="999" t="s">
        <v>757</v>
      </c>
      <c r="C12" s="406" t="s">
        <v>681</v>
      </c>
      <c r="D12" s="406" t="s">
        <v>472</v>
      </c>
      <c r="E12" s="1158" t="s">
        <v>682</v>
      </c>
      <c r="F12" s="135" t="s">
        <v>779</v>
      </c>
    </row>
    <row r="13" spans="1:6" s="6" customFormat="1" ht="12.75">
      <c r="A13" s="1166"/>
      <c r="B13" s="1000"/>
      <c r="C13" s="1161" t="s">
        <v>637</v>
      </c>
      <c r="D13" s="1162"/>
      <c r="E13" s="1159"/>
      <c r="F13" s="137"/>
    </row>
    <row r="14" spans="1:6" s="6" customFormat="1" ht="34.5" customHeight="1" thickBot="1">
      <c r="A14" s="1167"/>
      <c r="B14" s="1001"/>
      <c r="C14" s="1163"/>
      <c r="D14" s="1164"/>
      <c r="E14" s="1160"/>
      <c r="F14" s="602" t="s">
        <v>686</v>
      </c>
    </row>
    <row r="15" spans="1:6" s="6" customFormat="1" ht="20.25" customHeight="1">
      <c r="A15" s="1169" t="s">
        <v>440</v>
      </c>
      <c r="B15" s="1169"/>
      <c r="C15" s="1169"/>
      <c r="D15" s="1169"/>
      <c r="E15" s="1169"/>
      <c r="F15" s="1169"/>
    </row>
    <row r="16" spans="1:5" s="6" customFormat="1" ht="20.25" customHeight="1">
      <c r="A16" s="225" t="s">
        <v>646</v>
      </c>
      <c r="B16" s="226" t="s">
        <v>441</v>
      </c>
      <c r="C16" s="227"/>
      <c r="D16" s="227"/>
      <c r="E16" s="233"/>
    </row>
    <row r="17" spans="1:6" s="6" customFormat="1" ht="20.25" customHeight="1">
      <c r="A17" s="225" t="s">
        <v>647</v>
      </c>
      <c r="B17" s="26" t="s">
        <v>442</v>
      </c>
      <c r="C17" s="50">
        <v>28045176</v>
      </c>
      <c r="D17" s="227">
        <v>36288977</v>
      </c>
      <c r="E17" s="227">
        <v>36288977</v>
      </c>
      <c r="F17" s="258">
        <f>E17/D17*100</f>
        <v>100</v>
      </c>
    </row>
    <row r="18" spans="1:6" s="6" customFormat="1" ht="25.5">
      <c r="A18" s="225" t="s">
        <v>648</v>
      </c>
      <c r="B18" s="143" t="s">
        <v>443</v>
      </c>
      <c r="C18" s="144">
        <v>46400</v>
      </c>
      <c r="D18" s="227">
        <v>2233054</v>
      </c>
      <c r="E18" s="227">
        <v>2186656</v>
      </c>
      <c r="F18" s="258">
        <f aca="true" t="shared" si="0" ref="F18:F35">E18/D18*100</f>
        <v>97.92221773409868</v>
      </c>
    </row>
    <row r="19" spans="1:6" s="6" customFormat="1" ht="20.25" customHeight="1">
      <c r="A19" s="225" t="s">
        <v>649</v>
      </c>
      <c r="B19" s="226" t="s">
        <v>444</v>
      </c>
      <c r="C19" s="227">
        <v>7813000</v>
      </c>
      <c r="D19" s="227">
        <v>7813000</v>
      </c>
      <c r="E19" s="227">
        <v>8117721</v>
      </c>
      <c r="F19" s="258">
        <f t="shared" si="0"/>
        <v>103.90017918853194</v>
      </c>
    </row>
    <row r="20" spans="1:6" s="6" customFormat="1" ht="20.25" customHeight="1">
      <c r="A20" s="225" t="s">
        <v>650</v>
      </c>
      <c r="B20" s="226" t="s">
        <v>445</v>
      </c>
      <c r="C20" s="227">
        <f>15503474</f>
        <v>15503474</v>
      </c>
      <c r="D20" s="227">
        <f>12772989+3080485</f>
        <v>15853474</v>
      </c>
      <c r="E20" s="227">
        <f>9880113+3114321</f>
        <v>12994434</v>
      </c>
      <c r="F20" s="258">
        <f t="shared" si="0"/>
        <v>81.96584546705662</v>
      </c>
    </row>
    <row r="21" spans="1:6" s="6" customFormat="1" ht="20.25" customHeight="1">
      <c r="A21" s="225" t="s">
        <v>687</v>
      </c>
      <c r="B21" s="228" t="s">
        <v>446</v>
      </c>
      <c r="C21" s="472"/>
      <c r="D21" s="227"/>
      <c r="E21" s="227">
        <v>50000</v>
      </c>
      <c r="F21" s="258"/>
    </row>
    <row r="22" spans="1:6" s="6" customFormat="1" ht="36" customHeight="1">
      <c r="A22" s="225" t="s">
        <v>651</v>
      </c>
      <c r="B22" s="143" t="s">
        <v>447</v>
      </c>
      <c r="C22" s="144"/>
      <c r="D22" s="227"/>
      <c r="E22" s="227"/>
      <c r="F22" s="258"/>
    </row>
    <row r="23" spans="1:5" s="6" customFormat="1" ht="20.25" customHeight="1">
      <c r="A23" s="225" t="s">
        <v>652</v>
      </c>
      <c r="B23" s="26" t="s">
        <v>448</v>
      </c>
      <c r="C23" s="50"/>
      <c r="D23" s="227"/>
      <c r="E23" s="233"/>
    </row>
    <row r="24" spans="1:6" s="6" customFormat="1" ht="36" customHeight="1">
      <c r="A24" s="229" t="s">
        <v>654</v>
      </c>
      <c r="B24" s="230" t="s">
        <v>653</v>
      </c>
      <c r="C24" s="231">
        <f>SUM(C17:C23)</f>
        <v>51408050</v>
      </c>
      <c r="D24" s="231">
        <f>SUM(D17:D23)</f>
        <v>62188505</v>
      </c>
      <c r="E24" s="231">
        <f>SUM(E17:E23)</f>
        <v>59637788</v>
      </c>
      <c r="F24" s="259">
        <f t="shared" si="0"/>
        <v>95.89841080759217</v>
      </c>
    </row>
    <row r="25" spans="1:6" s="6" customFormat="1" ht="19.5" customHeight="1">
      <c r="A25" s="225"/>
      <c r="B25" s="226"/>
      <c r="C25" s="227"/>
      <c r="D25" s="227"/>
      <c r="E25" s="227"/>
      <c r="F25" s="626"/>
    </row>
    <row r="26" spans="1:6" s="6" customFormat="1" ht="21" customHeight="1">
      <c r="A26" s="232" t="s">
        <v>656</v>
      </c>
      <c r="B26" s="226" t="s">
        <v>655</v>
      </c>
      <c r="C26" s="227">
        <v>19621113</v>
      </c>
      <c r="D26" s="233">
        <v>23905873</v>
      </c>
      <c r="E26" s="233">
        <v>23595097</v>
      </c>
      <c r="F26" s="258">
        <f t="shared" si="0"/>
        <v>98.7000014598923</v>
      </c>
    </row>
    <row r="27" spans="1:6" s="6" customFormat="1" ht="18.75" customHeight="1">
      <c r="A27" s="232" t="s">
        <v>657</v>
      </c>
      <c r="B27" s="143" t="s">
        <v>449</v>
      </c>
      <c r="C27" s="227">
        <v>4569899</v>
      </c>
      <c r="D27" s="233">
        <v>5342629</v>
      </c>
      <c r="E27" s="233">
        <v>5282953</v>
      </c>
      <c r="F27" s="258">
        <f t="shared" si="0"/>
        <v>98.88302182315111</v>
      </c>
    </row>
    <row r="28" spans="1:6" s="6" customFormat="1" ht="21" customHeight="1">
      <c r="A28" s="232" t="s">
        <v>688</v>
      </c>
      <c r="B28" s="234" t="s">
        <v>450</v>
      </c>
      <c r="C28" s="473">
        <v>28696205</v>
      </c>
      <c r="D28" s="233">
        <v>30020334</v>
      </c>
      <c r="E28" s="233">
        <v>24114317</v>
      </c>
      <c r="F28" s="258">
        <f t="shared" si="0"/>
        <v>80.32661128953463</v>
      </c>
    </row>
    <row r="29" spans="1:6" s="6" customFormat="1" ht="23.25" customHeight="1">
      <c r="A29" s="232" t="s">
        <v>658</v>
      </c>
      <c r="B29" s="234" t="s">
        <v>451</v>
      </c>
      <c r="C29" s="473">
        <v>3111400</v>
      </c>
      <c r="D29" s="233">
        <v>2861400</v>
      </c>
      <c r="E29" s="233">
        <v>2140700</v>
      </c>
      <c r="F29" s="258">
        <f t="shared" si="0"/>
        <v>74.81302858740476</v>
      </c>
    </row>
    <row r="30" spans="1:6" s="6" customFormat="1" ht="24" customHeight="1">
      <c r="A30" s="232" t="s">
        <v>659</v>
      </c>
      <c r="B30" s="234" t="s">
        <v>452</v>
      </c>
      <c r="C30" s="473"/>
      <c r="D30" s="233"/>
      <c r="E30" s="233"/>
      <c r="F30" s="258"/>
    </row>
    <row r="31" spans="1:6" s="6" customFormat="1" ht="17.25" customHeight="1">
      <c r="A31" s="232" t="s">
        <v>660</v>
      </c>
      <c r="B31" s="143" t="s">
        <v>453</v>
      </c>
      <c r="C31" s="474"/>
      <c r="D31" s="233">
        <v>650000</v>
      </c>
      <c r="E31" s="233">
        <v>650000</v>
      </c>
      <c r="F31" s="258">
        <f>E31/D31*100</f>
        <v>100</v>
      </c>
    </row>
    <row r="32" spans="1:6" s="6" customFormat="1" ht="25.5" customHeight="1">
      <c r="A32" s="232" t="s">
        <v>662</v>
      </c>
      <c r="B32" s="143" t="s">
        <v>909</v>
      </c>
      <c r="C32" s="144"/>
      <c r="D32" s="236"/>
      <c r="E32" s="233"/>
      <c r="F32" s="258"/>
    </row>
    <row r="33" spans="1:6" s="6" customFormat="1" ht="22.5" customHeight="1">
      <c r="A33" s="232" t="s">
        <v>663</v>
      </c>
      <c r="B33" s="143" t="s">
        <v>454</v>
      </c>
      <c r="C33" s="474">
        <v>1073800</v>
      </c>
      <c r="D33" s="236">
        <v>1433800</v>
      </c>
      <c r="E33" s="233">
        <v>1271920</v>
      </c>
      <c r="F33" s="258">
        <f>E33/D33*100</f>
        <v>88.70972241595759</v>
      </c>
    </row>
    <row r="34" spans="1:6" s="6" customFormat="1" ht="24.75" customHeight="1">
      <c r="A34" s="232" t="s">
        <v>664</v>
      </c>
      <c r="B34" s="235" t="s">
        <v>455</v>
      </c>
      <c r="C34" s="474">
        <v>4825255</v>
      </c>
      <c r="D34" s="221">
        <v>41083733</v>
      </c>
      <c r="E34" s="233"/>
      <c r="F34" s="258"/>
    </row>
    <row r="35" spans="1:7" s="6" customFormat="1" ht="33.75" customHeight="1">
      <c r="A35" s="229" t="s">
        <v>665</v>
      </c>
      <c r="B35" s="230" t="s">
        <v>661</v>
      </c>
      <c r="C35" s="231">
        <f>SUM(C26:C34)</f>
        <v>61897672</v>
      </c>
      <c r="D35" s="231">
        <f>SUM(D26:D34)</f>
        <v>105297769</v>
      </c>
      <c r="E35" s="231">
        <f>SUM(E26:E34)</f>
        <v>57054987</v>
      </c>
      <c r="F35" s="259">
        <f t="shared" si="0"/>
        <v>54.18442151419182</v>
      </c>
      <c r="G35" s="237"/>
    </row>
    <row r="36" spans="1:7" s="6" customFormat="1" ht="33.75" customHeight="1">
      <c r="A36" s="225"/>
      <c r="B36" s="226"/>
      <c r="C36" s="227"/>
      <c r="D36" s="227"/>
      <c r="E36" s="227"/>
      <c r="F36" s="227"/>
      <c r="G36" s="237"/>
    </row>
    <row r="37" spans="1:7" s="6" customFormat="1" ht="33.75" customHeight="1">
      <c r="A37" s="225"/>
      <c r="B37" s="226"/>
      <c r="C37" s="227"/>
      <c r="D37" s="227"/>
      <c r="E37" s="227"/>
      <c r="F37" s="227"/>
      <c r="G37" s="237"/>
    </row>
    <row r="38" spans="1:7" s="6" customFormat="1" ht="33.75" customHeight="1">
      <c r="A38" s="225"/>
      <c r="B38" s="226"/>
      <c r="C38" s="227"/>
      <c r="D38" s="227"/>
      <c r="E38" s="227"/>
      <c r="F38" s="227"/>
      <c r="G38" s="237"/>
    </row>
    <row r="39" spans="1:7" s="6" customFormat="1" ht="33.75" customHeight="1">
      <c r="A39" s="225"/>
      <c r="B39" s="226"/>
      <c r="C39" s="227"/>
      <c r="D39" s="227"/>
      <c r="E39" s="227"/>
      <c r="F39" s="227"/>
      <c r="G39" s="237"/>
    </row>
    <row r="40" spans="1:7" s="6" customFormat="1" ht="33.75" customHeight="1">
      <c r="A40" s="225"/>
      <c r="B40" s="226"/>
      <c r="C40" s="227"/>
      <c r="D40" s="227"/>
      <c r="E40" s="227"/>
      <c r="F40" s="227"/>
      <c r="G40" s="237"/>
    </row>
    <row r="41" spans="1:7" s="6" customFormat="1" ht="13.5" thickBot="1">
      <c r="A41" s="225"/>
      <c r="B41" s="226"/>
      <c r="C41" s="227"/>
      <c r="D41" s="227"/>
      <c r="E41" s="227"/>
      <c r="F41" s="227"/>
      <c r="G41" s="237"/>
    </row>
    <row r="42" spans="1:6" s="6" customFormat="1" ht="13.5" thickBot="1">
      <c r="A42" s="222" t="s">
        <v>645</v>
      </c>
      <c r="B42" s="1002" t="s">
        <v>757</v>
      </c>
      <c r="C42" s="406" t="s">
        <v>681</v>
      </c>
      <c r="D42" s="406" t="s">
        <v>472</v>
      </c>
      <c r="E42" s="1158" t="s">
        <v>682</v>
      </c>
      <c r="F42" s="135" t="s">
        <v>779</v>
      </c>
    </row>
    <row r="43" spans="1:6" s="6" customFormat="1" ht="12.75">
      <c r="A43" s="223"/>
      <c r="B43" s="1005"/>
      <c r="C43" s="1161" t="s">
        <v>637</v>
      </c>
      <c r="D43" s="1162"/>
      <c r="E43" s="1159"/>
      <c r="F43" s="137"/>
    </row>
    <row r="44" spans="1:6" s="6" customFormat="1" ht="34.5" customHeight="1" thickBot="1">
      <c r="A44" s="224" t="s">
        <v>643</v>
      </c>
      <c r="B44" s="1008"/>
      <c r="C44" s="1163"/>
      <c r="D44" s="1164"/>
      <c r="E44" s="1160"/>
      <c r="F44" s="138" t="s">
        <v>686</v>
      </c>
    </row>
    <row r="45" spans="1:6" s="17" customFormat="1" ht="21" customHeight="1">
      <c r="A45" s="1169" t="s">
        <v>456</v>
      </c>
      <c r="B45" s="1169"/>
      <c r="C45" s="1169"/>
      <c r="D45" s="1169"/>
      <c r="E45" s="1169"/>
      <c r="F45" s="1169"/>
    </row>
    <row r="46" spans="1:6" s="6" customFormat="1" ht="21" customHeight="1">
      <c r="A46" s="232" t="s">
        <v>666</v>
      </c>
      <c r="B46" s="238" t="s">
        <v>457</v>
      </c>
      <c r="C46" s="221"/>
      <c r="D46" s="221">
        <v>53945486</v>
      </c>
      <c r="E46" s="233">
        <v>53945486</v>
      </c>
      <c r="F46" s="258">
        <f aca="true" t="shared" si="1" ref="F46:F58">E46/D46*100</f>
        <v>100</v>
      </c>
    </row>
    <row r="47" spans="1:6" s="6" customFormat="1" ht="21" customHeight="1">
      <c r="A47" s="232" t="s">
        <v>667</v>
      </c>
      <c r="B47" s="238" t="s">
        <v>458</v>
      </c>
      <c r="C47" s="221"/>
      <c r="D47" s="221"/>
      <c r="E47" s="233">
        <v>1301000</v>
      </c>
      <c r="F47" s="258"/>
    </row>
    <row r="48" spans="1:6" s="6" customFormat="1" ht="21" customHeight="1">
      <c r="A48" s="232" t="s">
        <v>339</v>
      </c>
      <c r="B48" s="228" t="s">
        <v>459</v>
      </c>
      <c r="C48" s="472"/>
      <c r="D48" s="221"/>
      <c r="E48" s="233"/>
      <c r="F48" s="258"/>
    </row>
    <row r="49" spans="1:6" s="6" customFormat="1" ht="31.5" customHeight="1">
      <c r="A49" s="232" t="s">
        <v>340</v>
      </c>
      <c r="B49" s="239" t="s">
        <v>460</v>
      </c>
      <c r="C49" s="475">
        <v>61800</v>
      </c>
      <c r="D49" s="221">
        <v>61800</v>
      </c>
      <c r="E49" s="233">
        <v>118800</v>
      </c>
      <c r="F49" s="258">
        <f t="shared" si="1"/>
        <v>192.23300970873788</v>
      </c>
    </row>
    <row r="50" spans="1:6" s="6" customFormat="1" ht="21" customHeight="1">
      <c r="A50" s="232" t="s">
        <v>341</v>
      </c>
      <c r="B50" s="38" t="s">
        <v>461</v>
      </c>
      <c r="C50" s="233"/>
      <c r="D50" s="221"/>
      <c r="E50" s="233">
        <v>330708</v>
      </c>
      <c r="F50" s="258"/>
    </row>
    <row r="51" spans="1:6" s="6" customFormat="1" ht="34.5" customHeight="1">
      <c r="A51" s="229" t="s">
        <v>342</v>
      </c>
      <c r="B51" s="230" t="s">
        <v>689</v>
      </c>
      <c r="C51" s="231">
        <f>SUM(C46:C50)</f>
        <v>61800</v>
      </c>
      <c r="D51" s="231">
        <f>SUM(D46:D50)</f>
        <v>54007286</v>
      </c>
      <c r="E51" s="231">
        <f>SUM(E46:E50)</f>
        <v>55695994</v>
      </c>
      <c r="F51" s="259">
        <f t="shared" si="1"/>
        <v>103.1268151486079</v>
      </c>
    </row>
    <row r="52" spans="1:6" s="6" customFormat="1" ht="21" customHeight="1">
      <c r="A52" s="232" t="s">
        <v>343</v>
      </c>
      <c r="B52" s="238" t="s">
        <v>714</v>
      </c>
      <c r="C52" s="221">
        <v>382397</v>
      </c>
      <c r="D52" s="221">
        <v>4330272</v>
      </c>
      <c r="E52" s="233">
        <v>4191549</v>
      </c>
      <c r="F52" s="258">
        <f t="shared" si="1"/>
        <v>96.79643680581728</v>
      </c>
    </row>
    <row r="53" spans="1:6" s="6" customFormat="1" ht="21" customHeight="1">
      <c r="A53" s="232" t="s">
        <v>344</v>
      </c>
      <c r="B53" s="238" t="s">
        <v>462</v>
      </c>
      <c r="C53" s="221">
        <v>10000000</v>
      </c>
      <c r="D53" s="221">
        <v>66280196</v>
      </c>
      <c r="E53" s="233">
        <v>10170800</v>
      </c>
      <c r="F53" s="258">
        <f t="shared" si="1"/>
        <v>15.345156794647982</v>
      </c>
    </row>
    <row r="54" spans="1:6" s="6" customFormat="1" ht="21" customHeight="1">
      <c r="A54" s="232" t="s">
        <v>345</v>
      </c>
      <c r="B54" s="228" t="s">
        <v>463</v>
      </c>
      <c r="C54" s="472"/>
      <c r="D54" s="221"/>
      <c r="E54" s="233"/>
      <c r="F54" s="258"/>
    </row>
    <row r="55" spans="1:6" s="6" customFormat="1" ht="21" customHeight="1">
      <c r="A55" s="232" t="s">
        <v>346</v>
      </c>
      <c r="B55" s="235" t="s">
        <v>464</v>
      </c>
      <c r="C55" s="474">
        <v>1200000</v>
      </c>
      <c r="D55" s="221">
        <v>1200000</v>
      </c>
      <c r="E55" s="233">
        <v>1200000</v>
      </c>
      <c r="F55" s="258">
        <f t="shared" si="1"/>
        <v>100</v>
      </c>
    </row>
    <row r="56" spans="1:7" s="218" customFormat="1" ht="33" customHeight="1" thickBot="1">
      <c r="A56" s="229" t="s">
        <v>347</v>
      </c>
      <c r="B56" s="230" t="s">
        <v>692</v>
      </c>
      <c r="C56" s="231">
        <f>SUM(C52:C55)</f>
        <v>11582397</v>
      </c>
      <c r="D56" s="231">
        <f>SUM(D52:D55)</f>
        <v>71810468</v>
      </c>
      <c r="E56" s="231">
        <f>SUM(E52:E55)</f>
        <v>15562349</v>
      </c>
      <c r="F56" s="260">
        <f t="shared" si="1"/>
        <v>21.671421219535848</v>
      </c>
      <c r="G56" s="240"/>
    </row>
    <row r="57" spans="1:6" s="218" customFormat="1" ht="33" customHeight="1" thickBot="1">
      <c r="A57" s="241" t="s">
        <v>348</v>
      </c>
      <c r="B57" s="242" t="s">
        <v>690</v>
      </c>
      <c r="C57" s="243">
        <f>C24+C51</f>
        <v>51469850</v>
      </c>
      <c r="D57" s="243">
        <f>D24+D51</f>
        <v>116195791</v>
      </c>
      <c r="E57" s="243">
        <f>E24+E51</f>
        <v>115333782</v>
      </c>
      <c r="F57" s="261">
        <f t="shared" si="1"/>
        <v>99.25814094247183</v>
      </c>
    </row>
    <row r="58" spans="1:7" s="218" customFormat="1" ht="33" customHeight="1" thickBot="1">
      <c r="A58" s="241" t="s">
        <v>349</v>
      </c>
      <c r="B58" s="242" t="s">
        <v>691</v>
      </c>
      <c r="C58" s="243">
        <f>C35+C56</f>
        <v>73480069</v>
      </c>
      <c r="D58" s="243">
        <f>D35+D56</f>
        <v>177108237</v>
      </c>
      <c r="E58" s="243">
        <f>E35+E56</f>
        <v>72617336</v>
      </c>
      <c r="F58" s="262">
        <f t="shared" si="1"/>
        <v>41.001670633760526</v>
      </c>
      <c r="G58" s="240"/>
    </row>
    <row r="59" spans="1:7" s="218" customFormat="1" ht="12.75">
      <c r="A59" s="244"/>
      <c r="B59" s="245"/>
      <c r="C59" s="476"/>
      <c r="D59" s="246"/>
      <c r="E59" s="246"/>
      <c r="F59" s="246"/>
      <c r="G59" s="247"/>
    </row>
    <row r="60" spans="1:6" s="17" customFormat="1" ht="20.25" customHeight="1">
      <c r="A60" s="1168" t="s">
        <v>696</v>
      </c>
      <c r="B60" s="1168"/>
      <c r="C60" s="1168"/>
      <c r="D60" s="1168"/>
      <c r="E60" s="1168"/>
      <c r="F60" s="1168"/>
    </row>
    <row r="61" spans="1:6" s="6" customFormat="1" ht="12.75">
      <c r="A61" s="225" t="s">
        <v>350</v>
      </c>
      <c r="B61" s="248" t="s">
        <v>7</v>
      </c>
      <c r="C61" s="477"/>
      <c r="D61" s="227"/>
      <c r="E61" s="478"/>
      <c r="F61" s="258"/>
    </row>
    <row r="62" spans="1:6" s="6" customFormat="1" ht="20.25" customHeight="1">
      <c r="A62" s="225" t="s">
        <v>351</v>
      </c>
      <c r="B62" s="250" t="s">
        <v>465</v>
      </c>
      <c r="C62" s="479">
        <v>23131431</v>
      </c>
      <c r="D62" s="227">
        <v>62033655</v>
      </c>
      <c r="E62" s="478">
        <v>62033655</v>
      </c>
      <c r="F62" s="258">
        <f>E62/D62*100</f>
        <v>100</v>
      </c>
    </row>
    <row r="63" spans="1:6" s="6" customFormat="1" ht="20.25" customHeight="1">
      <c r="A63" s="225" t="s">
        <v>342</v>
      </c>
      <c r="B63" s="250" t="s">
        <v>10</v>
      </c>
      <c r="C63" s="479"/>
      <c r="D63" s="227">
        <v>1417579</v>
      </c>
      <c r="E63" s="478">
        <v>1417579</v>
      </c>
      <c r="F63" s="258">
        <f>E63/D63*100</f>
        <v>100</v>
      </c>
    </row>
    <row r="64" spans="1:6" s="254" customFormat="1" ht="32.25" customHeight="1">
      <c r="A64" s="229" t="s">
        <v>353</v>
      </c>
      <c r="B64" s="230" t="s">
        <v>473</v>
      </c>
      <c r="C64" s="231">
        <f>SUM(C61:C63)</f>
        <v>23131431</v>
      </c>
      <c r="D64" s="257">
        <f>SUM(D61:D63)</f>
        <v>63451234</v>
      </c>
      <c r="E64" s="257">
        <f>SUM(E61:E63)</f>
        <v>63451234</v>
      </c>
      <c r="F64" s="259">
        <f>E64/D64*100</f>
        <v>100</v>
      </c>
    </row>
    <row r="65" spans="1:6" s="6" customFormat="1" ht="12.75">
      <c r="A65" s="225" t="s">
        <v>354</v>
      </c>
      <c r="B65" s="250" t="s">
        <v>466</v>
      </c>
      <c r="C65" s="479"/>
      <c r="D65" s="227"/>
      <c r="E65" s="478"/>
      <c r="F65" s="249"/>
    </row>
    <row r="66" spans="1:6" s="6" customFormat="1" ht="12.75">
      <c r="A66" s="225" t="s">
        <v>31</v>
      </c>
      <c r="B66" s="250" t="s">
        <v>467</v>
      </c>
      <c r="C66" s="479"/>
      <c r="D66" s="227"/>
      <c r="E66" s="478"/>
      <c r="F66" s="249"/>
    </row>
    <row r="67" spans="1:6" s="6" customFormat="1" ht="12.75">
      <c r="A67" s="232" t="s">
        <v>32</v>
      </c>
      <c r="B67" s="250" t="s">
        <v>468</v>
      </c>
      <c r="C67" s="479">
        <v>1121209</v>
      </c>
      <c r="D67" s="227">
        <v>2538788</v>
      </c>
      <c r="E67" s="478">
        <v>1121209</v>
      </c>
      <c r="F67" s="258">
        <f>E67/D67*100</f>
        <v>44.16315974394081</v>
      </c>
    </row>
    <row r="68" spans="1:6" s="254" customFormat="1" ht="32.25" customHeight="1" thickBot="1">
      <c r="A68" s="251" t="s">
        <v>33</v>
      </c>
      <c r="B68" s="252" t="s">
        <v>474</v>
      </c>
      <c r="C68" s="253">
        <f>SUM(C65:C67)</f>
        <v>1121209</v>
      </c>
      <c r="D68" s="253">
        <f>SUM(D65:D67)</f>
        <v>2538788</v>
      </c>
      <c r="E68" s="253">
        <f>SUM(E65:E67)</f>
        <v>1121209</v>
      </c>
      <c r="F68" s="260">
        <f>E68/D68*100</f>
        <v>44.16315974394081</v>
      </c>
    </row>
    <row r="69" spans="1:6" s="254" customFormat="1" ht="32.25" customHeight="1" thickBot="1">
      <c r="A69" s="255" t="s">
        <v>34</v>
      </c>
      <c r="B69" s="256" t="s">
        <v>475</v>
      </c>
      <c r="C69" s="480">
        <f>C57+C64</f>
        <v>74601281</v>
      </c>
      <c r="D69" s="480">
        <f>D57+D64</f>
        <v>179647025</v>
      </c>
      <c r="E69" s="480">
        <f>E57+E64</f>
        <v>178785016</v>
      </c>
      <c r="F69" s="261">
        <f>E69/D69*100</f>
        <v>99.52016516833496</v>
      </c>
    </row>
    <row r="70" spans="1:6" s="6" customFormat="1" ht="32.25" customHeight="1" thickBot="1">
      <c r="A70" s="255" t="s">
        <v>35</v>
      </c>
      <c r="B70" s="256" t="s">
        <v>476</v>
      </c>
      <c r="C70" s="480">
        <f>C58+C68</f>
        <v>74601278</v>
      </c>
      <c r="D70" s="480">
        <f>D58+D68</f>
        <v>179647025</v>
      </c>
      <c r="E70" s="480">
        <f>E58+E68</f>
        <v>73738545</v>
      </c>
      <c r="F70" s="262">
        <f>E70/D70*100</f>
        <v>41.046349083710126</v>
      </c>
    </row>
  </sheetData>
  <sheetProtection password="AF00" sheet="1"/>
  <mergeCells count="15">
    <mergeCell ref="A8:F8"/>
    <mergeCell ref="A6:F6"/>
    <mergeCell ref="A7:F7"/>
    <mergeCell ref="A2:F2"/>
    <mergeCell ref="A60:F60"/>
    <mergeCell ref="A45:F45"/>
    <mergeCell ref="A15:F15"/>
    <mergeCell ref="A9:F9"/>
    <mergeCell ref="E42:E44"/>
    <mergeCell ref="E12:E14"/>
    <mergeCell ref="B12:B14"/>
    <mergeCell ref="C13:D14"/>
    <mergeCell ref="B42:B44"/>
    <mergeCell ref="A12:A14"/>
    <mergeCell ref="C43:D44"/>
  </mergeCells>
  <printOptions horizontalCentered="1"/>
  <pageMargins left="0" right="0" top="0.5905511811023623" bottom="0.5905511811023623" header="0.5118110236220472" footer="0.5118110236220472"/>
  <pageSetup horizontalDpi="200" verticalDpi="2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2:G41"/>
  <sheetViews>
    <sheetView zoomScalePageLayoutView="0" workbookViewId="0" topLeftCell="A1">
      <selection activeCell="B2" sqref="B2:C2"/>
    </sheetView>
  </sheetViews>
  <sheetFormatPr defaultColWidth="9.00390625" defaultRowHeight="12.75"/>
  <cols>
    <col min="1" max="1" width="4.75390625" style="13" customWidth="1"/>
    <col min="2" max="2" width="72.00390625" style="13" customWidth="1"/>
    <col min="3" max="3" width="27.125" style="13" customWidth="1"/>
    <col min="4" max="4" width="15.375" style="13" bestFit="1" customWidth="1"/>
    <col min="5" max="5" width="11.375" style="13" bestFit="1" customWidth="1"/>
    <col min="6" max="16384" width="9.125" style="13" customWidth="1"/>
  </cols>
  <sheetData>
    <row r="2" spans="2:3" ht="15.75">
      <c r="B2" s="1126"/>
      <c r="C2" s="1126"/>
    </row>
    <row r="4" spans="1:7" s="66" customFormat="1" ht="12.75">
      <c r="A4" s="1171" t="s">
        <v>1139</v>
      </c>
      <c r="B4" s="1026"/>
      <c r="D4" s="133"/>
      <c r="E4" s="50"/>
      <c r="F4" s="50"/>
      <c r="G4" s="50"/>
    </row>
    <row r="6" spans="2:3" ht="15.75">
      <c r="B6" s="970" t="s">
        <v>729</v>
      </c>
      <c r="C6" s="970"/>
    </row>
    <row r="7" spans="2:3" ht="15.75">
      <c r="B7" s="970" t="s">
        <v>735</v>
      </c>
      <c r="C7" s="970"/>
    </row>
    <row r="8" spans="2:3" ht="15.75">
      <c r="B8" s="970" t="s">
        <v>979</v>
      </c>
      <c r="C8" s="970"/>
    </row>
    <row r="10" ht="16.5" thickBot="1">
      <c r="C10" s="407" t="s">
        <v>881</v>
      </c>
    </row>
    <row r="11" spans="1:3" ht="15.75">
      <c r="A11" s="1170" t="s">
        <v>889</v>
      </c>
      <c r="B11" s="1172" t="s">
        <v>736</v>
      </c>
      <c r="C11" s="1172" t="s">
        <v>737</v>
      </c>
    </row>
    <row r="12" spans="1:3" ht="15.75">
      <c r="A12" s="1145"/>
      <c r="B12" s="1173"/>
      <c r="C12" s="1173"/>
    </row>
    <row r="13" spans="1:3" ht="15.75">
      <c r="A13" s="1145"/>
      <c r="B13" s="1173"/>
      <c r="C13" s="1173"/>
    </row>
    <row r="14" spans="1:3" ht="16.5" thickBot="1">
      <c r="A14" s="1146"/>
      <c r="B14" s="1174"/>
      <c r="C14" s="1174"/>
    </row>
    <row r="15" spans="1:3" ht="15.75">
      <c r="A15" s="576"/>
      <c r="B15" s="577"/>
      <c r="C15" s="577"/>
    </row>
    <row r="16" spans="1:2" ht="15.75">
      <c r="A16" s="578" t="s">
        <v>334</v>
      </c>
      <c r="B16" s="12" t="s">
        <v>995</v>
      </c>
    </row>
    <row r="17" spans="1:4" ht="15.75">
      <c r="A17" s="199" t="s">
        <v>335</v>
      </c>
      <c r="B17" s="13" t="s">
        <v>738</v>
      </c>
      <c r="C17" s="2">
        <v>49852311</v>
      </c>
      <c r="D17" s="2"/>
    </row>
    <row r="18" spans="1:4" ht="15.75">
      <c r="A18" s="199" t="s">
        <v>336</v>
      </c>
      <c r="B18" s="13" t="s">
        <v>739</v>
      </c>
      <c r="C18" s="2"/>
      <c r="D18" s="2"/>
    </row>
    <row r="19" spans="1:4" ht="15.75">
      <c r="A19" s="199" t="s">
        <v>337</v>
      </c>
      <c r="B19" s="13" t="s">
        <v>740</v>
      </c>
      <c r="C19" s="2">
        <v>179260</v>
      </c>
      <c r="D19" s="2"/>
    </row>
    <row r="20" spans="1:4" ht="15.75">
      <c r="A20" s="199" t="s">
        <v>338</v>
      </c>
      <c r="B20" s="13" t="s">
        <v>741</v>
      </c>
      <c r="C20" s="2"/>
      <c r="D20" s="2"/>
    </row>
    <row r="21" spans="1:4" s="12" customFormat="1" ht="15.75">
      <c r="A21" s="578" t="s">
        <v>360</v>
      </c>
      <c r="B21" s="12" t="s">
        <v>742</v>
      </c>
      <c r="C21" s="25">
        <f>SUM(C17:C20)</f>
        <v>50031571</v>
      </c>
      <c r="D21" s="25"/>
    </row>
    <row r="22" spans="1:4" s="12" customFormat="1" ht="15.75">
      <c r="A22" s="578"/>
      <c r="C22" s="25"/>
      <c r="D22" s="25"/>
    </row>
    <row r="23" spans="1:4" s="12" customFormat="1" ht="15.75">
      <c r="A23" s="578" t="s">
        <v>361</v>
      </c>
      <c r="B23" s="12" t="s">
        <v>293</v>
      </c>
      <c r="C23" s="25"/>
      <c r="D23" s="25"/>
    </row>
    <row r="24" spans="1:4" ht="15.75">
      <c r="A24" s="199" t="s">
        <v>362</v>
      </c>
      <c r="B24" s="13" t="s">
        <v>294</v>
      </c>
      <c r="C24" s="2">
        <f>175670695+13528046</f>
        <v>189198741</v>
      </c>
      <c r="D24" s="2"/>
    </row>
    <row r="25" spans="1:4" ht="15.75">
      <c r="A25" s="199" t="s">
        <v>363</v>
      </c>
      <c r="B25" s="13" t="s">
        <v>305</v>
      </c>
      <c r="C25" s="2">
        <v>-62033655</v>
      </c>
      <c r="D25" s="2"/>
    </row>
    <row r="26" spans="1:4" ht="15.75">
      <c r="A26" s="199" t="s">
        <v>656</v>
      </c>
      <c r="B26" s="13" t="s">
        <v>1052</v>
      </c>
      <c r="C26" s="2">
        <v>-10413725</v>
      </c>
      <c r="D26" s="2"/>
    </row>
    <row r="27" spans="1:4" ht="15.75">
      <c r="A27" s="578" t="s">
        <v>657</v>
      </c>
      <c r="B27" s="451" t="s">
        <v>295</v>
      </c>
      <c r="C27" s="450">
        <f>C24+C25+C26</f>
        <v>116751361</v>
      </c>
      <c r="D27" s="2"/>
    </row>
    <row r="28" spans="1:4" ht="15.75">
      <c r="A28" s="578" t="s">
        <v>688</v>
      </c>
      <c r="B28" s="12" t="s">
        <v>296</v>
      </c>
      <c r="C28" s="25"/>
      <c r="D28" s="2"/>
    </row>
    <row r="29" spans="1:4" ht="15.75">
      <c r="A29" s="199" t="s">
        <v>658</v>
      </c>
      <c r="B29" s="13" t="s">
        <v>297</v>
      </c>
      <c r="C29" s="2">
        <f>71226851+12925419</f>
        <v>84152270</v>
      </c>
      <c r="D29" s="2"/>
    </row>
    <row r="30" spans="1:4" ht="15.75">
      <c r="A30" s="199"/>
      <c r="B30" s="13" t="s">
        <v>1053</v>
      </c>
      <c r="C30" s="2">
        <v>-10413725</v>
      </c>
      <c r="D30" s="2"/>
    </row>
    <row r="31" spans="1:4" ht="31.5">
      <c r="A31" s="199" t="s">
        <v>659</v>
      </c>
      <c r="B31" s="449" t="s">
        <v>298</v>
      </c>
      <c r="C31" s="2">
        <f>158943-15750</f>
        <v>143193</v>
      </c>
      <c r="D31" s="2"/>
    </row>
    <row r="32" spans="1:5" ht="15.75">
      <c r="A32" s="578" t="s">
        <v>660</v>
      </c>
      <c r="B32" s="451" t="s">
        <v>743</v>
      </c>
      <c r="C32" s="450">
        <f>C29-C31+C30</f>
        <v>73595352</v>
      </c>
      <c r="D32" s="2"/>
      <c r="E32" s="82"/>
    </row>
    <row r="33" spans="1:5" ht="15.75">
      <c r="A33" s="199"/>
      <c r="B33" s="451"/>
      <c r="C33" s="450"/>
      <c r="D33" s="2"/>
      <c r="E33" s="82"/>
    </row>
    <row r="34" spans="1:4" s="12" customFormat="1" ht="15.75">
      <c r="A34" s="578" t="s">
        <v>662</v>
      </c>
      <c r="B34" s="12" t="s">
        <v>996</v>
      </c>
      <c r="C34" s="25"/>
      <c r="D34" s="25"/>
    </row>
    <row r="35" spans="1:4" ht="15.75">
      <c r="A35" s="199" t="s">
        <v>663</v>
      </c>
      <c r="B35" s="13" t="s">
        <v>738</v>
      </c>
      <c r="C35" s="2">
        <v>92824450</v>
      </c>
      <c r="D35" s="2"/>
    </row>
    <row r="36" spans="1:4" ht="15.75">
      <c r="A36" s="199" t="s">
        <v>664</v>
      </c>
      <c r="B36" s="13" t="s">
        <v>739</v>
      </c>
      <c r="C36" s="2"/>
      <c r="D36" s="2"/>
    </row>
    <row r="37" spans="1:5" ht="15.75">
      <c r="A37" s="199" t="s">
        <v>665</v>
      </c>
      <c r="B37" s="13" t="s">
        <v>740</v>
      </c>
      <c r="C37" s="2">
        <v>363130</v>
      </c>
      <c r="D37" s="2"/>
      <c r="E37" s="82"/>
    </row>
    <row r="38" spans="1:4" ht="15.75">
      <c r="A38" s="199" t="s">
        <v>666</v>
      </c>
      <c r="B38" s="13" t="s">
        <v>741</v>
      </c>
      <c r="C38" s="2"/>
      <c r="D38" s="2"/>
    </row>
    <row r="39" spans="1:4" s="12" customFormat="1" ht="15.75">
      <c r="A39" s="578" t="s">
        <v>667</v>
      </c>
      <c r="B39" s="12" t="s">
        <v>744</v>
      </c>
      <c r="C39" s="25">
        <f>C21+C27-C32</f>
        <v>93187580</v>
      </c>
      <c r="D39" s="25"/>
    </row>
    <row r="40" ht="15.75">
      <c r="C40" s="2"/>
    </row>
    <row r="41" ht="15.75">
      <c r="C41" s="82"/>
    </row>
  </sheetData>
  <sheetProtection password="AF00" sheet="1"/>
  <mergeCells count="8">
    <mergeCell ref="A11:A14"/>
    <mergeCell ref="A4:B4"/>
    <mergeCell ref="B11:B14"/>
    <mergeCell ref="C11:C14"/>
    <mergeCell ref="B2:C2"/>
    <mergeCell ref="B6:C6"/>
    <mergeCell ref="B7:C7"/>
    <mergeCell ref="B8:C8"/>
  </mergeCells>
  <printOptions horizontalCentered="1"/>
  <pageMargins left="0.07874015748031496" right="0.11811023622047245" top="0" bottom="0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2:M301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5.625" style="272" customWidth="1"/>
    <col min="2" max="2" width="3.25390625" style="56" customWidth="1"/>
    <col min="3" max="3" width="3.875" style="56" customWidth="1"/>
    <col min="4" max="4" width="3.625" style="56" customWidth="1"/>
    <col min="5" max="5" width="2.625" style="56" customWidth="1"/>
    <col min="6" max="6" width="3.625" style="265" customWidth="1"/>
    <col min="7" max="7" width="42.625" style="56" customWidth="1"/>
    <col min="8" max="8" width="16.875" style="56" customWidth="1"/>
    <col min="9" max="9" width="10.625" style="56" customWidth="1"/>
    <col min="10" max="10" width="17.375" style="56" customWidth="1"/>
    <col min="11" max="12" width="9.125" style="56" customWidth="1"/>
    <col min="13" max="13" width="11.25390625" style="56" bestFit="1" customWidth="1"/>
    <col min="14" max="16384" width="9.125" style="56" customWidth="1"/>
  </cols>
  <sheetData>
    <row r="2" spans="1:10" ht="12.75">
      <c r="A2" s="1178"/>
      <c r="B2" s="1178"/>
      <c r="C2" s="1178"/>
      <c r="D2" s="1178"/>
      <c r="E2" s="1178"/>
      <c r="F2" s="1178"/>
      <c r="G2" s="1178"/>
      <c r="H2" s="1178"/>
      <c r="I2" s="1178"/>
      <c r="J2" s="1178"/>
    </row>
    <row r="3" spans="1:10" ht="12.75">
      <c r="A3" s="1178"/>
      <c r="B3" s="1178"/>
      <c r="C3" s="1178"/>
      <c r="D3" s="1178"/>
      <c r="E3" s="1178"/>
      <c r="F3" s="1178"/>
      <c r="G3" s="1178"/>
      <c r="H3" s="1178"/>
      <c r="I3" s="1178"/>
      <c r="J3" s="1178"/>
    </row>
    <row r="4" spans="1:6" s="66" customFormat="1" ht="12.75">
      <c r="A4" s="220" t="s">
        <v>1140</v>
      </c>
      <c r="C4" s="133"/>
      <c r="D4" s="50"/>
      <c r="E4" s="50"/>
      <c r="F4" s="50"/>
    </row>
    <row r="6" spans="1:10" s="1" customFormat="1" ht="15.75">
      <c r="A6" s="1194" t="s">
        <v>556</v>
      </c>
      <c r="B6" s="1194"/>
      <c r="C6" s="1194"/>
      <c r="D6" s="1194"/>
      <c r="E6" s="1194"/>
      <c r="F6" s="1194"/>
      <c r="G6" s="1194"/>
      <c r="H6" s="1194"/>
      <c r="I6" s="1194"/>
      <c r="J6" s="1194"/>
    </row>
    <row r="7" spans="1:10" s="1" customFormat="1" ht="15.75">
      <c r="A7" s="1194" t="s">
        <v>306</v>
      </c>
      <c r="B7" s="1194"/>
      <c r="C7" s="1194"/>
      <c r="D7" s="1194"/>
      <c r="E7" s="1194"/>
      <c r="F7" s="1194"/>
      <c r="G7" s="1194"/>
      <c r="H7" s="1194"/>
      <c r="I7" s="1194"/>
      <c r="J7" s="1194"/>
    </row>
    <row r="8" spans="1:10" s="1" customFormat="1" ht="15.75">
      <c r="A8" s="1194" t="s">
        <v>979</v>
      </c>
      <c r="B8" s="1194"/>
      <c r="C8" s="1194"/>
      <c r="D8" s="1194"/>
      <c r="E8" s="1194"/>
      <c r="F8" s="1194"/>
      <c r="G8" s="1194"/>
      <c r="H8" s="1194"/>
      <c r="I8" s="1194"/>
      <c r="J8" s="1194"/>
    </row>
    <row r="9" spans="1:10" s="1" customFormat="1" ht="15.75">
      <c r="A9" s="288"/>
      <c r="B9" s="264"/>
      <c r="C9" s="264"/>
      <c r="D9" s="264"/>
      <c r="E9" s="264"/>
      <c r="F9" s="264"/>
      <c r="G9" s="264"/>
      <c r="H9" s="264"/>
      <c r="I9" s="264"/>
      <c r="J9" s="264"/>
    </row>
    <row r="10" ht="14.25" customHeight="1" thickBot="1">
      <c r="J10" s="266" t="s">
        <v>882</v>
      </c>
    </row>
    <row r="11" spans="1:10" s="36" customFormat="1" ht="15" customHeight="1">
      <c r="A11" s="1195" t="s">
        <v>555</v>
      </c>
      <c r="B11" s="1197" t="s">
        <v>641</v>
      </c>
      <c r="C11" s="1197"/>
      <c r="D11" s="1197"/>
      <c r="E11" s="1197"/>
      <c r="F11" s="1197"/>
      <c r="G11" s="1198"/>
      <c r="H11" s="1182" t="s">
        <v>355</v>
      </c>
      <c r="I11" s="1182" t="s">
        <v>356</v>
      </c>
      <c r="J11" s="1176" t="s">
        <v>357</v>
      </c>
    </row>
    <row r="12" spans="1:10" s="36" customFormat="1" ht="13.5" thickBot="1">
      <c r="A12" s="1196"/>
      <c r="B12" s="1199"/>
      <c r="C12" s="1199"/>
      <c r="D12" s="1199"/>
      <c r="E12" s="1199"/>
      <c r="F12" s="1199"/>
      <c r="G12" s="1200"/>
      <c r="H12" s="1183"/>
      <c r="I12" s="1183"/>
      <c r="J12" s="1177"/>
    </row>
    <row r="13" spans="1:11" s="295" customFormat="1" ht="15.75">
      <c r="A13" s="1185" t="s">
        <v>332</v>
      </c>
      <c r="B13" s="1185"/>
      <c r="C13" s="1185"/>
      <c r="D13" s="1185"/>
      <c r="E13" s="1185"/>
      <c r="F13" s="1185"/>
      <c r="G13" s="1185"/>
      <c r="K13" s="296"/>
    </row>
    <row r="14" spans="1:11" s="327" customFormat="1" ht="32.25" customHeight="1">
      <c r="A14" s="325"/>
      <c r="B14" s="330" t="s">
        <v>373</v>
      </c>
      <c r="C14" s="1181" t="s">
        <v>591</v>
      </c>
      <c r="D14" s="1181"/>
      <c r="E14" s="1181"/>
      <c r="F14" s="1181"/>
      <c r="G14" s="1181"/>
      <c r="K14" s="328"/>
    </row>
    <row r="15" spans="1:11" s="327" customFormat="1" ht="15">
      <c r="A15" s="325"/>
      <c r="B15" s="325"/>
      <c r="C15" s="329" t="s">
        <v>728</v>
      </c>
      <c r="D15" s="331" t="s">
        <v>358</v>
      </c>
      <c r="E15" s="326"/>
      <c r="F15" s="326"/>
      <c r="G15" s="326"/>
      <c r="K15" s="328"/>
    </row>
    <row r="16" spans="1:11" ht="12.75">
      <c r="A16" s="272" t="s">
        <v>334</v>
      </c>
      <c r="B16" s="56" t="s">
        <v>721</v>
      </c>
      <c r="C16" s="266" t="s">
        <v>728</v>
      </c>
      <c r="D16" s="266" t="s">
        <v>646</v>
      </c>
      <c r="E16" s="266"/>
      <c r="F16" s="56" t="s">
        <v>486</v>
      </c>
      <c r="H16" s="50"/>
      <c r="I16" s="50"/>
      <c r="J16" s="50"/>
      <c r="K16" s="265"/>
    </row>
    <row r="17" spans="1:11" ht="12.75">
      <c r="A17" s="272" t="s">
        <v>335</v>
      </c>
      <c r="B17" s="56" t="s">
        <v>721</v>
      </c>
      <c r="C17" s="266" t="s">
        <v>728</v>
      </c>
      <c r="D17" s="266" t="s">
        <v>647</v>
      </c>
      <c r="E17" s="266"/>
      <c r="F17" s="56" t="s">
        <v>487</v>
      </c>
      <c r="H17" s="50">
        <v>296642</v>
      </c>
      <c r="I17" s="50"/>
      <c r="J17" s="50">
        <v>935862</v>
      </c>
      <c r="K17" s="265"/>
    </row>
    <row r="18" spans="1:11" ht="13.5" thickBot="1">
      <c r="A18" s="272" t="s">
        <v>336</v>
      </c>
      <c r="B18" s="56" t="s">
        <v>721</v>
      </c>
      <c r="C18" s="266" t="s">
        <v>728</v>
      </c>
      <c r="D18" s="266" t="s">
        <v>648</v>
      </c>
      <c r="E18" s="266"/>
      <c r="F18" s="56" t="s">
        <v>488</v>
      </c>
      <c r="H18" s="208"/>
      <c r="I18" s="208"/>
      <c r="J18" s="208"/>
      <c r="K18" s="265"/>
    </row>
    <row r="19" spans="1:11" s="267" customFormat="1" ht="13.5" thickBot="1">
      <c r="A19" s="399" t="s">
        <v>337</v>
      </c>
      <c r="B19" s="80" t="s">
        <v>721</v>
      </c>
      <c r="C19" s="271" t="s">
        <v>728</v>
      </c>
      <c r="D19" s="271"/>
      <c r="E19" s="271"/>
      <c r="F19" s="270" t="s">
        <v>358</v>
      </c>
      <c r="G19" s="275"/>
      <c r="H19" s="90">
        <f>SUM(H16:H18)</f>
        <v>296642</v>
      </c>
      <c r="I19" s="90"/>
      <c r="J19" s="90">
        <f>J17</f>
        <v>935862</v>
      </c>
      <c r="K19" s="274"/>
    </row>
    <row r="20" spans="1:11" s="327" customFormat="1" ht="15">
      <c r="A20" s="325"/>
      <c r="B20" s="325"/>
      <c r="C20" s="329" t="s">
        <v>489</v>
      </c>
      <c r="D20" s="331" t="s">
        <v>364</v>
      </c>
      <c r="E20" s="326"/>
      <c r="F20" s="326"/>
      <c r="G20" s="326"/>
      <c r="K20" s="328"/>
    </row>
    <row r="21" spans="1:11" ht="12.75">
      <c r="A21" s="272" t="s">
        <v>338</v>
      </c>
      <c r="B21" s="56" t="s">
        <v>721</v>
      </c>
      <c r="C21" s="266" t="s">
        <v>489</v>
      </c>
      <c r="D21" s="266" t="s">
        <v>646</v>
      </c>
      <c r="E21" s="266"/>
      <c r="F21" s="56" t="s">
        <v>490</v>
      </c>
      <c r="H21" s="50">
        <v>575781179</v>
      </c>
      <c r="I21" s="50"/>
      <c r="J21" s="208">
        <v>567613234</v>
      </c>
      <c r="K21" s="265"/>
    </row>
    <row r="22" spans="1:11" ht="12.75">
      <c r="A22" s="272" t="s">
        <v>360</v>
      </c>
      <c r="B22" s="56" t="s">
        <v>721</v>
      </c>
      <c r="C22" s="266" t="s">
        <v>489</v>
      </c>
      <c r="D22" s="266" t="s">
        <v>647</v>
      </c>
      <c r="E22" s="266"/>
      <c r="F22" s="56" t="s">
        <v>359</v>
      </c>
      <c r="H22" s="50">
        <v>5978379</v>
      </c>
      <c r="I22" s="50"/>
      <c r="J22" s="208">
        <v>4218990</v>
      </c>
      <c r="K22" s="265"/>
    </row>
    <row r="23" spans="1:11" ht="12.75">
      <c r="A23" s="289" t="s">
        <v>361</v>
      </c>
      <c r="B23" s="56" t="s">
        <v>721</v>
      </c>
      <c r="C23" s="266" t="s">
        <v>489</v>
      </c>
      <c r="D23" s="266" t="s">
        <v>648</v>
      </c>
      <c r="E23" s="266"/>
      <c r="F23" s="56" t="s">
        <v>491</v>
      </c>
      <c r="H23" s="50"/>
      <c r="I23" s="50"/>
      <c r="J23" s="208"/>
      <c r="K23" s="265"/>
    </row>
    <row r="24" spans="1:11" ht="12.75">
      <c r="A24" s="289" t="s">
        <v>362</v>
      </c>
      <c r="B24" s="56" t="s">
        <v>721</v>
      </c>
      <c r="C24" s="266" t="s">
        <v>489</v>
      </c>
      <c r="D24" s="266" t="s">
        <v>649</v>
      </c>
      <c r="E24" s="266"/>
      <c r="F24" s="56" t="s">
        <v>492</v>
      </c>
      <c r="H24" s="50">
        <v>4175800</v>
      </c>
      <c r="I24" s="50"/>
      <c r="J24" s="208">
        <v>4335800</v>
      </c>
      <c r="K24" s="265"/>
    </row>
    <row r="25" spans="1:11" ht="13.5" thickBot="1">
      <c r="A25" s="272" t="s">
        <v>363</v>
      </c>
      <c r="B25" s="56" t="s">
        <v>721</v>
      </c>
      <c r="C25" s="266" t="s">
        <v>489</v>
      </c>
      <c r="D25" s="266" t="s">
        <v>650</v>
      </c>
      <c r="E25" s="266"/>
      <c r="F25" s="56" t="s">
        <v>493</v>
      </c>
      <c r="H25" s="50"/>
      <c r="I25" s="50"/>
      <c r="J25" s="208"/>
      <c r="K25" s="265"/>
    </row>
    <row r="26" spans="1:11" s="267" customFormat="1" ht="13.5" thickBot="1">
      <c r="A26" s="399" t="s">
        <v>656</v>
      </c>
      <c r="B26" s="80" t="s">
        <v>721</v>
      </c>
      <c r="C26" s="271" t="s">
        <v>489</v>
      </c>
      <c r="D26" s="271"/>
      <c r="E26" s="271"/>
      <c r="F26" s="270" t="s">
        <v>364</v>
      </c>
      <c r="G26" s="275"/>
      <c r="H26" s="90">
        <f>SUM(H21:H25)</f>
        <v>585935358</v>
      </c>
      <c r="I26" s="90"/>
      <c r="J26" s="90">
        <f>SUM(J21:J25)</f>
        <v>576168024</v>
      </c>
      <c r="K26" s="274"/>
    </row>
    <row r="27" spans="1:11" s="327" customFormat="1" ht="19.5" customHeight="1">
      <c r="A27" s="325"/>
      <c r="B27" s="325"/>
      <c r="C27" s="329" t="s">
        <v>494</v>
      </c>
      <c r="D27" s="331" t="s">
        <v>495</v>
      </c>
      <c r="E27" s="326"/>
      <c r="F27" s="326"/>
      <c r="G27" s="326"/>
      <c r="K27" s="328"/>
    </row>
    <row r="28" spans="1:11" ht="12.75">
      <c r="A28" s="272" t="s">
        <v>657</v>
      </c>
      <c r="B28" s="266" t="s">
        <v>721</v>
      </c>
      <c r="C28" s="266" t="s">
        <v>494</v>
      </c>
      <c r="D28" s="266" t="s">
        <v>646</v>
      </c>
      <c r="F28" s="56" t="s">
        <v>365</v>
      </c>
      <c r="H28" s="50">
        <v>1845000</v>
      </c>
      <c r="I28" s="50"/>
      <c r="J28" s="208">
        <v>1845000</v>
      </c>
      <c r="K28" s="265"/>
    </row>
    <row r="29" spans="1:11" ht="12.75">
      <c r="A29" s="272" t="s">
        <v>688</v>
      </c>
      <c r="B29" s="56" t="s">
        <v>721</v>
      </c>
      <c r="C29" s="266" t="s">
        <v>494</v>
      </c>
      <c r="D29" s="266" t="s">
        <v>646</v>
      </c>
      <c r="E29" s="266" t="s">
        <v>749</v>
      </c>
      <c r="F29" s="56" t="s">
        <v>622</v>
      </c>
      <c r="G29" s="56" t="s">
        <v>366</v>
      </c>
      <c r="H29" s="208"/>
      <c r="I29" s="208"/>
      <c r="J29" s="208"/>
      <c r="K29" s="265"/>
    </row>
    <row r="30" spans="1:11" ht="12.75">
      <c r="A30" s="272" t="s">
        <v>658</v>
      </c>
      <c r="B30" s="56" t="s">
        <v>721</v>
      </c>
      <c r="C30" s="266" t="s">
        <v>494</v>
      </c>
      <c r="D30" s="266" t="s">
        <v>646</v>
      </c>
      <c r="E30" s="266" t="s">
        <v>750</v>
      </c>
      <c r="F30" s="56"/>
      <c r="G30" s="56" t="s">
        <v>367</v>
      </c>
      <c r="H30" s="208"/>
      <c r="I30" s="208"/>
      <c r="J30" s="208"/>
      <c r="K30" s="265"/>
    </row>
    <row r="31" spans="1:11" ht="12.75">
      <c r="A31" s="272" t="s">
        <v>659</v>
      </c>
      <c r="B31" s="56" t="s">
        <v>721</v>
      </c>
      <c r="C31" s="266" t="s">
        <v>494</v>
      </c>
      <c r="D31" s="266" t="s">
        <v>647</v>
      </c>
      <c r="E31" s="266"/>
      <c r="F31" s="56" t="s">
        <v>368</v>
      </c>
      <c r="H31" s="208"/>
      <c r="I31" s="208"/>
      <c r="J31" s="208"/>
      <c r="K31" s="265"/>
    </row>
    <row r="32" spans="1:11" ht="12.75">
      <c r="A32" s="272" t="s">
        <v>660</v>
      </c>
      <c r="B32" s="56" t="s">
        <v>721</v>
      </c>
      <c r="C32" s="266" t="s">
        <v>494</v>
      </c>
      <c r="D32" s="266" t="s">
        <v>647</v>
      </c>
      <c r="E32" s="266" t="s">
        <v>749</v>
      </c>
      <c r="F32" s="56"/>
      <c r="G32" s="56" t="s">
        <v>369</v>
      </c>
      <c r="H32" s="208"/>
      <c r="I32" s="208"/>
      <c r="J32" s="208"/>
      <c r="K32" s="265"/>
    </row>
    <row r="33" spans="1:11" ht="12.75">
      <c r="A33" s="272" t="s">
        <v>662</v>
      </c>
      <c r="B33" s="56" t="s">
        <v>721</v>
      </c>
      <c r="C33" s="266" t="s">
        <v>494</v>
      </c>
      <c r="D33" s="266" t="s">
        <v>647</v>
      </c>
      <c r="E33" s="266" t="s">
        <v>750</v>
      </c>
      <c r="F33" s="56"/>
      <c r="G33" s="56" t="s">
        <v>370</v>
      </c>
      <c r="H33" s="208"/>
      <c r="I33" s="208"/>
      <c r="J33" s="208"/>
      <c r="K33" s="265"/>
    </row>
    <row r="34" spans="1:11" ht="13.5" thickBot="1">
      <c r="A34" s="272" t="s">
        <v>663</v>
      </c>
      <c r="B34" s="56" t="s">
        <v>721</v>
      </c>
      <c r="C34" s="266" t="s">
        <v>494</v>
      </c>
      <c r="D34" s="266" t="s">
        <v>648</v>
      </c>
      <c r="E34" s="266"/>
      <c r="F34" s="56" t="s">
        <v>496</v>
      </c>
      <c r="H34" s="208"/>
      <c r="I34" s="208"/>
      <c r="J34" s="208"/>
      <c r="K34" s="265"/>
    </row>
    <row r="35" spans="1:11" s="267" customFormat="1" ht="13.5" thickBot="1">
      <c r="A35" s="399" t="s">
        <v>664</v>
      </c>
      <c r="B35" s="80" t="s">
        <v>721</v>
      </c>
      <c r="C35" s="271" t="s">
        <v>494</v>
      </c>
      <c r="D35" s="271"/>
      <c r="E35" s="271"/>
      <c r="F35" s="270" t="s">
        <v>495</v>
      </c>
      <c r="G35" s="275"/>
      <c r="H35" s="90">
        <f>SUM(H28+H31+H34)</f>
        <v>1845000</v>
      </c>
      <c r="I35" s="90"/>
      <c r="J35" s="90">
        <f>SUM(J28+J31+J34)</f>
        <v>1845000</v>
      </c>
      <c r="K35" s="274"/>
    </row>
    <row r="36" spans="1:11" s="327" customFormat="1" ht="19.5" customHeight="1">
      <c r="A36" s="325"/>
      <c r="B36" s="325"/>
      <c r="C36" s="329" t="s">
        <v>497</v>
      </c>
      <c r="D36" s="331" t="s">
        <v>371</v>
      </c>
      <c r="E36" s="326"/>
      <c r="F36" s="326"/>
      <c r="G36" s="326"/>
      <c r="K36" s="328"/>
    </row>
    <row r="37" spans="1:11" ht="12.75">
      <c r="A37" s="272" t="s">
        <v>665</v>
      </c>
      <c r="B37" s="56" t="s">
        <v>721</v>
      </c>
      <c r="C37" s="266" t="s">
        <v>497</v>
      </c>
      <c r="D37" s="266" t="s">
        <v>646</v>
      </c>
      <c r="E37" s="266"/>
      <c r="F37" s="56" t="s">
        <v>371</v>
      </c>
      <c r="H37" s="208"/>
      <c r="I37" s="208"/>
      <c r="J37" s="208"/>
      <c r="K37" s="265"/>
    </row>
    <row r="38" spans="1:11" ht="24.75" customHeight="1" thickBot="1">
      <c r="A38" s="272" t="s">
        <v>666</v>
      </c>
      <c r="B38" s="56" t="s">
        <v>721</v>
      </c>
      <c r="C38" s="266" t="s">
        <v>497</v>
      </c>
      <c r="D38" s="266" t="s">
        <v>647</v>
      </c>
      <c r="E38" s="266"/>
      <c r="F38" s="1184" t="s">
        <v>372</v>
      </c>
      <c r="G38" s="1184"/>
      <c r="H38" s="208"/>
      <c r="I38" s="208"/>
      <c r="J38" s="208"/>
      <c r="K38" s="265"/>
    </row>
    <row r="39" spans="1:11" s="267" customFormat="1" ht="13.5" thickBot="1">
      <c r="A39" s="399" t="s">
        <v>667</v>
      </c>
      <c r="B39" s="336" t="s">
        <v>721</v>
      </c>
      <c r="C39" s="335" t="s">
        <v>497</v>
      </c>
      <c r="D39" s="335"/>
      <c r="E39" s="335"/>
      <c r="F39" s="334" t="s">
        <v>371</v>
      </c>
      <c r="G39" s="337"/>
      <c r="H39" s="90"/>
      <c r="I39" s="90"/>
      <c r="J39" s="90"/>
      <c r="K39" s="274"/>
    </row>
    <row r="40" spans="1:11" s="267" customFormat="1" ht="25.5" customHeight="1" thickBot="1">
      <c r="A40" s="399" t="s">
        <v>339</v>
      </c>
      <c r="B40" s="80" t="s">
        <v>373</v>
      </c>
      <c r="C40" s="271"/>
      <c r="D40" s="271"/>
      <c r="E40" s="271"/>
      <c r="F40" s="1179" t="s">
        <v>591</v>
      </c>
      <c r="G40" s="1180"/>
      <c r="H40" s="400">
        <f>H19+H26+H35</f>
        <v>588077000</v>
      </c>
      <c r="I40" s="268"/>
      <c r="J40" s="268">
        <f>J19+J26+J35</f>
        <v>578948886</v>
      </c>
      <c r="K40" s="274"/>
    </row>
    <row r="41" spans="1:11" s="327" customFormat="1" ht="15">
      <c r="A41" s="325"/>
      <c r="B41" s="330" t="s">
        <v>29</v>
      </c>
      <c r="C41" s="1181" t="s">
        <v>30</v>
      </c>
      <c r="D41" s="1181"/>
      <c r="E41" s="1181"/>
      <c r="F41" s="1181"/>
      <c r="G41" s="1181"/>
      <c r="K41" s="328"/>
    </row>
    <row r="42" spans="1:11" s="331" customFormat="1" ht="17.25" customHeight="1">
      <c r="A42" s="338"/>
      <c r="C42" s="339" t="s">
        <v>728</v>
      </c>
      <c r="D42" s="331" t="s">
        <v>498</v>
      </c>
      <c r="E42" s="339"/>
      <c r="F42" s="326"/>
      <c r="G42" s="326"/>
      <c r="H42" s="340"/>
      <c r="I42" s="340"/>
      <c r="J42" s="340"/>
      <c r="K42" s="341"/>
    </row>
    <row r="43" spans="1:11" ht="12.75">
      <c r="A43" s="272" t="s">
        <v>340</v>
      </c>
      <c r="B43" s="56" t="s">
        <v>722</v>
      </c>
      <c r="C43" s="266" t="s">
        <v>728</v>
      </c>
      <c r="D43" s="266" t="s">
        <v>646</v>
      </c>
      <c r="E43" s="266"/>
      <c r="F43" s="56" t="s">
        <v>374</v>
      </c>
      <c r="H43" s="208">
        <v>136074</v>
      </c>
      <c r="I43" s="208"/>
      <c r="J43" s="208">
        <v>50022</v>
      </c>
      <c r="K43" s="265"/>
    </row>
    <row r="44" spans="1:11" ht="12.75">
      <c r="A44" s="272" t="s">
        <v>341</v>
      </c>
      <c r="B44" s="56" t="s">
        <v>722</v>
      </c>
      <c r="C44" s="266" t="s">
        <v>728</v>
      </c>
      <c r="D44" s="266" t="s">
        <v>647</v>
      </c>
      <c r="E44" s="266"/>
      <c r="F44" s="56" t="s">
        <v>375</v>
      </c>
      <c r="H44" s="208"/>
      <c r="I44" s="208"/>
      <c r="J44" s="208"/>
      <c r="K44" s="265"/>
    </row>
    <row r="45" spans="1:11" ht="12.75">
      <c r="A45" s="272" t="s">
        <v>342</v>
      </c>
      <c r="B45" s="56" t="s">
        <v>722</v>
      </c>
      <c r="C45" s="266" t="s">
        <v>728</v>
      </c>
      <c r="D45" s="266" t="s">
        <v>648</v>
      </c>
      <c r="E45" s="266"/>
      <c r="F45" s="56" t="s">
        <v>376</v>
      </c>
      <c r="H45" s="208"/>
      <c r="I45" s="208"/>
      <c r="J45" s="208"/>
      <c r="K45" s="265"/>
    </row>
    <row r="46" spans="1:11" ht="12.75">
      <c r="A46" s="272" t="s">
        <v>343</v>
      </c>
      <c r="B46" s="56" t="s">
        <v>722</v>
      </c>
      <c r="C46" s="266" t="s">
        <v>728</v>
      </c>
      <c r="D46" s="266" t="s">
        <v>649</v>
      </c>
      <c r="E46" s="266"/>
      <c r="F46" s="56" t="s">
        <v>377</v>
      </c>
      <c r="H46" s="208"/>
      <c r="I46" s="208"/>
      <c r="J46" s="208"/>
      <c r="K46" s="265"/>
    </row>
    <row r="47" spans="1:11" ht="13.5" thickBot="1">
      <c r="A47" s="272" t="s">
        <v>344</v>
      </c>
      <c r="B47" s="56" t="s">
        <v>722</v>
      </c>
      <c r="C47" s="266" t="s">
        <v>728</v>
      </c>
      <c r="D47" s="266" t="s">
        <v>650</v>
      </c>
      <c r="E47" s="266"/>
      <c r="F47" s="56" t="s">
        <v>499</v>
      </c>
      <c r="H47" s="208"/>
      <c r="I47" s="208"/>
      <c r="J47" s="208"/>
      <c r="K47" s="265"/>
    </row>
    <row r="48" spans="1:11" s="267" customFormat="1" ht="13.5" thickBot="1">
      <c r="A48" s="399" t="s">
        <v>345</v>
      </c>
      <c r="B48" s="80" t="s">
        <v>722</v>
      </c>
      <c r="C48" s="271" t="s">
        <v>728</v>
      </c>
      <c r="D48" s="271"/>
      <c r="E48" s="271"/>
      <c r="F48" s="270" t="s">
        <v>498</v>
      </c>
      <c r="G48" s="275"/>
      <c r="H48" s="90">
        <f>SUM(H43:H47)</f>
        <v>136074</v>
      </c>
      <c r="I48" s="90"/>
      <c r="J48" s="90">
        <f>SUM(J43:J47)</f>
        <v>50022</v>
      </c>
      <c r="K48" s="274"/>
    </row>
    <row r="49" spans="1:11" s="331" customFormat="1" ht="17.25" customHeight="1">
      <c r="A49" s="338"/>
      <c r="C49" s="339" t="s">
        <v>489</v>
      </c>
      <c r="D49" s="331" t="s">
        <v>500</v>
      </c>
      <c r="E49" s="339"/>
      <c r="F49" s="326"/>
      <c r="G49" s="326"/>
      <c r="H49" s="340"/>
      <c r="I49" s="340"/>
      <c r="J49" s="340"/>
      <c r="K49" s="341"/>
    </row>
    <row r="50" spans="1:11" ht="12.75">
      <c r="A50" s="272" t="s">
        <v>346</v>
      </c>
      <c r="B50" s="266" t="s">
        <v>722</v>
      </c>
      <c r="C50" s="266" t="s">
        <v>489</v>
      </c>
      <c r="D50" s="266" t="s">
        <v>646</v>
      </c>
      <c r="E50" s="266"/>
      <c r="F50" s="56" t="s">
        <v>24</v>
      </c>
      <c r="H50" s="208"/>
      <c r="I50" s="208"/>
      <c r="J50" s="208"/>
      <c r="K50" s="265"/>
    </row>
    <row r="51" spans="1:11" ht="12.75">
      <c r="A51" s="272" t="s">
        <v>347</v>
      </c>
      <c r="B51" s="266" t="s">
        <v>722</v>
      </c>
      <c r="C51" s="266" t="s">
        <v>489</v>
      </c>
      <c r="D51" s="266" t="s">
        <v>647</v>
      </c>
      <c r="E51" s="266"/>
      <c r="F51" s="56" t="s">
        <v>501</v>
      </c>
      <c r="H51" s="208"/>
      <c r="I51" s="208"/>
      <c r="J51" s="208"/>
      <c r="K51" s="265"/>
    </row>
    <row r="52" spans="1:11" s="57" customFormat="1" ht="12.75">
      <c r="A52" s="272" t="s">
        <v>348</v>
      </c>
      <c r="B52" s="280" t="s">
        <v>722</v>
      </c>
      <c r="C52" s="280" t="s">
        <v>489</v>
      </c>
      <c r="D52" s="280" t="s">
        <v>647</v>
      </c>
      <c r="E52" s="280" t="s">
        <v>749</v>
      </c>
      <c r="G52" s="57" t="s">
        <v>25</v>
      </c>
      <c r="H52" s="211"/>
      <c r="I52" s="211"/>
      <c r="J52" s="211"/>
      <c r="K52" s="278"/>
    </row>
    <row r="53" spans="1:11" ht="12.75">
      <c r="A53" s="272" t="s">
        <v>349</v>
      </c>
      <c r="B53" s="266" t="s">
        <v>722</v>
      </c>
      <c r="C53" s="281" t="s">
        <v>489</v>
      </c>
      <c r="D53" s="281" t="s">
        <v>647</v>
      </c>
      <c r="E53" s="281" t="s">
        <v>750</v>
      </c>
      <c r="F53" s="279"/>
      <c r="G53" s="279" t="s">
        <v>26</v>
      </c>
      <c r="H53" s="211"/>
      <c r="I53" s="211"/>
      <c r="J53" s="208"/>
      <c r="K53" s="265"/>
    </row>
    <row r="54" spans="1:11" ht="12.75">
      <c r="A54" s="272" t="s">
        <v>350</v>
      </c>
      <c r="B54" s="266" t="s">
        <v>722</v>
      </c>
      <c r="C54" s="266" t="s">
        <v>489</v>
      </c>
      <c r="D54" s="266" t="s">
        <v>647</v>
      </c>
      <c r="E54" s="266" t="s">
        <v>752</v>
      </c>
      <c r="F54" s="56"/>
      <c r="G54" s="56" t="s">
        <v>369</v>
      </c>
      <c r="H54" s="211"/>
      <c r="I54" s="211"/>
      <c r="J54" s="208"/>
      <c r="K54" s="265"/>
    </row>
    <row r="55" spans="1:11" ht="12.75">
      <c r="A55" s="272" t="s">
        <v>351</v>
      </c>
      <c r="B55" s="56" t="s">
        <v>722</v>
      </c>
      <c r="C55" s="266" t="s">
        <v>489</v>
      </c>
      <c r="D55" s="266" t="s">
        <v>647</v>
      </c>
      <c r="E55" s="266" t="s">
        <v>753</v>
      </c>
      <c r="F55" s="56" t="s">
        <v>622</v>
      </c>
      <c r="G55" s="56" t="s">
        <v>370</v>
      </c>
      <c r="H55" s="211"/>
      <c r="I55" s="211"/>
      <c r="J55" s="208"/>
      <c r="K55" s="265"/>
    </row>
    <row r="56" spans="1:11" ht="13.5" thickBot="1">
      <c r="A56" s="272" t="s">
        <v>352</v>
      </c>
      <c r="B56" s="56" t="s">
        <v>722</v>
      </c>
      <c r="C56" s="266" t="s">
        <v>489</v>
      </c>
      <c r="D56" s="266" t="s">
        <v>647</v>
      </c>
      <c r="E56" s="266" t="s">
        <v>27</v>
      </c>
      <c r="F56" s="56" t="s">
        <v>622</v>
      </c>
      <c r="G56" s="56" t="s">
        <v>28</v>
      </c>
      <c r="H56" s="211"/>
      <c r="I56" s="211"/>
      <c r="J56" s="208"/>
      <c r="K56" s="265"/>
    </row>
    <row r="57" spans="1:11" s="267" customFormat="1" ht="13.5" thickBot="1">
      <c r="A57" s="399" t="s">
        <v>353</v>
      </c>
      <c r="B57" s="80" t="s">
        <v>722</v>
      </c>
      <c r="C57" s="271" t="s">
        <v>489</v>
      </c>
      <c r="D57" s="271"/>
      <c r="E57" s="271"/>
      <c r="F57" s="270" t="s">
        <v>500</v>
      </c>
      <c r="G57" s="275"/>
      <c r="H57" s="90">
        <f>H50+H51</f>
        <v>0</v>
      </c>
      <c r="I57" s="90"/>
      <c r="J57" s="90">
        <f>J50+J51</f>
        <v>0</v>
      </c>
      <c r="K57" s="274"/>
    </row>
    <row r="58" spans="1:11" s="267" customFormat="1" ht="25.5" customHeight="1" thickBot="1">
      <c r="A58" s="399" t="s">
        <v>354</v>
      </c>
      <c r="B58" s="80" t="s">
        <v>29</v>
      </c>
      <c r="C58" s="271"/>
      <c r="D58" s="271"/>
      <c r="E58" s="271"/>
      <c r="F58" s="1179" t="s">
        <v>30</v>
      </c>
      <c r="G58" s="1180"/>
      <c r="H58" s="400">
        <f>H48+H57</f>
        <v>136074</v>
      </c>
      <c r="I58" s="268"/>
      <c r="J58" s="268">
        <f>J48+J57</f>
        <v>50022</v>
      </c>
      <c r="K58" s="274"/>
    </row>
    <row r="59" spans="1:11" s="267" customFormat="1" ht="25.5" customHeight="1">
      <c r="A59" s="332"/>
      <c r="B59" s="107"/>
      <c r="C59" s="273"/>
      <c r="D59" s="273"/>
      <c r="E59" s="273"/>
      <c r="F59" s="410"/>
      <c r="G59" s="410"/>
      <c r="H59" s="214"/>
      <c r="I59" s="214"/>
      <c r="J59" s="214"/>
      <c r="K59" s="274"/>
    </row>
    <row r="60" spans="1:11" s="267" customFormat="1" ht="25.5" customHeight="1">
      <c r="A60" s="332"/>
      <c r="B60" s="107"/>
      <c r="C60" s="273"/>
      <c r="D60" s="273"/>
      <c r="E60" s="273"/>
      <c r="F60" s="410"/>
      <c r="G60" s="410"/>
      <c r="H60" s="214"/>
      <c r="I60" s="214"/>
      <c r="J60" s="214"/>
      <c r="K60" s="274"/>
    </row>
    <row r="61" spans="1:11" s="267" customFormat="1" ht="25.5" customHeight="1">
      <c r="A61" s="332"/>
      <c r="B61" s="107"/>
      <c r="C61" s="273"/>
      <c r="D61" s="273"/>
      <c r="E61" s="273"/>
      <c r="F61" s="410"/>
      <c r="G61" s="410"/>
      <c r="H61" s="214"/>
      <c r="I61" s="214"/>
      <c r="J61" s="214"/>
      <c r="K61" s="274"/>
    </row>
    <row r="62" spans="1:11" s="107" customFormat="1" ht="13.5" thickBot="1">
      <c r="A62" s="332"/>
      <c r="C62" s="273"/>
      <c r="D62" s="273"/>
      <c r="E62" s="273"/>
      <c r="F62" s="410"/>
      <c r="G62" s="410"/>
      <c r="H62" s="214"/>
      <c r="I62" s="214"/>
      <c r="J62" s="214"/>
      <c r="K62" s="501"/>
    </row>
    <row r="63" spans="1:10" s="36" customFormat="1" ht="15" customHeight="1">
      <c r="A63" s="1186" t="s">
        <v>485</v>
      </c>
      <c r="B63" s="1187"/>
      <c r="C63" s="1187"/>
      <c r="D63" s="1187"/>
      <c r="E63" s="1187"/>
      <c r="F63" s="1188"/>
      <c r="G63" s="1192" t="s">
        <v>641</v>
      </c>
      <c r="H63" s="1182" t="s">
        <v>355</v>
      </c>
      <c r="I63" s="1182" t="s">
        <v>356</v>
      </c>
      <c r="J63" s="1176" t="s">
        <v>357</v>
      </c>
    </row>
    <row r="64" spans="1:10" s="36" customFormat="1" ht="13.5" thickBot="1">
      <c r="A64" s="1189"/>
      <c r="B64" s="1190"/>
      <c r="C64" s="1190"/>
      <c r="D64" s="1190"/>
      <c r="E64" s="1190"/>
      <c r="F64" s="1191"/>
      <c r="G64" s="1193"/>
      <c r="H64" s="1183"/>
      <c r="I64" s="1183"/>
      <c r="J64" s="1177"/>
    </row>
    <row r="65" spans="1:10" s="36" customFormat="1" ht="12.75">
      <c r="A65" s="591"/>
      <c r="B65" s="591"/>
      <c r="C65" s="591"/>
      <c r="D65" s="591"/>
      <c r="E65" s="591"/>
      <c r="F65" s="591"/>
      <c r="G65" s="592"/>
      <c r="H65" s="593"/>
      <c r="I65" s="593"/>
      <c r="J65" s="593"/>
    </row>
    <row r="66" spans="1:11" s="327" customFormat="1" ht="15">
      <c r="A66" s="325"/>
      <c r="B66" s="330" t="s">
        <v>44</v>
      </c>
      <c r="C66" s="1181" t="s">
        <v>45</v>
      </c>
      <c r="D66" s="1181"/>
      <c r="E66" s="1181"/>
      <c r="F66" s="1181"/>
      <c r="G66" s="1181"/>
      <c r="K66" s="328"/>
    </row>
    <row r="67" spans="1:11" s="57" customFormat="1" ht="12.75">
      <c r="A67" s="287" t="s">
        <v>31</v>
      </c>
      <c r="B67" s="57" t="s">
        <v>723</v>
      </c>
      <c r="C67" s="57" t="s">
        <v>728</v>
      </c>
      <c r="F67" s="57" t="s">
        <v>40</v>
      </c>
      <c r="H67" s="214"/>
      <c r="I67" s="214"/>
      <c r="J67" s="214"/>
      <c r="K67" s="278"/>
    </row>
    <row r="68" spans="1:11" ht="12.75">
      <c r="A68" s="272" t="s">
        <v>32</v>
      </c>
      <c r="B68" s="266" t="s">
        <v>723</v>
      </c>
      <c r="C68" s="266" t="s">
        <v>489</v>
      </c>
      <c r="D68" s="266"/>
      <c r="E68" s="266"/>
      <c r="F68" s="56" t="s">
        <v>592</v>
      </c>
      <c r="H68" s="208">
        <v>179260</v>
      </c>
      <c r="I68" s="208"/>
      <c r="J68" s="208">
        <v>363130</v>
      </c>
      <c r="K68" s="265"/>
    </row>
    <row r="69" spans="1:11" ht="12.75">
      <c r="A69" s="272" t="s">
        <v>33</v>
      </c>
      <c r="B69" s="266" t="s">
        <v>723</v>
      </c>
      <c r="C69" s="266" t="s">
        <v>494</v>
      </c>
      <c r="D69" s="266"/>
      <c r="E69" s="266"/>
      <c r="F69" s="56" t="s">
        <v>41</v>
      </c>
      <c r="H69" s="208">
        <v>49852311</v>
      </c>
      <c r="I69" s="208"/>
      <c r="J69" s="208">
        <v>92824450</v>
      </c>
      <c r="K69" s="265"/>
    </row>
    <row r="70" spans="1:11" ht="12.75">
      <c r="A70" s="272" t="s">
        <v>34</v>
      </c>
      <c r="B70" s="266" t="s">
        <v>723</v>
      </c>
      <c r="C70" s="266" t="s">
        <v>497</v>
      </c>
      <c r="D70" s="266"/>
      <c r="E70" s="266"/>
      <c r="F70" s="56" t="s">
        <v>42</v>
      </c>
      <c r="H70" s="208"/>
      <c r="I70" s="208"/>
      <c r="J70" s="208"/>
      <c r="K70" s="265"/>
    </row>
    <row r="71" spans="1:11" ht="13.5" thickBot="1">
      <c r="A71" s="272" t="s">
        <v>35</v>
      </c>
      <c r="B71" s="266" t="s">
        <v>723</v>
      </c>
      <c r="C71" s="266" t="s">
        <v>502</v>
      </c>
      <c r="D71" s="266"/>
      <c r="E71" s="266"/>
      <c r="F71" s="56" t="s">
        <v>43</v>
      </c>
      <c r="H71" s="208"/>
      <c r="I71" s="208"/>
      <c r="J71" s="208"/>
      <c r="K71" s="265"/>
    </row>
    <row r="72" spans="1:11" s="267" customFormat="1" ht="25.5" customHeight="1" thickBot="1">
      <c r="A72" s="399" t="s">
        <v>36</v>
      </c>
      <c r="B72" s="80" t="s">
        <v>44</v>
      </c>
      <c r="C72" s="271"/>
      <c r="D72" s="271"/>
      <c r="E72" s="271"/>
      <c r="F72" s="1179" t="s">
        <v>45</v>
      </c>
      <c r="G72" s="1180"/>
      <c r="H72" s="400">
        <f>SUM(H67:H71)</f>
        <v>50031571</v>
      </c>
      <c r="I72" s="268"/>
      <c r="J72" s="268">
        <f>SUM(J67:J71)</f>
        <v>93187580</v>
      </c>
      <c r="K72" s="274"/>
    </row>
    <row r="73" spans="1:11" s="267" customFormat="1" ht="15.75" customHeight="1">
      <c r="A73" s="332"/>
      <c r="B73" s="107"/>
      <c r="C73" s="273"/>
      <c r="D73" s="273"/>
      <c r="E73" s="273"/>
      <c r="F73" s="410"/>
      <c r="G73" s="410"/>
      <c r="H73" s="214"/>
      <c r="I73" s="214"/>
      <c r="J73" s="214"/>
      <c r="K73" s="274"/>
    </row>
    <row r="74" spans="1:11" s="327" customFormat="1" ht="15">
      <c r="A74" s="325"/>
      <c r="B74" s="330" t="s">
        <v>131</v>
      </c>
      <c r="C74" s="1181" t="s">
        <v>132</v>
      </c>
      <c r="D74" s="1181"/>
      <c r="E74" s="1181"/>
      <c r="F74" s="1181"/>
      <c r="G74" s="1181"/>
      <c r="K74" s="328"/>
    </row>
    <row r="75" spans="1:11" s="327" customFormat="1" ht="15">
      <c r="A75" s="325"/>
      <c r="B75" s="330"/>
      <c r="C75" s="326" t="s">
        <v>728</v>
      </c>
      <c r="D75" s="1181" t="s">
        <v>109</v>
      </c>
      <c r="E75" s="1181"/>
      <c r="F75" s="1181"/>
      <c r="G75" s="1181"/>
      <c r="K75" s="328"/>
    </row>
    <row r="76" spans="1:11" s="57" customFormat="1" ht="28.5" customHeight="1">
      <c r="A76" s="287" t="s">
        <v>37</v>
      </c>
      <c r="B76" s="481" t="s">
        <v>724</v>
      </c>
      <c r="C76" s="481" t="s">
        <v>728</v>
      </c>
      <c r="D76" s="481" t="s">
        <v>646</v>
      </c>
      <c r="E76" s="481"/>
      <c r="F76" s="1175" t="s">
        <v>100</v>
      </c>
      <c r="G76" s="1175"/>
      <c r="H76" s="211"/>
      <c r="I76" s="211"/>
      <c r="J76" s="211"/>
      <c r="K76" s="278"/>
    </row>
    <row r="77" spans="1:11" s="57" customFormat="1" ht="38.25">
      <c r="A77" s="287" t="s">
        <v>38</v>
      </c>
      <c r="B77" s="481" t="s">
        <v>724</v>
      </c>
      <c r="C77" s="481" t="s">
        <v>728</v>
      </c>
      <c r="D77" s="481" t="s">
        <v>646</v>
      </c>
      <c r="E77" s="481" t="s">
        <v>749</v>
      </c>
      <c r="G77" s="269" t="s">
        <v>593</v>
      </c>
      <c r="H77" s="211"/>
      <c r="I77" s="211"/>
      <c r="J77" s="211"/>
      <c r="K77" s="278"/>
    </row>
    <row r="78" spans="1:11" s="57" customFormat="1" ht="28.5" customHeight="1">
      <c r="A78" s="287" t="s">
        <v>39</v>
      </c>
      <c r="B78" s="481" t="s">
        <v>724</v>
      </c>
      <c r="C78" s="481" t="s">
        <v>728</v>
      </c>
      <c r="D78" s="481" t="s">
        <v>647</v>
      </c>
      <c r="E78" s="481"/>
      <c r="F78" s="1175" t="s">
        <v>101</v>
      </c>
      <c r="G78" s="1175"/>
      <c r="H78" s="211"/>
      <c r="I78" s="211"/>
      <c r="J78" s="211"/>
      <c r="K78" s="278"/>
    </row>
    <row r="79" spans="1:13" s="57" customFormat="1" ht="38.25" customHeight="1">
      <c r="A79" s="287" t="s">
        <v>46</v>
      </c>
      <c r="B79" s="481" t="s">
        <v>724</v>
      </c>
      <c r="C79" s="481" t="s">
        <v>728</v>
      </c>
      <c r="D79" s="481" t="s">
        <v>647</v>
      </c>
      <c r="E79" s="481" t="s">
        <v>749</v>
      </c>
      <c r="G79" s="269" t="s">
        <v>594</v>
      </c>
      <c r="H79" s="196"/>
      <c r="I79" s="196"/>
      <c r="J79" s="211"/>
      <c r="K79" s="278"/>
      <c r="L79" s="278"/>
      <c r="M79" s="282"/>
    </row>
    <row r="80" spans="1:11" s="57" customFormat="1" ht="28.5" customHeight="1">
      <c r="A80" s="287" t="s">
        <v>47</v>
      </c>
      <c r="B80" s="481" t="s">
        <v>724</v>
      </c>
      <c r="C80" s="481" t="s">
        <v>728</v>
      </c>
      <c r="D80" s="481" t="s">
        <v>648</v>
      </c>
      <c r="E80" s="481"/>
      <c r="F80" s="1175" t="s">
        <v>102</v>
      </c>
      <c r="G80" s="1175"/>
      <c r="H80" s="211">
        <v>513161</v>
      </c>
      <c r="I80" s="211"/>
      <c r="J80" s="211">
        <v>346326</v>
      </c>
      <c r="K80" s="278"/>
    </row>
    <row r="81" spans="1:11" s="57" customFormat="1" ht="28.5" customHeight="1">
      <c r="A81" s="287" t="s">
        <v>48</v>
      </c>
      <c r="B81" s="481" t="s">
        <v>724</v>
      </c>
      <c r="C81" s="481" t="s">
        <v>728</v>
      </c>
      <c r="D81" s="481" t="s">
        <v>649</v>
      </c>
      <c r="E81" s="481"/>
      <c r="F81" s="1175" t="s">
        <v>103</v>
      </c>
      <c r="G81" s="1175"/>
      <c r="H81" s="211">
        <v>5669500</v>
      </c>
      <c r="I81" s="211"/>
      <c r="J81" s="211">
        <v>8023547</v>
      </c>
      <c r="K81" s="278"/>
    </row>
    <row r="82" spans="1:11" s="57" customFormat="1" ht="28.5" customHeight="1">
      <c r="A82" s="287" t="s">
        <v>49</v>
      </c>
      <c r="B82" s="481" t="s">
        <v>724</v>
      </c>
      <c r="C82" s="481" t="s">
        <v>728</v>
      </c>
      <c r="D82" s="481" t="s">
        <v>650</v>
      </c>
      <c r="E82" s="481"/>
      <c r="F82" s="1175" t="s">
        <v>104</v>
      </c>
      <c r="G82" s="1175"/>
      <c r="H82" s="211"/>
      <c r="I82" s="211"/>
      <c r="J82" s="211"/>
      <c r="K82" s="278"/>
    </row>
    <row r="83" spans="1:11" s="57" customFormat="1" ht="28.5" customHeight="1">
      <c r="A83" s="287" t="s">
        <v>50</v>
      </c>
      <c r="B83" s="481" t="s">
        <v>724</v>
      </c>
      <c r="C83" s="481" t="s">
        <v>728</v>
      </c>
      <c r="D83" s="481" t="s">
        <v>687</v>
      </c>
      <c r="E83" s="481"/>
      <c r="F83" s="1175" t="s">
        <v>105</v>
      </c>
      <c r="G83" s="1175"/>
      <c r="H83" s="211"/>
      <c r="I83" s="211"/>
      <c r="J83" s="211"/>
      <c r="K83" s="278"/>
    </row>
    <row r="84" spans="1:11" s="57" customFormat="1" ht="38.25">
      <c r="A84" s="287" t="s">
        <v>51</v>
      </c>
      <c r="B84" s="481" t="s">
        <v>724</v>
      </c>
      <c r="C84" s="481" t="s">
        <v>728</v>
      </c>
      <c r="D84" s="481" t="s">
        <v>687</v>
      </c>
      <c r="E84" s="481" t="s">
        <v>749</v>
      </c>
      <c r="G84" s="269" t="s">
        <v>595</v>
      </c>
      <c r="H84" s="211"/>
      <c r="I84" s="211"/>
      <c r="J84" s="211"/>
      <c r="K84" s="278"/>
    </row>
    <row r="85" spans="1:11" s="57" customFormat="1" ht="28.5" customHeight="1">
      <c r="A85" s="287" t="s">
        <v>52</v>
      </c>
      <c r="B85" s="481" t="s">
        <v>724</v>
      </c>
      <c r="C85" s="481" t="s">
        <v>728</v>
      </c>
      <c r="D85" s="481" t="s">
        <v>651</v>
      </c>
      <c r="E85" s="481"/>
      <c r="F85" s="1175" t="s">
        <v>106</v>
      </c>
      <c r="G85" s="1175"/>
      <c r="H85" s="211">
        <v>61800</v>
      </c>
      <c r="I85" s="211"/>
      <c r="J85" s="211">
        <v>146150</v>
      </c>
      <c r="K85" s="278"/>
    </row>
    <row r="86" spans="1:11" s="57" customFormat="1" ht="38.25">
      <c r="A86" s="287" t="s">
        <v>53</v>
      </c>
      <c r="B86" s="481" t="s">
        <v>724</v>
      </c>
      <c r="C86" s="481" t="s">
        <v>728</v>
      </c>
      <c r="D86" s="481" t="s">
        <v>651</v>
      </c>
      <c r="E86" s="481" t="s">
        <v>749</v>
      </c>
      <c r="G86" s="269" t="s">
        <v>596</v>
      </c>
      <c r="H86" s="211">
        <v>61800</v>
      </c>
      <c r="I86" s="211"/>
      <c r="J86" s="211">
        <v>146150</v>
      </c>
      <c r="K86" s="278"/>
    </row>
    <row r="87" spans="1:11" s="57" customFormat="1" ht="28.5" customHeight="1">
      <c r="A87" s="287" t="s">
        <v>54</v>
      </c>
      <c r="B87" s="481" t="s">
        <v>724</v>
      </c>
      <c r="C87" s="481" t="s">
        <v>728</v>
      </c>
      <c r="D87" s="481" t="s">
        <v>652</v>
      </c>
      <c r="E87" s="481"/>
      <c r="F87" s="1175" t="s">
        <v>107</v>
      </c>
      <c r="G87" s="1175"/>
      <c r="H87" s="211"/>
      <c r="I87" s="211"/>
      <c r="J87" s="211"/>
      <c r="K87" s="278"/>
    </row>
    <row r="88" spans="1:11" s="57" customFormat="1" ht="26.25" thickBot="1">
      <c r="A88" s="287" t="s">
        <v>55</v>
      </c>
      <c r="B88" s="481" t="s">
        <v>724</v>
      </c>
      <c r="C88" s="481" t="s">
        <v>728</v>
      </c>
      <c r="D88" s="481" t="s">
        <v>652</v>
      </c>
      <c r="E88" s="481" t="s">
        <v>749</v>
      </c>
      <c r="G88" s="269" t="s">
        <v>108</v>
      </c>
      <c r="H88" s="211"/>
      <c r="I88" s="211"/>
      <c r="J88" s="211"/>
      <c r="K88" s="278"/>
    </row>
    <row r="89" spans="1:11" s="267" customFormat="1" ht="13.5" thickBot="1">
      <c r="A89" s="399" t="s">
        <v>56</v>
      </c>
      <c r="B89" s="80" t="s">
        <v>724</v>
      </c>
      <c r="C89" s="271" t="s">
        <v>728</v>
      </c>
      <c r="D89" s="271"/>
      <c r="E89" s="271"/>
      <c r="F89" s="270" t="s">
        <v>109</v>
      </c>
      <c r="G89" s="275"/>
      <c r="H89" s="90">
        <f>H76+H78+H80+H81+H82+H83+H85+H87</f>
        <v>6244461</v>
      </c>
      <c r="I89" s="90"/>
      <c r="J89" s="90">
        <f>J76+J78+J80+J81+J82+J83+J85+J87</f>
        <v>8516023</v>
      </c>
      <c r="K89" s="274"/>
    </row>
    <row r="90" spans="1:11" s="267" customFormat="1" ht="12.75">
      <c r="A90" s="332"/>
      <c r="B90" s="107"/>
      <c r="C90" s="273"/>
      <c r="D90" s="273"/>
      <c r="E90" s="273"/>
      <c r="F90" s="107"/>
      <c r="G90" s="107"/>
      <c r="H90" s="333"/>
      <c r="I90" s="333"/>
      <c r="J90" s="333"/>
      <c r="K90" s="274"/>
    </row>
    <row r="91" spans="1:11" s="327" customFormat="1" ht="15">
      <c r="A91" s="325"/>
      <c r="B91" s="330"/>
      <c r="C91" s="326" t="s">
        <v>489</v>
      </c>
      <c r="D91" s="1181" t="s">
        <v>528</v>
      </c>
      <c r="E91" s="1181"/>
      <c r="F91" s="1181"/>
      <c r="G91" s="1181"/>
      <c r="K91" s="328"/>
    </row>
    <row r="92" spans="1:11" s="57" customFormat="1" ht="40.5" customHeight="1">
      <c r="A92" s="287" t="s">
        <v>57</v>
      </c>
      <c r="B92" s="481" t="s">
        <v>724</v>
      </c>
      <c r="C92" s="481" t="s">
        <v>489</v>
      </c>
      <c r="D92" s="481" t="s">
        <v>646</v>
      </c>
      <c r="E92" s="481"/>
      <c r="F92" s="1175" t="s">
        <v>110</v>
      </c>
      <c r="G92" s="1175"/>
      <c r="H92" s="211"/>
      <c r="I92" s="211"/>
      <c r="J92" s="211"/>
      <c r="K92" s="278"/>
    </row>
    <row r="93" spans="1:11" s="57" customFormat="1" ht="51" customHeight="1">
      <c r="A93" s="287" t="s">
        <v>58</v>
      </c>
      <c r="B93" s="481" t="s">
        <v>724</v>
      </c>
      <c r="C93" s="481" t="s">
        <v>489</v>
      </c>
      <c r="D93" s="481" t="s">
        <v>646</v>
      </c>
      <c r="E93" s="481" t="s">
        <v>749</v>
      </c>
      <c r="G93" s="269" t="s">
        <v>597</v>
      </c>
      <c r="H93" s="211"/>
      <c r="I93" s="211"/>
      <c r="J93" s="211"/>
      <c r="K93" s="278"/>
    </row>
    <row r="94" spans="1:11" s="57" customFormat="1" ht="41.25" customHeight="1">
      <c r="A94" s="287" t="s">
        <v>59</v>
      </c>
      <c r="B94" s="481" t="s">
        <v>724</v>
      </c>
      <c r="C94" s="481" t="s">
        <v>489</v>
      </c>
      <c r="D94" s="481" t="s">
        <v>647</v>
      </c>
      <c r="E94" s="481"/>
      <c r="F94" s="1175" t="s">
        <v>111</v>
      </c>
      <c r="G94" s="1175"/>
      <c r="H94" s="211"/>
      <c r="I94" s="211"/>
      <c r="J94" s="211"/>
      <c r="K94" s="278"/>
    </row>
    <row r="95" spans="1:13" s="57" customFormat="1" ht="38.25" customHeight="1">
      <c r="A95" s="287" t="s">
        <v>60</v>
      </c>
      <c r="B95" s="481" t="s">
        <v>724</v>
      </c>
      <c r="C95" s="481" t="s">
        <v>489</v>
      </c>
      <c r="D95" s="481" t="s">
        <v>647</v>
      </c>
      <c r="E95" s="481" t="s">
        <v>749</v>
      </c>
      <c r="G95" s="269" t="s">
        <v>598</v>
      </c>
      <c r="H95" s="196"/>
      <c r="I95" s="196"/>
      <c r="J95" s="211"/>
      <c r="K95" s="278"/>
      <c r="L95" s="278"/>
      <c r="M95" s="282"/>
    </row>
    <row r="96" spans="1:11" s="57" customFormat="1" ht="28.5" customHeight="1">
      <c r="A96" s="287" t="s">
        <v>61</v>
      </c>
      <c r="B96" s="481" t="s">
        <v>724</v>
      </c>
      <c r="C96" s="481" t="s">
        <v>489</v>
      </c>
      <c r="D96" s="481" t="s">
        <v>648</v>
      </c>
      <c r="E96" s="481"/>
      <c r="F96" s="1175" t="s">
        <v>112</v>
      </c>
      <c r="G96" s="1175"/>
      <c r="H96" s="211"/>
      <c r="I96" s="211"/>
      <c r="J96" s="211"/>
      <c r="K96" s="278"/>
    </row>
    <row r="97" spans="1:11" s="57" customFormat="1" ht="28.5" customHeight="1">
      <c r="A97" s="287"/>
      <c r="B97" s="481"/>
      <c r="C97" s="481"/>
      <c r="D97" s="481"/>
      <c r="E97" s="481"/>
      <c r="F97" s="269"/>
      <c r="G97" s="269"/>
      <c r="H97" s="211"/>
      <c r="I97" s="211"/>
      <c r="J97" s="211"/>
      <c r="K97" s="278"/>
    </row>
    <row r="98" spans="1:11" s="57" customFormat="1" ht="28.5" customHeight="1">
      <c r="A98" s="287"/>
      <c r="B98" s="481"/>
      <c r="C98" s="481"/>
      <c r="D98" s="481"/>
      <c r="E98" s="481"/>
      <c r="F98" s="269"/>
      <c r="G98" s="269"/>
      <c r="H98" s="211"/>
      <c r="I98" s="211"/>
      <c r="J98" s="211"/>
      <c r="K98" s="278"/>
    </row>
    <row r="99" spans="1:11" s="57" customFormat="1" ht="13.5" thickBot="1">
      <c r="A99" s="287"/>
      <c r="B99" s="481"/>
      <c r="C99" s="481"/>
      <c r="D99" s="481"/>
      <c r="E99" s="481"/>
      <c r="F99" s="269"/>
      <c r="G99" s="269"/>
      <c r="H99" s="211"/>
      <c r="I99" s="211"/>
      <c r="J99" s="211"/>
      <c r="K99" s="278"/>
    </row>
    <row r="100" spans="1:10" s="36" customFormat="1" ht="15" customHeight="1">
      <c r="A100" s="1186" t="s">
        <v>485</v>
      </c>
      <c r="B100" s="1187"/>
      <c r="C100" s="1187"/>
      <c r="D100" s="1187"/>
      <c r="E100" s="1187"/>
      <c r="F100" s="1188"/>
      <c r="G100" s="1192" t="s">
        <v>641</v>
      </c>
      <c r="H100" s="1182" t="s">
        <v>355</v>
      </c>
      <c r="I100" s="1182" t="s">
        <v>356</v>
      </c>
      <c r="J100" s="1176" t="s">
        <v>357</v>
      </c>
    </row>
    <row r="101" spans="1:10" s="36" customFormat="1" ht="13.5" thickBot="1">
      <c r="A101" s="1189"/>
      <c r="B101" s="1190"/>
      <c r="C101" s="1190"/>
      <c r="D101" s="1190"/>
      <c r="E101" s="1190"/>
      <c r="F101" s="1191"/>
      <c r="G101" s="1193"/>
      <c r="H101" s="1183"/>
      <c r="I101" s="1183"/>
      <c r="J101" s="1177"/>
    </row>
    <row r="102" spans="1:11" s="57" customFormat="1" ht="28.5" customHeight="1">
      <c r="A102" s="287" t="s">
        <v>62</v>
      </c>
      <c r="B102" s="481" t="s">
        <v>724</v>
      </c>
      <c r="C102" s="481" t="s">
        <v>489</v>
      </c>
      <c r="D102" s="481" t="s">
        <v>649</v>
      </c>
      <c r="E102" s="481"/>
      <c r="F102" s="1175" t="s">
        <v>113</v>
      </c>
      <c r="G102" s="1175"/>
      <c r="H102" s="211"/>
      <c r="I102" s="211"/>
      <c r="J102" s="211"/>
      <c r="K102" s="278"/>
    </row>
    <row r="103" spans="1:11" s="57" customFormat="1" ht="28.5" customHeight="1">
      <c r="A103" s="287" t="s">
        <v>63</v>
      </c>
      <c r="B103" s="481" t="s">
        <v>724</v>
      </c>
      <c r="C103" s="481" t="s">
        <v>489</v>
      </c>
      <c r="D103" s="481" t="s">
        <v>650</v>
      </c>
      <c r="E103" s="481"/>
      <c r="F103" s="1175" t="s">
        <v>114</v>
      </c>
      <c r="G103" s="1175"/>
      <c r="H103" s="211"/>
      <c r="I103" s="211"/>
      <c r="J103" s="211"/>
      <c r="K103" s="278"/>
    </row>
    <row r="104" spans="1:11" s="57" customFormat="1" ht="28.5" customHeight="1">
      <c r="A104" s="287" t="s">
        <v>64</v>
      </c>
      <c r="B104" s="481" t="s">
        <v>724</v>
      </c>
      <c r="C104" s="481" t="s">
        <v>489</v>
      </c>
      <c r="D104" s="481" t="s">
        <v>687</v>
      </c>
      <c r="E104" s="481"/>
      <c r="F104" s="1175" t="s">
        <v>599</v>
      </c>
      <c r="G104" s="1175"/>
      <c r="H104" s="211"/>
      <c r="I104" s="211"/>
      <c r="J104" s="211"/>
      <c r="K104" s="278"/>
    </row>
    <row r="105" spans="1:13" s="57" customFormat="1" ht="38.25" customHeight="1">
      <c r="A105" s="287" t="s">
        <v>65</v>
      </c>
      <c r="B105" s="481" t="s">
        <v>724</v>
      </c>
      <c r="C105" s="481" t="s">
        <v>489</v>
      </c>
      <c r="D105" s="481" t="s">
        <v>687</v>
      </c>
      <c r="E105" s="481" t="s">
        <v>749</v>
      </c>
      <c r="G105" s="269" t="s">
        <v>600</v>
      </c>
      <c r="H105" s="196"/>
      <c r="I105" s="196"/>
      <c r="J105" s="211"/>
      <c r="K105" s="278"/>
      <c r="L105" s="278"/>
      <c r="M105" s="282"/>
    </row>
    <row r="106" spans="1:11" s="57" customFormat="1" ht="28.5" customHeight="1">
      <c r="A106" s="287" t="s">
        <v>66</v>
      </c>
      <c r="B106" s="481" t="s">
        <v>724</v>
      </c>
      <c r="C106" s="481" t="s">
        <v>489</v>
      </c>
      <c r="D106" s="481" t="s">
        <v>651</v>
      </c>
      <c r="E106" s="481"/>
      <c r="F106" s="1175" t="s">
        <v>115</v>
      </c>
      <c r="G106" s="1175"/>
      <c r="H106" s="211">
        <v>316032</v>
      </c>
      <c r="I106" s="211"/>
      <c r="J106" s="211">
        <v>934580</v>
      </c>
      <c r="K106" s="278"/>
    </row>
    <row r="107" spans="1:13" s="57" customFormat="1" ht="38.25" customHeight="1">
      <c r="A107" s="287" t="s">
        <v>67</v>
      </c>
      <c r="B107" s="481" t="s">
        <v>724</v>
      </c>
      <c r="C107" s="481" t="s">
        <v>489</v>
      </c>
      <c r="D107" s="481" t="s">
        <v>651</v>
      </c>
      <c r="E107" s="481" t="s">
        <v>749</v>
      </c>
      <c r="G107" s="269" t="s">
        <v>601</v>
      </c>
      <c r="H107" s="196">
        <v>316032</v>
      </c>
      <c r="I107" s="196"/>
      <c r="J107" s="211">
        <v>934580</v>
      </c>
      <c r="K107" s="278"/>
      <c r="L107" s="278"/>
      <c r="M107" s="282"/>
    </row>
    <row r="108" spans="1:11" s="57" customFormat="1" ht="28.5" customHeight="1">
      <c r="A108" s="287" t="s">
        <v>68</v>
      </c>
      <c r="B108" s="481" t="s">
        <v>724</v>
      </c>
      <c r="C108" s="481" t="s">
        <v>489</v>
      </c>
      <c r="D108" s="481" t="s">
        <v>652</v>
      </c>
      <c r="E108" s="481"/>
      <c r="F108" s="1175" t="s">
        <v>602</v>
      </c>
      <c r="G108" s="1175"/>
      <c r="H108" s="211"/>
      <c r="I108" s="211"/>
      <c r="J108" s="211"/>
      <c r="K108" s="278"/>
    </row>
    <row r="109" spans="1:11" s="57" customFormat="1" ht="38.25" customHeight="1" thickBot="1">
      <c r="A109" s="287" t="s">
        <v>69</v>
      </c>
      <c r="B109" s="481" t="s">
        <v>724</v>
      </c>
      <c r="C109" s="481" t="s">
        <v>489</v>
      </c>
      <c r="D109" s="481" t="s">
        <v>652</v>
      </c>
      <c r="E109" s="481" t="s">
        <v>749</v>
      </c>
      <c r="G109" s="269" t="s">
        <v>116</v>
      </c>
      <c r="H109" s="211"/>
      <c r="I109" s="211"/>
      <c r="J109" s="211"/>
      <c r="K109" s="278"/>
    </row>
    <row r="110" spans="1:11" s="267" customFormat="1" ht="13.5" thickBot="1">
      <c r="A110" s="399" t="s">
        <v>70</v>
      </c>
      <c r="B110" s="80" t="s">
        <v>724</v>
      </c>
      <c r="C110" s="271" t="s">
        <v>489</v>
      </c>
      <c r="D110" s="271"/>
      <c r="E110" s="271"/>
      <c r="F110" s="270" t="s">
        <v>117</v>
      </c>
      <c r="G110" s="275"/>
      <c r="H110" s="90">
        <f>H106</f>
        <v>316032</v>
      </c>
      <c r="I110" s="90"/>
      <c r="J110" s="90">
        <f>J106</f>
        <v>934580</v>
      </c>
      <c r="K110" s="274"/>
    </row>
    <row r="111" spans="1:11" s="267" customFormat="1" ht="12.75">
      <c r="A111" s="332"/>
      <c r="B111" s="107"/>
      <c r="C111" s="273"/>
      <c r="D111" s="273"/>
      <c r="E111" s="273"/>
      <c r="F111" s="107"/>
      <c r="G111" s="107"/>
      <c r="H111" s="333"/>
      <c r="I111" s="333"/>
      <c r="J111" s="333"/>
      <c r="K111" s="274"/>
    </row>
    <row r="112" spans="1:11" s="327" customFormat="1" ht="17.25" customHeight="1">
      <c r="A112" s="325"/>
      <c r="B112" s="330"/>
      <c r="C112" s="326" t="s">
        <v>494</v>
      </c>
      <c r="D112" s="1181" t="s">
        <v>130</v>
      </c>
      <c r="E112" s="1181"/>
      <c r="F112" s="1181"/>
      <c r="G112" s="1181"/>
      <c r="K112" s="328"/>
    </row>
    <row r="113" spans="1:13" s="57" customFormat="1" ht="12.75">
      <c r="A113" s="287" t="s">
        <v>71</v>
      </c>
      <c r="B113" s="57" t="s">
        <v>724</v>
      </c>
      <c r="C113" s="280" t="s">
        <v>494</v>
      </c>
      <c r="D113" s="280" t="s">
        <v>646</v>
      </c>
      <c r="E113" s="280"/>
      <c r="F113" s="57" t="s">
        <v>118</v>
      </c>
      <c r="H113" s="211"/>
      <c r="I113" s="211"/>
      <c r="J113" s="211"/>
      <c r="K113" s="278"/>
      <c r="L113" s="278"/>
      <c r="M113" s="282"/>
    </row>
    <row r="114" spans="1:13" s="57" customFormat="1" ht="12.75">
      <c r="A114" s="287" t="s">
        <v>72</v>
      </c>
      <c r="B114" s="57" t="s">
        <v>724</v>
      </c>
      <c r="C114" s="280" t="s">
        <v>494</v>
      </c>
      <c r="D114" s="280" t="s">
        <v>646</v>
      </c>
      <c r="E114" s="280" t="s">
        <v>749</v>
      </c>
      <c r="G114" s="57" t="s">
        <v>119</v>
      </c>
      <c r="H114" s="211"/>
      <c r="I114" s="211"/>
      <c r="J114" s="211"/>
      <c r="K114" s="278"/>
      <c r="L114" s="278"/>
      <c r="M114" s="282"/>
    </row>
    <row r="115" spans="1:13" s="57" customFormat="1" ht="12.75">
      <c r="A115" s="287" t="s">
        <v>73</v>
      </c>
      <c r="B115" s="57" t="s">
        <v>724</v>
      </c>
      <c r="C115" s="280" t="s">
        <v>494</v>
      </c>
      <c r="D115" s="280" t="s">
        <v>646</v>
      </c>
      <c r="E115" s="280" t="s">
        <v>750</v>
      </c>
      <c r="G115" s="57" t="s">
        <v>120</v>
      </c>
      <c r="H115" s="211"/>
      <c r="I115" s="211"/>
      <c r="J115" s="211"/>
      <c r="K115" s="278"/>
      <c r="L115" s="278"/>
      <c r="M115" s="282"/>
    </row>
    <row r="116" spans="1:13" s="57" customFormat="1" ht="12.75">
      <c r="A116" s="287" t="s">
        <v>74</v>
      </c>
      <c r="B116" s="57" t="s">
        <v>724</v>
      </c>
      <c r="C116" s="280" t="s">
        <v>494</v>
      </c>
      <c r="D116" s="280" t="s">
        <v>646</v>
      </c>
      <c r="E116" s="280" t="s">
        <v>752</v>
      </c>
      <c r="G116" s="57" t="s">
        <v>121</v>
      </c>
      <c r="H116" s="211"/>
      <c r="I116" s="211"/>
      <c r="J116" s="211"/>
      <c r="K116" s="278"/>
      <c r="L116" s="278"/>
      <c r="M116" s="282"/>
    </row>
    <row r="117" spans="1:13" s="57" customFormat="1" ht="12.75">
      <c r="A117" s="287" t="s">
        <v>75</v>
      </c>
      <c r="B117" s="57" t="s">
        <v>724</v>
      </c>
      <c r="C117" s="280" t="s">
        <v>494</v>
      </c>
      <c r="D117" s="280" t="s">
        <v>646</v>
      </c>
      <c r="E117" s="57" t="s">
        <v>753</v>
      </c>
      <c r="G117" s="57" t="s">
        <v>122</v>
      </c>
      <c r="H117" s="214"/>
      <c r="I117" s="214"/>
      <c r="J117" s="214"/>
      <c r="K117" s="278"/>
      <c r="L117" s="278"/>
      <c r="M117" s="282"/>
    </row>
    <row r="118" spans="1:13" s="57" customFormat="1" ht="12.75">
      <c r="A118" s="287" t="s">
        <v>76</v>
      </c>
      <c r="B118" s="57" t="s">
        <v>724</v>
      </c>
      <c r="C118" s="280" t="s">
        <v>494</v>
      </c>
      <c r="D118" s="280" t="s">
        <v>646</v>
      </c>
      <c r="E118" s="107" t="s">
        <v>27</v>
      </c>
      <c r="G118" s="57" t="s">
        <v>123</v>
      </c>
      <c r="H118" s="211"/>
      <c r="I118" s="211"/>
      <c r="J118" s="211"/>
      <c r="K118" s="278"/>
      <c r="L118" s="278"/>
      <c r="M118" s="282"/>
    </row>
    <row r="119" spans="1:11" s="57" customFormat="1" ht="28.5" customHeight="1">
      <c r="A119" s="287" t="s">
        <v>77</v>
      </c>
      <c r="B119" s="481" t="s">
        <v>724</v>
      </c>
      <c r="C119" s="481" t="s">
        <v>494</v>
      </c>
      <c r="D119" s="481" t="s">
        <v>647</v>
      </c>
      <c r="E119" s="481"/>
      <c r="F119" s="1175" t="s">
        <v>124</v>
      </c>
      <c r="G119" s="1175"/>
      <c r="H119" s="211"/>
      <c r="I119" s="211"/>
      <c r="J119" s="211"/>
      <c r="K119" s="278"/>
    </row>
    <row r="120" spans="1:13" s="57" customFormat="1" ht="12.75">
      <c r="A120" s="287" t="s">
        <v>78</v>
      </c>
      <c r="B120" s="481" t="s">
        <v>724</v>
      </c>
      <c r="C120" s="481" t="s">
        <v>494</v>
      </c>
      <c r="D120" s="481" t="s">
        <v>648</v>
      </c>
      <c r="E120" s="481"/>
      <c r="F120" s="57" t="s">
        <v>125</v>
      </c>
      <c r="H120" s="211"/>
      <c r="I120" s="211"/>
      <c r="J120" s="211"/>
      <c r="K120" s="278"/>
      <c r="L120" s="278"/>
      <c r="M120" s="282"/>
    </row>
    <row r="121" spans="1:13" s="57" customFormat="1" ht="12.75">
      <c r="A121" s="287" t="s">
        <v>79</v>
      </c>
      <c r="B121" s="481" t="s">
        <v>724</v>
      </c>
      <c r="C121" s="481" t="s">
        <v>494</v>
      </c>
      <c r="D121" s="481" t="s">
        <v>649</v>
      </c>
      <c r="E121" s="481"/>
      <c r="F121" s="57" t="s">
        <v>126</v>
      </c>
      <c r="H121" s="211"/>
      <c r="I121" s="211"/>
      <c r="J121" s="211"/>
      <c r="K121" s="278"/>
      <c r="L121" s="278"/>
      <c r="M121" s="282"/>
    </row>
    <row r="122" spans="1:11" s="57" customFormat="1" ht="28.5" customHeight="1">
      <c r="A122" s="287" t="s">
        <v>80</v>
      </c>
      <c r="B122" s="481" t="s">
        <v>724</v>
      </c>
      <c r="C122" s="481" t="s">
        <v>494</v>
      </c>
      <c r="D122" s="481" t="s">
        <v>650</v>
      </c>
      <c r="E122" s="481"/>
      <c r="F122" s="1175" t="s">
        <v>127</v>
      </c>
      <c r="G122" s="1175"/>
      <c r="H122" s="211"/>
      <c r="I122" s="211"/>
      <c r="J122" s="211"/>
      <c r="K122" s="278"/>
    </row>
    <row r="123" spans="1:11" s="57" customFormat="1" ht="28.5" customHeight="1">
      <c r="A123" s="287" t="s">
        <v>81</v>
      </c>
      <c r="B123" s="481" t="s">
        <v>724</v>
      </c>
      <c r="C123" s="481" t="s">
        <v>494</v>
      </c>
      <c r="D123" s="481" t="s">
        <v>687</v>
      </c>
      <c r="E123" s="481"/>
      <c r="F123" s="1175" t="s">
        <v>128</v>
      </c>
      <c r="G123" s="1175"/>
      <c r="H123" s="211"/>
      <c r="I123" s="211"/>
      <c r="J123" s="211"/>
      <c r="K123" s="278"/>
    </row>
    <row r="124" spans="1:11" s="57" customFormat="1" ht="28.5" customHeight="1" thickBot="1">
      <c r="A124" s="287" t="s">
        <v>82</v>
      </c>
      <c r="B124" s="481" t="s">
        <v>724</v>
      </c>
      <c r="C124" s="481" t="s">
        <v>494</v>
      </c>
      <c r="D124" s="481" t="s">
        <v>651</v>
      </c>
      <c r="E124" s="481"/>
      <c r="F124" s="1175" t="s">
        <v>129</v>
      </c>
      <c r="G124" s="1175"/>
      <c r="H124" s="211"/>
      <c r="I124" s="211"/>
      <c r="J124" s="211"/>
      <c r="K124" s="278"/>
    </row>
    <row r="125" spans="1:11" s="267" customFormat="1" ht="13.5" thickBot="1">
      <c r="A125" s="399" t="s">
        <v>83</v>
      </c>
      <c r="B125" s="80" t="s">
        <v>724</v>
      </c>
      <c r="C125" s="271" t="s">
        <v>494</v>
      </c>
      <c r="D125" s="271"/>
      <c r="E125" s="271"/>
      <c r="F125" s="270" t="s">
        <v>130</v>
      </c>
      <c r="G125" s="275"/>
      <c r="H125" s="90">
        <f>H113</f>
        <v>0</v>
      </c>
      <c r="I125" s="90"/>
      <c r="J125" s="90"/>
      <c r="K125" s="274"/>
    </row>
    <row r="126" spans="1:11" s="267" customFormat="1" ht="25.5" customHeight="1" thickBot="1">
      <c r="A126" s="399" t="s">
        <v>84</v>
      </c>
      <c r="B126" s="80" t="s">
        <v>131</v>
      </c>
      <c r="C126" s="271"/>
      <c r="D126" s="271"/>
      <c r="E126" s="271"/>
      <c r="F126" s="1179" t="s">
        <v>132</v>
      </c>
      <c r="G126" s="1180"/>
      <c r="H126" s="400">
        <f>H125+H110+H89</f>
        <v>6560493</v>
      </c>
      <c r="I126" s="268"/>
      <c r="J126" s="400">
        <f>J125+J110+J89</f>
        <v>9450603</v>
      </c>
      <c r="K126" s="274"/>
    </row>
    <row r="127" spans="1:11" s="267" customFormat="1" ht="25.5" customHeight="1" thickBot="1">
      <c r="A127" s="399" t="s">
        <v>85</v>
      </c>
      <c r="B127" s="80" t="s">
        <v>133</v>
      </c>
      <c r="C127" s="271"/>
      <c r="D127" s="271"/>
      <c r="E127" s="271"/>
      <c r="F127" s="1179" t="s">
        <v>134</v>
      </c>
      <c r="G127" s="1180"/>
      <c r="H127" s="400">
        <v>-12000</v>
      </c>
      <c r="I127" s="268"/>
      <c r="J127" s="268">
        <v>-80194</v>
      </c>
      <c r="K127" s="274"/>
    </row>
    <row r="128" spans="1:11" s="267" customFormat="1" ht="16.5" customHeight="1">
      <c r="A128" s="332"/>
      <c r="B128" s="107"/>
      <c r="C128" s="273"/>
      <c r="D128" s="273"/>
      <c r="E128" s="273"/>
      <c r="F128" s="410"/>
      <c r="G128" s="410"/>
      <c r="H128" s="214"/>
      <c r="I128" s="214"/>
      <c r="J128" s="214"/>
      <c r="K128" s="274"/>
    </row>
    <row r="129" spans="1:11" s="327" customFormat="1" ht="15">
      <c r="A129" s="325"/>
      <c r="B129" s="330" t="s">
        <v>138</v>
      </c>
      <c r="C129" s="1181" t="s">
        <v>139</v>
      </c>
      <c r="D129" s="1181"/>
      <c r="E129" s="1181"/>
      <c r="F129" s="1181"/>
      <c r="G129" s="1181"/>
      <c r="K129" s="328"/>
    </row>
    <row r="130" spans="1:13" s="57" customFormat="1" ht="12.75">
      <c r="A130" s="287" t="s">
        <v>86</v>
      </c>
      <c r="B130" s="57" t="s">
        <v>725</v>
      </c>
      <c r="D130" s="57" t="s">
        <v>646</v>
      </c>
      <c r="F130" s="57" t="s">
        <v>135</v>
      </c>
      <c r="H130" s="214">
        <v>2045519</v>
      </c>
      <c r="I130" s="214"/>
      <c r="J130" s="214">
        <v>2132579</v>
      </c>
      <c r="K130" s="278"/>
      <c r="L130" s="278"/>
      <c r="M130" s="282"/>
    </row>
    <row r="131" spans="1:13" s="57" customFormat="1" ht="12.75">
      <c r="A131" s="287" t="s">
        <v>87</v>
      </c>
      <c r="B131" s="57" t="s">
        <v>725</v>
      </c>
      <c r="D131" s="57" t="s">
        <v>647</v>
      </c>
      <c r="F131" s="57" t="s">
        <v>136</v>
      </c>
      <c r="H131" s="214"/>
      <c r="I131" s="214"/>
      <c r="J131" s="214"/>
      <c r="K131" s="278"/>
      <c r="L131" s="278"/>
      <c r="M131" s="282"/>
    </row>
    <row r="132" spans="1:13" s="57" customFormat="1" ht="12.75">
      <c r="A132" s="287" t="s">
        <v>88</v>
      </c>
      <c r="B132" s="57" t="s">
        <v>725</v>
      </c>
      <c r="D132" s="57" t="s">
        <v>648</v>
      </c>
      <c r="F132" s="57" t="s">
        <v>137</v>
      </c>
      <c r="H132" s="214"/>
      <c r="I132" s="214"/>
      <c r="J132" s="214"/>
      <c r="K132" s="278"/>
      <c r="L132" s="278"/>
      <c r="M132" s="282"/>
    </row>
    <row r="133" spans="1:13" s="57" customFormat="1" ht="13.5" thickBot="1">
      <c r="A133" s="287"/>
      <c r="H133" s="214"/>
      <c r="I133" s="214"/>
      <c r="J133" s="214"/>
      <c r="K133" s="278"/>
      <c r="L133" s="278"/>
      <c r="M133" s="282"/>
    </row>
    <row r="134" spans="1:11" s="267" customFormat="1" ht="25.5" customHeight="1" thickBot="1">
      <c r="A134" s="399" t="s">
        <v>89</v>
      </c>
      <c r="B134" s="80" t="s">
        <v>138</v>
      </c>
      <c r="C134" s="271"/>
      <c r="D134" s="271"/>
      <c r="E134" s="271"/>
      <c r="F134" s="1179" t="s">
        <v>139</v>
      </c>
      <c r="G134" s="1180"/>
      <c r="H134" s="400"/>
      <c r="I134" s="268"/>
      <c r="J134" s="268"/>
      <c r="K134" s="274"/>
    </row>
    <row r="135" spans="1:11" s="267" customFormat="1" ht="25.5" customHeight="1" thickBot="1">
      <c r="A135" s="399"/>
      <c r="B135" s="80"/>
      <c r="C135" s="271"/>
      <c r="D135" s="271"/>
      <c r="E135" s="271"/>
      <c r="F135" s="582"/>
      <c r="G135" s="583"/>
      <c r="H135" s="400"/>
      <c r="I135" s="268"/>
      <c r="J135" s="268"/>
      <c r="K135" s="274"/>
    </row>
    <row r="136" spans="1:13" s="294" customFormat="1" ht="27.75" customHeight="1" thickBot="1">
      <c r="A136" s="290" t="s">
        <v>90</v>
      </c>
      <c r="B136" s="1201" t="s">
        <v>140</v>
      </c>
      <c r="C136" s="1202"/>
      <c r="D136" s="1202"/>
      <c r="E136" s="1202"/>
      <c r="F136" s="1202"/>
      <c r="G136" s="1203"/>
      <c r="H136" s="291">
        <f>H127+H126+H72+H58+H40+H130</f>
        <v>646838657</v>
      </c>
      <c r="I136" s="291"/>
      <c r="J136" s="291">
        <f>J127+J126+J72+J58+J40+J130</f>
        <v>683689476</v>
      </c>
      <c r="K136" s="292"/>
      <c r="L136" s="292"/>
      <c r="M136" s="293"/>
    </row>
    <row r="137" spans="1:13" s="57" customFormat="1" ht="16.5" customHeight="1">
      <c r="A137" s="287"/>
      <c r="B137" s="283"/>
      <c r="C137" s="283"/>
      <c r="D137" s="283"/>
      <c r="E137" s="283"/>
      <c r="F137" s="283"/>
      <c r="G137" s="284"/>
      <c r="H137" s="273"/>
      <c r="I137" s="273"/>
      <c r="J137" s="273"/>
      <c r="K137" s="278"/>
      <c r="L137" s="278"/>
      <c r="M137" s="282"/>
    </row>
    <row r="138" spans="1:13" s="57" customFormat="1" ht="16.5" customHeight="1">
      <c r="A138" s="287"/>
      <c r="B138" s="283"/>
      <c r="C138" s="283"/>
      <c r="D138" s="283"/>
      <c r="E138" s="283"/>
      <c r="F138" s="283"/>
      <c r="G138" s="284"/>
      <c r="H138" s="273"/>
      <c r="I138" s="273"/>
      <c r="J138" s="273"/>
      <c r="K138" s="278"/>
      <c r="L138" s="278"/>
      <c r="M138" s="282"/>
    </row>
    <row r="139" spans="1:13" s="57" customFormat="1" ht="16.5" customHeight="1">
      <c r="A139" s="287"/>
      <c r="B139" s="283"/>
      <c r="C139" s="283"/>
      <c r="D139" s="283"/>
      <c r="E139" s="283"/>
      <c r="F139" s="283"/>
      <c r="G139" s="284"/>
      <c r="H139" s="273"/>
      <c r="I139" s="273"/>
      <c r="J139" s="273"/>
      <c r="K139" s="278"/>
      <c r="L139" s="278"/>
      <c r="M139" s="282"/>
    </row>
    <row r="140" spans="1:13" s="57" customFormat="1" ht="12.75">
      <c r="A140" s="287"/>
      <c r="B140" s="283"/>
      <c r="C140" s="283"/>
      <c r="D140" s="283"/>
      <c r="E140" s="283"/>
      <c r="F140" s="283"/>
      <c r="G140" s="284"/>
      <c r="H140" s="285"/>
      <c r="I140" s="285"/>
      <c r="J140" s="286"/>
      <c r="K140" s="278"/>
      <c r="L140" s="278"/>
      <c r="M140" s="282"/>
    </row>
    <row r="141" spans="1:13" s="57" customFormat="1" ht="15" customHeight="1">
      <c r="A141" s="287"/>
      <c r="B141" s="273"/>
      <c r="C141" s="107"/>
      <c r="D141" s="107"/>
      <c r="E141" s="107"/>
      <c r="H141" s="211"/>
      <c r="I141" s="211"/>
      <c r="J141" s="211"/>
      <c r="K141" s="278"/>
      <c r="L141" s="278"/>
      <c r="M141" s="282"/>
    </row>
    <row r="142" spans="1:13" s="57" customFormat="1" ht="12.75">
      <c r="A142" s="287"/>
      <c r="C142" s="280"/>
      <c r="D142" s="280"/>
      <c r="E142" s="280"/>
      <c r="H142" s="211"/>
      <c r="I142" s="211"/>
      <c r="J142" s="211"/>
      <c r="K142" s="278"/>
      <c r="L142" s="278"/>
      <c r="M142" s="282"/>
    </row>
    <row r="143" spans="1:13" s="57" customFormat="1" ht="12.75">
      <c r="A143" s="287"/>
      <c r="C143" s="280"/>
      <c r="D143" s="280"/>
      <c r="E143" s="280"/>
      <c r="H143" s="211"/>
      <c r="I143" s="211"/>
      <c r="J143" s="211"/>
      <c r="K143" s="278"/>
      <c r="L143" s="278"/>
      <c r="M143" s="282"/>
    </row>
    <row r="144" spans="1:13" s="57" customFormat="1" ht="12.75">
      <c r="A144" s="287"/>
      <c r="C144" s="280"/>
      <c r="D144" s="280"/>
      <c r="E144" s="280"/>
      <c r="H144" s="211"/>
      <c r="I144" s="211"/>
      <c r="J144" s="211"/>
      <c r="K144" s="278"/>
      <c r="L144" s="278"/>
      <c r="M144" s="282"/>
    </row>
    <row r="145" spans="1:13" s="57" customFormat="1" ht="13.5" thickBot="1">
      <c r="A145" s="287"/>
      <c r="C145" s="280"/>
      <c r="D145" s="280"/>
      <c r="E145" s="280"/>
      <c r="H145" s="211"/>
      <c r="I145" s="211"/>
      <c r="J145" s="211"/>
      <c r="K145" s="278"/>
      <c r="L145" s="278"/>
      <c r="M145" s="282"/>
    </row>
    <row r="146" spans="1:10" s="36" customFormat="1" ht="15" customHeight="1">
      <c r="A146" s="1186" t="s">
        <v>485</v>
      </c>
      <c r="B146" s="1187"/>
      <c r="C146" s="1187"/>
      <c r="D146" s="1187"/>
      <c r="E146" s="1187"/>
      <c r="F146" s="1188"/>
      <c r="G146" s="1192" t="s">
        <v>641</v>
      </c>
      <c r="H146" s="1182" t="s">
        <v>355</v>
      </c>
      <c r="I146" s="1182" t="s">
        <v>356</v>
      </c>
      <c r="J146" s="1176" t="s">
        <v>357</v>
      </c>
    </row>
    <row r="147" spans="1:10" s="36" customFormat="1" ht="13.5" thickBot="1">
      <c r="A147" s="1189"/>
      <c r="B147" s="1190"/>
      <c r="C147" s="1190"/>
      <c r="D147" s="1190"/>
      <c r="E147" s="1190"/>
      <c r="F147" s="1191"/>
      <c r="G147" s="1193"/>
      <c r="H147" s="1183"/>
      <c r="I147" s="1183"/>
      <c r="J147" s="1177"/>
    </row>
    <row r="148" spans="1:11" s="295" customFormat="1" ht="15.75">
      <c r="A148" s="1185" t="s">
        <v>333</v>
      </c>
      <c r="B148" s="1185"/>
      <c r="C148" s="1185"/>
      <c r="D148" s="1185"/>
      <c r="E148" s="1185"/>
      <c r="F148" s="1185"/>
      <c r="G148" s="1185"/>
      <c r="K148" s="296"/>
    </row>
    <row r="149" spans="1:11" s="327" customFormat="1" ht="18" customHeight="1">
      <c r="A149" s="325"/>
      <c r="B149" s="330" t="s">
        <v>197</v>
      </c>
      <c r="C149" s="1181" t="s">
        <v>198</v>
      </c>
      <c r="D149" s="1181"/>
      <c r="E149" s="1181"/>
      <c r="F149" s="1181"/>
      <c r="G149" s="1181"/>
      <c r="K149" s="328"/>
    </row>
    <row r="150" spans="1:10" ht="12.75">
      <c r="A150" s="272" t="s">
        <v>91</v>
      </c>
      <c r="B150" s="56" t="s">
        <v>726</v>
      </c>
      <c r="C150" s="272" t="s">
        <v>728</v>
      </c>
      <c r="D150" s="272"/>
      <c r="E150" s="272"/>
      <c r="F150" s="265" t="s">
        <v>190</v>
      </c>
      <c r="H150" s="211">
        <v>710425873</v>
      </c>
      <c r="I150" s="211"/>
      <c r="J150" s="211">
        <v>710425873</v>
      </c>
    </row>
    <row r="151" spans="1:10" ht="12.75">
      <c r="A151" s="272" t="s">
        <v>92</v>
      </c>
      <c r="B151" s="56" t="s">
        <v>726</v>
      </c>
      <c r="C151" s="272" t="s">
        <v>489</v>
      </c>
      <c r="D151" s="272"/>
      <c r="E151" s="272"/>
      <c r="F151" s="265" t="s">
        <v>191</v>
      </c>
      <c r="H151" s="211"/>
      <c r="I151" s="211"/>
      <c r="J151" s="211"/>
    </row>
    <row r="152" spans="1:10" ht="12.75">
      <c r="A152" s="272" t="s">
        <v>93</v>
      </c>
      <c r="B152" s="56" t="s">
        <v>726</v>
      </c>
      <c r="C152" s="272" t="s">
        <v>494</v>
      </c>
      <c r="D152" s="272"/>
      <c r="E152" s="272"/>
      <c r="F152" s="265" t="s">
        <v>192</v>
      </c>
      <c r="H152" s="211">
        <v>10975147</v>
      </c>
      <c r="I152" s="211"/>
      <c r="J152" s="211">
        <v>10975147</v>
      </c>
    </row>
    <row r="153" spans="1:10" ht="12.75">
      <c r="A153" s="272" t="s">
        <v>94</v>
      </c>
      <c r="B153" s="56" t="s">
        <v>726</v>
      </c>
      <c r="C153" s="272" t="s">
        <v>497</v>
      </c>
      <c r="D153" s="272"/>
      <c r="E153" s="272"/>
      <c r="F153" s="265" t="s">
        <v>193</v>
      </c>
      <c r="H153" s="211">
        <v>-109718534</v>
      </c>
      <c r="I153" s="211"/>
      <c r="J153" s="211">
        <v>-120102328</v>
      </c>
    </row>
    <row r="154" spans="1:10" ht="12.75">
      <c r="A154" s="272" t="s">
        <v>95</v>
      </c>
      <c r="B154" s="56" t="s">
        <v>726</v>
      </c>
      <c r="C154" s="272" t="s">
        <v>502</v>
      </c>
      <c r="D154" s="272"/>
      <c r="E154" s="272"/>
      <c r="F154" s="265" t="s">
        <v>194</v>
      </c>
      <c r="H154" s="211"/>
      <c r="I154" s="211"/>
      <c r="J154" s="211"/>
    </row>
    <row r="155" spans="1:10" ht="13.5" thickBot="1">
      <c r="A155" s="272" t="s">
        <v>96</v>
      </c>
      <c r="B155" s="56" t="s">
        <v>726</v>
      </c>
      <c r="C155" s="272" t="s">
        <v>195</v>
      </c>
      <c r="D155" s="272"/>
      <c r="E155" s="272"/>
      <c r="F155" s="265" t="s">
        <v>196</v>
      </c>
      <c r="H155" s="211">
        <v>-10383794</v>
      </c>
      <c r="I155" s="211"/>
      <c r="J155" s="211">
        <v>8907809</v>
      </c>
    </row>
    <row r="156" spans="1:11" s="267" customFormat="1" ht="25.5" customHeight="1" thickBot="1">
      <c r="A156" s="399" t="s">
        <v>97</v>
      </c>
      <c r="B156" s="80" t="s">
        <v>197</v>
      </c>
      <c r="C156" s="271"/>
      <c r="D156" s="271"/>
      <c r="E156" s="271"/>
      <c r="F156" s="1179" t="s">
        <v>198</v>
      </c>
      <c r="G156" s="1180"/>
      <c r="H156" s="400">
        <f>H150+H152+H153+H155</f>
        <v>601298692</v>
      </c>
      <c r="I156" s="268"/>
      <c r="J156" s="268">
        <f>J150+J152+J153+J155</f>
        <v>610206501</v>
      </c>
      <c r="K156" s="274"/>
    </row>
    <row r="157" spans="1:11" s="267" customFormat="1" ht="15" customHeight="1">
      <c r="A157" s="332"/>
      <c r="B157" s="107"/>
      <c r="C157" s="273"/>
      <c r="D157" s="273"/>
      <c r="E157" s="273"/>
      <c r="F157" s="410"/>
      <c r="G157" s="410"/>
      <c r="H157" s="214"/>
      <c r="I157" s="214"/>
      <c r="J157" s="214"/>
      <c r="K157" s="274"/>
    </row>
    <row r="158" spans="1:11" s="327" customFormat="1" ht="18" customHeight="1">
      <c r="A158" s="325"/>
      <c r="B158" s="330" t="s">
        <v>243</v>
      </c>
      <c r="C158" s="1181" t="s">
        <v>529</v>
      </c>
      <c r="D158" s="1181"/>
      <c r="E158" s="1181"/>
      <c r="F158" s="1181"/>
      <c r="G158" s="1181"/>
      <c r="K158" s="328"/>
    </row>
    <row r="159" spans="1:11" s="327" customFormat="1" ht="18" customHeight="1">
      <c r="A159" s="325"/>
      <c r="B159" s="330"/>
      <c r="C159" s="326"/>
      <c r="D159" s="326"/>
      <c r="E159" s="326"/>
      <c r="F159" s="326"/>
      <c r="G159" s="326"/>
      <c r="K159" s="328"/>
    </row>
    <row r="160" spans="1:11" s="327" customFormat="1" ht="17.25" customHeight="1">
      <c r="A160" s="325"/>
      <c r="B160" s="330"/>
      <c r="C160" s="326" t="s">
        <v>728</v>
      </c>
      <c r="D160" s="1181" t="s">
        <v>530</v>
      </c>
      <c r="E160" s="1181"/>
      <c r="F160" s="1181"/>
      <c r="G160" s="1181"/>
      <c r="K160" s="328"/>
    </row>
    <row r="161" spans="1:11" s="57" customFormat="1" ht="28.5" customHeight="1">
      <c r="A161" s="287" t="s">
        <v>98</v>
      </c>
      <c r="B161" s="481" t="s">
        <v>727</v>
      </c>
      <c r="C161" s="481" t="s">
        <v>728</v>
      </c>
      <c r="D161" s="481" t="s">
        <v>646</v>
      </c>
      <c r="E161" s="481"/>
      <c r="F161" s="1175" t="s">
        <v>200</v>
      </c>
      <c r="G161" s="1175"/>
      <c r="H161" s="211"/>
      <c r="I161" s="211"/>
      <c r="J161" s="211"/>
      <c r="K161" s="278"/>
    </row>
    <row r="162" spans="1:11" s="57" customFormat="1" ht="36.75" customHeight="1">
      <c r="A162" s="287" t="s">
        <v>99</v>
      </c>
      <c r="B162" s="481" t="s">
        <v>727</v>
      </c>
      <c r="C162" s="481" t="s">
        <v>728</v>
      </c>
      <c r="D162" s="481" t="s">
        <v>647</v>
      </c>
      <c r="E162" s="481"/>
      <c r="F162" s="1175" t="s">
        <v>201</v>
      </c>
      <c r="G162" s="1175"/>
      <c r="H162" s="211"/>
      <c r="I162" s="211"/>
      <c r="J162" s="211"/>
      <c r="K162" s="278"/>
    </row>
    <row r="163" spans="1:11" s="57" customFormat="1" ht="28.5" customHeight="1">
      <c r="A163" s="287" t="s">
        <v>141</v>
      </c>
      <c r="B163" s="481" t="s">
        <v>202</v>
      </c>
      <c r="C163" s="481" t="s">
        <v>728</v>
      </c>
      <c r="D163" s="481" t="s">
        <v>648</v>
      </c>
      <c r="E163" s="481"/>
      <c r="F163" s="1175" t="s">
        <v>603</v>
      </c>
      <c r="G163" s="1175"/>
      <c r="H163" s="211">
        <v>450709</v>
      </c>
      <c r="I163" s="211"/>
      <c r="J163" s="211">
        <v>30859</v>
      </c>
      <c r="K163" s="278"/>
    </row>
    <row r="164" spans="1:11" s="57" customFormat="1" ht="28.5" customHeight="1">
      <c r="A164" s="287" t="s">
        <v>142</v>
      </c>
      <c r="B164" s="481" t="s">
        <v>202</v>
      </c>
      <c r="C164" s="481" t="s">
        <v>728</v>
      </c>
      <c r="D164" s="481" t="s">
        <v>649</v>
      </c>
      <c r="E164" s="481"/>
      <c r="F164" s="1175" t="s">
        <v>604</v>
      </c>
      <c r="G164" s="1175"/>
      <c r="H164" s="211"/>
      <c r="I164" s="211"/>
      <c r="J164" s="211"/>
      <c r="K164" s="278"/>
    </row>
    <row r="165" spans="1:11" s="57" customFormat="1" ht="28.5" customHeight="1">
      <c r="A165" s="287" t="s">
        <v>143</v>
      </c>
      <c r="B165" s="481" t="s">
        <v>202</v>
      </c>
      <c r="C165" s="481" t="s">
        <v>728</v>
      </c>
      <c r="D165" s="481" t="s">
        <v>650</v>
      </c>
      <c r="E165" s="481"/>
      <c r="F165" s="1175" t="s">
        <v>203</v>
      </c>
      <c r="G165" s="1175"/>
      <c r="H165" s="211"/>
      <c r="I165" s="211"/>
      <c r="J165" s="211"/>
      <c r="K165" s="278"/>
    </row>
    <row r="166" spans="1:11" s="57" customFormat="1" ht="38.25" customHeight="1">
      <c r="A166" s="287" t="s">
        <v>144</v>
      </c>
      <c r="B166" s="481" t="s">
        <v>727</v>
      </c>
      <c r="C166" s="481" t="s">
        <v>728</v>
      </c>
      <c r="D166" s="481" t="s">
        <v>650</v>
      </c>
      <c r="E166" s="481" t="s">
        <v>749</v>
      </c>
      <c r="G166" s="269" t="s">
        <v>204</v>
      </c>
      <c r="H166" s="211"/>
      <c r="I166" s="211"/>
      <c r="J166" s="211"/>
      <c r="K166" s="278"/>
    </row>
    <row r="167" spans="1:10" ht="12.75">
      <c r="A167" s="272" t="s">
        <v>145</v>
      </c>
      <c r="B167" s="481" t="s">
        <v>727</v>
      </c>
      <c r="C167" s="481" t="s">
        <v>728</v>
      </c>
      <c r="D167" s="481" t="s">
        <v>687</v>
      </c>
      <c r="E167" s="481"/>
      <c r="F167" s="265" t="s">
        <v>605</v>
      </c>
      <c r="H167" s="211"/>
      <c r="I167" s="211"/>
      <c r="J167" s="211"/>
    </row>
    <row r="168" spans="1:10" ht="12.75">
      <c r="A168" s="272" t="s">
        <v>146</v>
      </c>
      <c r="B168" s="481" t="s">
        <v>727</v>
      </c>
      <c r="C168" s="481" t="s">
        <v>728</v>
      </c>
      <c r="D168" s="481" t="s">
        <v>651</v>
      </c>
      <c r="E168" s="481"/>
      <c r="F168" s="265" t="s">
        <v>205</v>
      </c>
      <c r="H168" s="211"/>
      <c r="I168" s="211"/>
      <c r="J168" s="211"/>
    </row>
    <row r="169" spans="1:11" s="57" customFormat="1" ht="28.5" customHeight="1">
      <c r="A169" s="287" t="s">
        <v>147</v>
      </c>
      <c r="B169" s="481" t="s">
        <v>727</v>
      </c>
      <c r="C169" s="481" t="s">
        <v>728</v>
      </c>
      <c r="D169" s="481" t="s">
        <v>652</v>
      </c>
      <c r="E169" s="481"/>
      <c r="F169" s="1175" t="s">
        <v>206</v>
      </c>
      <c r="G169" s="1175"/>
      <c r="H169" s="211"/>
      <c r="I169" s="211"/>
      <c r="J169" s="211"/>
      <c r="K169" s="278"/>
    </row>
    <row r="170" spans="1:11" s="57" customFormat="1" ht="38.25" customHeight="1">
      <c r="A170" s="287" t="s">
        <v>148</v>
      </c>
      <c r="B170" s="481" t="s">
        <v>727</v>
      </c>
      <c r="C170" s="481" t="s">
        <v>728</v>
      </c>
      <c r="D170" s="481" t="s">
        <v>652</v>
      </c>
      <c r="E170" s="481" t="s">
        <v>749</v>
      </c>
      <c r="G170" s="269" t="s">
        <v>207</v>
      </c>
      <c r="H170" s="211"/>
      <c r="I170" s="211"/>
      <c r="J170" s="211"/>
      <c r="K170" s="278"/>
    </row>
    <row r="171" spans="1:11" s="57" customFormat="1" ht="28.5" customHeight="1">
      <c r="A171" s="287" t="s">
        <v>149</v>
      </c>
      <c r="B171" s="481" t="s">
        <v>727</v>
      </c>
      <c r="C171" s="481" t="s">
        <v>728</v>
      </c>
      <c r="D171" s="481" t="s">
        <v>654</v>
      </c>
      <c r="E171" s="481"/>
      <c r="F171" s="1175" t="s">
        <v>208</v>
      </c>
      <c r="G171" s="1175"/>
      <c r="H171" s="211"/>
      <c r="I171" s="211"/>
      <c r="J171" s="211"/>
      <c r="K171" s="278"/>
    </row>
    <row r="172" spans="1:11" s="57" customFormat="1" ht="39" customHeight="1">
      <c r="A172" s="287" t="s">
        <v>150</v>
      </c>
      <c r="B172" s="481" t="s">
        <v>727</v>
      </c>
      <c r="C172" s="481" t="s">
        <v>728</v>
      </c>
      <c r="D172" s="481" t="s">
        <v>654</v>
      </c>
      <c r="E172" s="481" t="s">
        <v>749</v>
      </c>
      <c r="G172" s="269" t="s">
        <v>209</v>
      </c>
      <c r="H172" s="211"/>
      <c r="I172" s="211"/>
      <c r="J172" s="211"/>
      <c r="K172" s="278"/>
    </row>
    <row r="173" spans="1:11" s="57" customFormat="1" ht="30" customHeight="1">
      <c r="A173" s="287" t="s">
        <v>151</v>
      </c>
      <c r="B173" s="481" t="s">
        <v>727</v>
      </c>
      <c r="C173" s="481" t="s">
        <v>728</v>
      </c>
      <c r="D173" s="481" t="s">
        <v>654</v>
      </c>
      <c r="E173" s="481" t="s">
        <v>750</v>
      </c>
      <c r="G173" s="269" t="s">
        <v>210</v>
      </c>
      <c r="H173" s="211"/>
      <c r="I173" s="211"/>
      <c r="J173" s="211"/>
      <c r="K173" s="278"/>
    </row>
    <row r="174" spans="1:11" s="57" customFormat="1" ht="38.25" customHeight="1">
      <c r="A174" s="287" t="s">
        <v>152</v>
      </c>
      <c r="B174" s="481" t="s">
        <v>727</v>
      </c>
      <c r="C174" s="481" t="s">
        <v>728</v>
      </c>
      <c r="D174" s="481" t="s">
        <v>654</v>
      </c>
      <c r="E174" s="481" t="s">
        <v>752</v>
      </c>
      <c r="G174" s="269" t="s">
        <v>211</v>
      </c>
      <c r="H174" s="211"/>
      <c r="I174" s="211"/>
      <c r="J174" s="211"/>
      <c r="K174" s="278"/>
    </row>
    <row r="175" spans="1:11" s="57" customFormat="1" ht="30" customHeight="1">
      <c r="A175" s="287" t="s">
        <v>153</v>
      </c>
      <c r="B175" s="481" t="s">
        <v>727</v>
      </c>
      <c r="C175" s="481" t="s">
        <v>728</v>
      </c>
      <c r="D175" s="481" t="s">
        <v>654</v>
      </c>
      <c r="E175" s="481" t="s">
        <v>753</v>
      </c>
      <c r="G175" s="269" t="s">
        <v>212</v>
      </c>
      <c r="H175" s="211"/>
      <c r="I175" s="211"/>
      <c r="J175" s="211"/>
      <c r="K175" s="278"/>
    </row>
    <row r="176" spans="1:11" s="57" customFormat="1" ht="30" customHeight="1">
      <c r="A176" s="287" t="s">
        <v>154</v>
      </c>
      <c r="B176" s="481" t="s">
        <v>727</v>
      </c>
      <c r="C176" s="481" t="s">
        <v>728</v>
      </c>
      <c r="D176" s="481" t="s">
        <v>654</v>
      </c>
      <c r="E176" s="481" t="s">
        <v>27</v>
      </c>
      <c r="G176" s="269" t="s">
        <v>606</v>
      </c>
      <c r="H176" s="211"/>
      <c r="I176" s="211"/>
      <c r="J176" s="211"/>
      <c r="K176" s="278"/>
    </row>
    <row r="177" spans="1:11" s="57" customFormat="1" ht="30" customHeight="1">
      <c r="A177" s="287" t="s">
        <v>155</v>
      </c>
      <c r="B177" s="481" t="s">
        <v>202</v>
      </c>
      <c r="C177" s="481" t="s">
        <v>728</v>
      </c>
      <c r="D177" s="481" t="s">
        <v>654</v>
      </c>
      <c r="E177" s="481" t="s">
        <v>213</v>
      </c>
      <c r="G177" s="269" t="s">
        <v>214</v>
      </c>
      <c r="H177" s="211"/>
      <c r="I177" s="211"/>
      <c r="J177" s="211"/>
      <c r="K177" s="278"/>
    </row>
    <row r="178" spans="1:11" s="57" customFormat="1" ht="30" customHeight="1">
      <c r="A178" s="287" t="s">
        <v>156</v>
      </c>
      <c r="B178" s="481" t="s">
        <v>727</v>
      </c>
      <c r="C178" s="481" t="s">
        <v>728</v>
      </c>
      <c r="D178" s="481" t="s">
        <v>654</v>
      </c>
      <c r="E178" s="481" t="s">
        <v>215</v>
      </c>
      <c r="G178" s="269" t="s">
        <v>216</v>
      </c>
      <c r="H178" s="211"/>
      <c r="I178" s="211"/>
      <c r="J178" s="211"/>
      <c r="K178" s="278"/>
    </row>
    <row r="179" spans="1:11" s="57" customFormat="1" ht="30" customHeight="1" thickBot="1">
      <c r="A179" s="287" t="s">
        <v>157</v>
      </c>
      <c r="B179" s="481" t="s">
        <v>727</v>
      </c>
      <c r="C179" s="481" t="s">
        <v>728</v>
      </c>
      <c r="D179" s="481" t="s">
        <v>654</v>
      </c>
      <c r="E179" s="481" t="s">
        <v>199</v>
      </c>
      <c r="G179" s="269" t="s">
        <v>217</v>
      </c>
      <c r="H179" s="211"/>
      <c r="I179" s="211"/>
      <c r="J179" s="211"/>
      <c r="K179" s="278"/>
    </row>
    <row r="180" spans="1:11" s="267" customFormat="1" ht="13.5" thickBot="1">
      <c r="A180" s="399" t="s">
        <v>158</v>
      </c>
      <c r="B180" s="80" t="s">
        <v>727</v>
      </c>
      <c r="C180" s="271" t="s">
        <v>218</v>
      </c>
      <c r="D180" s="271"/>
      <c r="E180" s="271"/>
      <c r="F180" s="270" t="s">
        <v>219</v>
      </c>
      <c r="G180" s="275"/>
      <c r="H180" s="90">
        <v>226515</v>
      </c>
      <c r="I180" s="90"/>
      <c r="J180" s="90">
        <v>450709</v>
      </c>
      <c r="K180" s="274"/>
    </row>
    <row r="181" spans="1:11" s="267" customFormat="1" ht="12.75">
      <c r="A181" s="332"/>
      <c r="B181" s="107"/>
      <c r="C181" s="273"/>
      <c r="D181" s="273"/>
      <c r="E181" s="273"/>
      <c r="F181" s="107"/>
      <c r="G181" s="107"/>
      <c r="H181" s="333"/>
      <c r="I181" s="333"/>
      <c r="J181" s="333"/>
      <c r="K181" s="274"/>
    </row>
    <row r="182" spans="1:11" s="267" customFormat="1" ht="12.75">
      <c r="A182" s="332"/>
      <c r="B182" s="107"/>
      <c r="C182" s="273"/>
      <c r="D182" s="273"/>
      <c r="E182" s="273"/>
      <c r="F182" s="107"/>
      <c r="G182" s="107"/>
      <c r="H182" s="333"/>
      <c r="I182" s="333"/>
      <c r="J182" s="333"/>
      <c r="K182" s="274"/>
    </row>
    <row r="183" spans="1:11" s="267" customFormat="1" ht="12.75">
      <c r="A183" s="332"/>
      <c r="B183" s="107"/>
      <c r="C183" s="273"/>
      <c r="D183" s="273"/>
      <c r="E183" s="273"/>
      <c r="F183" s="107"/>
      <c r="G183" s="107"/>
      <c r="H183" s="333"/>
      <c r="I183" s="333"/>
      <c r="J183" s="333"/>
      <c r="K183" s="274"/>
    </row>
    <row r="184" spans="1:11" s="267" customFormat="1" ht="12.75">
      <c r="A184" s="332"/>
      <c r="B184" s="107"/>
      <c r="C184" s="273"/>
      <c r="D184" s="273"/>
      <c r="E184" s="273"/>
      <c r="F184" s="107"/>
      <c r="G184" s="107"/>
      <c r="H184" s="333"/>
      <c r="I184" s="333"/>
      <c r="J184" s="333"/>
      <c r="K184" s="274"/>
    </row>
    <row r="185" spans="1:11" s="267" customFormat="1" ht="12.75">
      <c r="A185" s="332"/>
      <c r="B185" s="107"/>
      <c r="C185" s="273"/>
      <c r="D185" s="273"/>
      <c r="E185" s="273"/>
      <c r="F185" s="107"/>
      <c r="G185" s="107"/>
      <c r="H185" s="333"/>
      <c r="I185" s="333"/>
      <c r="J185" s="333"/>
      <c r="K185" s="274"/>
    </row>
    <row r="186" spans="1:11" s="267" customFormat="1" ht="12.75">
      <c r="A186" s="332"/>
      <c r="B186" s="107"/>
      <c r="C186" s="273"/>
      <c r="D186" s="273"/>
      <c r="E186" s="273"/>
      <c r="F186" s="107"/>
      <c r="G186" s="107"/>
      <c r="H186" s="333"/>
      <c r="I186" s="333"/>
      <c r="J186" s="333"/>
      <c r="K186" s="274"/>
    </row>
    <row r="187" spans="1:11" s="267" customFormat="1" ht="12.75">
      <c r="A187" s="332"/>
      <c r="B187" s="107"/>
      <c r="C187" s="273"/>
      <c r="D187" s="273"/>
      <c r="E187" s="273"/>
      <c r="F187" s="107"/>
      <c r="G187" s="107"/>
      <c r="H187" s="333"/>
      <c r="I187" s="333"/>
      <c r="J187" s="333"/>
      <c r="K187" s="274"/>
    </row>
    <row r="188" spans="1:11" s="267" customFormat="1" ht="12.75">
      <c r="A188" s="332"/>
      <c r="B188" s="107"/>
      <c r="C188" s="273"/>
      <c r="D188" s="273"/>
      <c r="E188" s="273"/>
      <c r="F188" s="107"/>
      <c r="G188" s="107"/>
      <c r="H188" s="333"/>
      <c r="I188" s="333"/>
      <c r="J188" s="333"/>
      <c r="K188" s="274"/>
    </row>
    <row r="189" spans="1:11" s="267" customFormat="1" ht="13.5" thickBot="1">
      <c r="A189" s="332"/>
      <c r="B189" s="107"/>
      <c r="C189" s="273"/>
      <c r="D189" s="273"/>
      <c r="E189" s="273"/>
      <c r="F189" s="107"/>
      <c r="G189" s="107"/>
      <c r="H189" s="333"/>
      <c r="I189" s="333"/>
      <c r="J189" s="333"/>
      <c r="K189" s="274"/>
    </row>
    <row r="190" spans="1:10" s="36" customFormat="1" ht="15" customHeight="1">
      <c r="A190" s="1186" t="s">
        <v>485</v>
      </c>
      <c r="B190" s="1187"/>
      <c r="C190" s="1187"/>
      <c r="D190" s="1187"/>
      <c r="E190" s="1187"/>
      <c r="F190" s="1188"/>
      <c r="G190" s="1192" t="s">
        <v>641</v>
      </c>
      <c r="H190" s="1182" t="s">
        <v>355</v>
      </c>
      <c r="I190" s="1182" t="s">
        <v>356</v>
      </c>
      <c r="J190" s="1176" t="s">
        <v>357</v>
      </c>
    </row>
    <row r="191" spans="1:10" s="36" customFormat="1" ht="13.5" thickBot="1">
      <c r="A191" s="1189"/>
      <c r="B191" s="1190"/>
      <c r="C191" s="1190"/>
      <c r="D191" s="1190"/>
      <c r="E191" s="1190"/>
      <c r="F191" s="1191"/>
      <c r="G191" s="1193"/>
      <c r="H191" s="1183"/>
      <c r="I191" s="1183"/>
      <c r="J191" s="1177"/>
    </row>
    <row r="192" spans="1:10" s="36" customFormat="1" ht="17.25" customHeight="1">
      <c r="A192" s="591"/>
      <c r="B192" s="591"/>
      <c r="C192" s="591"/>
      <c r="D192" s="591"/>
      <c r="E192" s="591"/>
      <c r="F192" s="591"/>
      <c r="G192" s="592"/>
      <c r="H192" s="593"/>
      <c r="I192" s="593"/>
      <c r="J192" s="593"/>
    </row>
    <row r="193" spans="1:11" s="327" customFormat="1" ht="30" customHeight="1">
      <c r="A193" s="325"/>
      <c r="B193" s="330"/>
      <c r="C193" s="326" t="s">
        <v>489</v>
      </c>
      <c r="D193" s="1181" t="s">
        <v>234</v>
      </c>
      <c r="E193" s="1181"/>
      <c r="F193" s="1181"/>
      <c r="G193" s="1181"/>
      <c r="K193" s="328"/>
    </row>
    <row r="194" spans="1:11" s="57" customFormat="1" ht="30" customHeight="1">
      <c r="A194" s="287" t="s">
        <v>159</v>
      </c>
      <c r="B194" s="481" t="s">
        <v>727</v>
      </c>
      <c r="C194" s="481" t="s">
        <v>489</v>
      </c>
      <c r="D194" s="481" t="s">
        <v>646</v>
      </c>
      <c r="E194" s="481"/>
      <c r="F194" s="1175" t="s">
        <v>220</v>
      </c>
      <c r="G194" s="1175"/>
      <c r="H194" s="211"/>
      <c r="I194" s="211"/>
      <c r="J194" s="211"/>
      <c r="K194" s="278"/>
    </row>
    <row r="195" spans="1:11" s="57" customFormat="1" ht="40.5" customHeight="1">
      <c r="A195" s="287" t="s">
        <v>160</v>
      </c>
      <c r="B195" s="481" t="s">
        <v>727</v>
      </c>
      <c r="C195" s="481" t="s">
        <v>489</v>
      </c>
      <c r="D195" s="481" t="s">
        <v>647</v>
      </c>
      <c r="E195" s="481"/>
      <c r="F195" s="1175" t="s">
        <v>221</v>
      </c>
      <c r="G195" s="1175"/>
      <c r="H195" s="211"/>
      <c r="I195" s="211"/>
      <c r="J195" s="211"/>
      <c r="K195" s="278"/>
    </row>
    <row r="196" spans="1:11" s="57" customFormat="1" ht="30" customHeight="1">
      <c r="A196" s="287" t="s">
        <v>161</v>
      </c>
      <c r="B196" s="481" t="s">
        <v>202</v>
      </c>
      <c r="C196" s="481" t="s">
        <v>489</v>
      </c>
      <c r="D196" s="481" t="s">
        <v>648</v>
      </c>
      <c r="E196" s="481"/>
      <c r="F196" s="1175" t="s">
        <v>607</v>
      </c>
      <c r="G196" s="1175"/>
      <c r="H196" s="211">
        <v>525935</v>
      </c>
      <c r="I196" s="211"/>
      <c r="J196" s="211">
        <v>882762</v>
      </c>
      <c r="K196" s="278"/>
    </row>
    <row r="197" spans="1:11" s="57" customFormat="1" ht="30" customHeight="1">
      <c r="A197" s="287" t="s">
        <v>162</v>
      </c>
      <c r="B197" s="481" t="s">
        <v>202</v>
      </c>
      <c r="C197" s="481" t="s">
        <v>489</v>
      </c>
      <c r="D197" s="481" t="s">
        <v>649</v>
      </c>
      <c r="E197" s="481"/>
      <c r="F197" s="1175" t="s">
        <v>604</v>
      </c>
      <c r="G197" s="1175"/>
      <c r="H197" s="211"/>
      <c r="I197" s="211"/>
      <c r="J197" s="211"/>
      <c r="K197" s="278"/>
    </row>
    <row r="198" spans="1:11" s="57" customFormat="1" ht="30" customHeight="1">
      <c r="A198" s="287" t="s">
        <v>163</v>
      </c>
      <c r="B198" s="481" t="s">
        <v>202</v>
      </c>
      <c r="C198" s="481" t="s">
        <v>489</v>
      </c>
      <c r="D198" s="481" t="s">
        <v>650</v>
      </c>
      <c r="E198" s="481"/>
      <c r="F198" s="1175" t="s">
        <v>222</v>
      </c>
      <c r="G198" s="1175"/>
      <c r="H198" s="211"/>
      <c r="I198" s="211"/>
      <c r="J198" s="211"/>
      <c r="K198" s="278"/>
    </row>
    <row r="199" spans="1:10" ht="50.25" customHeight="1">
      <c r="A199" s="272" t="s">
        <v>164</v>
      </c>
      <c r="B199" s="481" t="s">
        <v>727</v>
      </c>
      <c r="C199" s="481" t="s">
        <v>489</v>
      </c>
      <c r="D199" s="481" t="s">
        <v>650</v>
      </c>
      <c r="E199" s="481" t="s">
        <v>749</v>
      </c>
      <c r="F199" s="57"/>
      <c r="G199" s="269" t="s">
        <v>242</v>
      </c>
      <c r="H199" s="211"/>
      <c r="I199" s="211"/>
      <c r="J199" s="211"/>
    </row>
    <row r="200" spans="1:11" s="57" customFormat="1" ht="30" customHeight="1">
      <c r="A200" s="287" t="s">
        <v>165</v>
      </c>
      <c r="B200" s="481" t="s">
        <v>727</v>
      </c>
      <c r="C200" s="481" t="s">
        <v>489</v>
      </c>
      <c r="D200" s="481" t="s">
        <v>687</v>
      </c>
      <c r="E200" s="481"/>
      <c r="F200" s="1175" t="s">
        <v>608</v>
      </c>
      <c r="G200" s="1175"/>
      <c r="H200" s="211"/>
      <c r="I200" s="211"/>
      <c r="J200" s="211"/>
      <c r="K200" s="278"/>
    </row>
    <row r="201" spans="1:11" s="57" customFormat="1" ht="30" customHeight="1">
      <c r="A201" s="287" t="s">
        <v>166</v>
      </c>
      <c r="B201" s="481" t="s">
        <v>727</v>
      </c>
      <c r="C201" s="481" t="s">
        <v>489</v>
      </c>
      <c r="D201" s="481" t="s">
        <v>651</v>
      </c>
      <c r="E201" s="481"/>
      <c r="F201" s="1175" t="s">
        <v>223</v>
      </c>
      <c r="G201" s="1175"/>
      <c r="H201" s="211"/>
      <c r="I201" s="211"/>
      <c r="J201" s="211"/>
      <c r="K201" s="278"/>
    </row>
    <row r="202" spans="1:11" s="57" customFormat="1" ht="30" customHeight="1">
      <c r="A202" s="287" t="s">
        <v>167</v>
      </c>
      <c r="B202" s="481" t="s">
        <v>727</v>
      </c>
      <c r="C202" s="481" t="s">
        <v>489</v>
      </c>
      <c r="D202" s="481" t="s">
        <v>652</v>
      </c>
      <c r="E202" s="481"/>
      <c r="F202" s="1175" t="s">
        <v>224</v>
      </c>
      <c r="G202" s="1175"/>
      <c r="H202" s="211"/>
      <c r="I202" s="211"/>
      <c r="J202" s="211"/>
      <c r="K202" s="278"/>
    </row>
    <row r="203" spans="1:10" ht="51">
      <c r="A203" s="272" t="s">
        <v>168</v>
      </c>
      <c r="B203" s="481" t="s">
        <v>727</v>
      </c>
      <c r="C203" s="481" t="s">
        <v>489</v>
      </c>
      <c r="D203" s="481" t="s">
        <v>652</v>
      </c>
      <c r="E203" s="481" t="s">
        <v>749</v>
      </c>
      <c r="F203" s="57"/>
      <c r="G203" s="269" t="s">
        <v>225</v>
      </c>
      <c r="H203" s="211"/>
      <c r="I203" s="211"/>
      <c r="J203" s="211"/>
    </row>
    <row r="204" spans="1:11" s="57" customFormat="1" ht="30" customHeight="1">
      <c r="A204" s="287" t="s">
        <v>169</v>
      </c>
      <c r="B204" s="481" t="s">
        <v>727</v>
      </c>
      <c r="C204" s="481" t="s">
        <v>489</v>
      </c>
      <c r="D204" s="481" t="s">
        <v>654</v>
      </c>
      <c r="E204" s="481"/>
      <c r="F204" s="1175" t="s">
        <v>226</v>
      </c>
      <c r="G204" s="1175"/>
      <c r="H204" s="211">
        <v>1121209</v>
      </c>
      <c r="I204" s="211"/>
      <c r="J204" s="211">
        <v>1417579</v>
      </c>
      <c r="K204" s="278"/>
    </row>
    <row r="205" spans="1:10" ht="38.25">
      <c r="A205" s="272" t="s">
        <v>170</v>
      </c>
      <c r="B205" s="481" t="s">
        <v>727</v>
      </c>
      <c r="C205" s="481" t="s">
        <v>489</v>
      </c>
      <c r="D205" s="481" t="s">
        <v>654</v>
      </c>
      <c r="E205" s="481" t="s">
        <v>749</v>
      </c>
      <c r="F205" s="57"/>
      <c r="G205" s="269" t="s">
        <v>227</v>
      </c>
      <c r="H205" s="211">
        <v>1121209</v>
      </c>
      <c r="I205" s="211"/>
      <c r="J205" s="211">
        <v>1417579</v>
      </c>
    </row>
    <row r="206" spans="1:10" ht="38.25">
      <c r="A206" s="272" t="s">
        <v>171</v>
      </c>
      <c r="B206" s="481" t="s">
        <v>727</v>
      </c>
      <c r="C206" s="481" t="s">
        <v>489</v>
      </c>
      <c r="D206" s="481" t="s">
        <v>654</v>
      </c>
      <c r="E206" s="481" t="s">
        <v>750</v>
      </c>
      <c r="F206" s="57"/>
      <c r="G206" s="269" t="s">
        <v>228</v>
      </c>
      <c r="H206" s="211"/>
      <c r="I206" s="211"/>
      <c r="J206" s="211"/>
    </row>
    <row r="207" spans="1:10" ht="38.25">
      <c r="A207" s="272" t="s">
        <v>172</v>
      </c>
      <c r="B207" s="481" t="s">
        <v>727</v>
      </c>
      <c r="C207" s="481" t="s">
        <v>489</v>
      </c>
      <c r="D207" s="481" t="s">
        <v>654</v>
      </c>
      <c r="E207" s="481" t="s">
        <v>752</v>
      </c>
      <c r="F207" s="57"/>
      <c r="G207" s="269" t="s">
        <v>229</v>
      </c>
      <c r="H207" s="211"/>
      <c r="I207" s="211"/>
      <c r="J207" s="211"/>
    </row>
    <row r="208" spans="1:10" ht="38.25">
      <c r="A208" s="272" t="s">
        <v>173</v>
      </c>
      <c r="B208" s="481" t="s">
        <v>727</v>
      </c>
      <c r="C208" s="481" t="s">
        <v>489</v>
      </c>
      <c r="D208" s="481" t="s">
        <v>654</v>
      </c>
      <c r="E208" s="481" t="s">
        <v>753</v>
      </c>
      <c r="F208" s="57"/>
      <c r="G208" s="269" t="s">
        <v>230</v>
      </c>
      <c r="H208" s="211"/>
      <c r="I208" s="211"/>
      <c r="J208" s="211"/>
    </row>
    <row r="209" spans="1:10" ht="38.25">
      <c r="A209" s="272" t="s">
        <v>174</v>
      </c>
      <c r="B209" s="481" t="s">
        <v>727</v>
      </c>
      <c r="C209" s="481" t="s">
        <v>489</v>
      </c>
      <c r="D209" s="481" t="s">
        <v>654</v>
      </c>
      <c r="E209" s="481" t="s">
        <v>27</v>
      </c>
      <c r="F209" s="57"/>
      <c r="G209" s="269" t="s">
        <v>609</v>
      </c>
      <c r="H209" s="211"/>
      <c r="I209" s="211"/>
      <c r="J209" s="211"/>
    </row>
    <row r="210" spans="1:10" ht="38.25">
      <c r="A210" s="272" t="s">
        <v>175</v>
      </c>
      <c r="B210" s="481" t="s">
        <v>202</v>
      </c>
      <c r="C210" s="481" t="s">
        <v>489</v>
      </c>
      <c r="D210" s="481" t="s">
        <v>654</v>
      </c>
      <c r="E210" s="481" t="s">
        <v>213</v>
      </c>
      <c r="F210" s="57"/>
      <c r="G210" s="269" t="s">
        <v>231</v>
      </c>
      <c r="H210" s="211"/>
      <c r="I210" s="211"/>
      <c r="J210" s="211"/>
    </row>
    <row r="211" spans="1:10" ht="38.25">
      <c r="A211" s="272" t="s">
        <v>176</v>
      </c>
      <c r="B211" s="481" t="s">
        <v>727</v>
      </c>
      <c r="C211" s="481" t="s">
        <v>489</v>
      </c>
      <c r="D211" s="481" t="s">
        <v>654</v>
      </c>
      <c r="E211" s="481" t="s">
        <v>215</v>
      </c>
      <c r="F211" s="57"/>
      <c r="G211" s="269" t="s">
        <v>232</v>
      </c>
      <c r="H211" s="211"/>
      <c r="I211" s="211"/>
      <c r="J211" s="211"/>
    </row>
    <row r="212" spans="1:10" ht="25.5">
      <c r="A212" s="272" t="s">
        <v>177</v>
      </c>
      <c r="B212" s="481" t="s">
        <v>727</v>
      </c>
      <c r="C212" s="481" t="s">
        <v>489</v>
      </c>
      <c r="D212" s="481" t="s">
        <v>654</v>
      </c>
      <c r="E212" s="481" t="s">
        <v>199</v>
      </c>
      <c r="F212" s="57"/>
      <c r="G212" s="269" t="s">
        <v>233</v>
      </c>
      <c r="H212" s="211"/>
      <c r="I212" s="211"/>
      <c r="J212" s="211"/>
    </row>
    <row r="213" spans="2:10" ht="13.5" thickBot="1">
      <c r="B213" s="481"/>
      <c r="C213" s="481"/>
      <c r="D213" s="481"/>
      <c r="E213" s="481"/>
      <c r="F213" s="57"/>
      <c r="G213" s="269"/>
      <c r="H213" s="211"/>
      <c r="I213" s="211"/>
      <c r="J213" s="211"/>
    </row>
    <row r="214" spans="1:11" s="267" customFormat="1" ht="13.5" thickBot="1">
      <c r="A214" s="399" t="s">
        <v>178</v>
      </c>
      <c r="B214" s="80" t="s">
        <v>202</v>
      </c>
      <c r="C214" s="271" t="s">
        <v>489</v>
      </c>
      <c r="D214" s="271"/>
      <c r="E214" s="271"/>
      <c r="F214" s="270" t="s">
        <v>234</v>
      </c>
      <c r="G214" s="275"/>
      <c r="H214" s="90">
        <f>H204+H198+H196</f>
        <v>1647144</v>
      </c>
      <c r="I214" s="90"/>
      <c r="J214" s="90">
        <f>J204+J198+J196</f>
        <v>2300341</v>
      </c>
      <c r="K214" s="274"/>
    </row>
    <row r="215" spans="1:11" s="267" customFormat="1" ht="12.75">
      <c r="A215" s="332"/>
      <c r="B215" s="107"/>
      <c r="C215" s="273"/>
      <c r="D215" s="273"/>
      <c r="E215" s="273"/>
      <c r="F215" s="107"/>
      <c r="G215" s="107"/>
      <c r="H215" s="333"/>
      <c r="I215" s="333"/>
      <c r="J215" s="333"/>
      <c r="K215" s="274"/>
    </row>
    <row r="216" spans="1:11" s="267" customFormat="1" ht="12.75">
      <c r="A216" s="332"/>
      <c r="B216" s="107"/>
      <c r="C216" s="273"/>
      <c r="D216" s="273"/>
      <c r="E216" s="273"/>
      <c r="F216" s="107"/>
      <c r="G216" s="107"/>
      <c r="H216" s="333"/>
      <c r="I216" s="333"/>
      <c r="J216" s="333"/>
      <c r="K216" s="274"/>
    </row>
    <row r="217" spans="1:11" s="267" customFormat="1" ht="12.75">
      <c r="A217" s="332"/>
      <c r="B217" s="107"/>
      <c r="C217" s="273"/>
      <c r="D217" s="273"/>
      <c r="E217" s="273"/>
      <c r="F217" s="107"/>
      <c r="G217" s="107"/>
      <c r="H217" s="333"/>
      <c r="I217" s="333"/>
      <c r="J217" s="333"/>
      <c r="K217" s="274"/>
    </row>
    <row r="218" spans="1:11" s="267" customFormat="1" ht="12.75">
      <c r="A218" s="332"/>
      <c r="B218" s="107"/>
      <c r="C218" s="273"/>
      <c r="D218" s="273"/>
      <c r="E218" s="273"/>
      <c r="F218" s="107"/>
      <c r="G218" s="107"/>
      <c r="H218" s="333"/>
      <c r="I218" s="333"/>
      <c r="J218" s="333"/>
      <c r="K218" s="274"/>
    </row>
    <row r="219" spans="1:11" s="267" customFormat="1" ht="12.75">
      <c r="A219" s="332"/>
      <c r="B219" s="107"/>
      <c r="C219" s="273"/>
      <c r="D219" s="273"/>
      <c r="E219" s="273"/>
      <c r="F219" s="107"/>
      <c r="G219" s="107"/>
      <c r="H219" s="333"/>
      <c r="I219" s="333"/>
      <c r="J219" s="333"/>
      <c r="K219" s="274"/>
    </row>
    <row r="220" spans="1:11" s="267" customFormat="1" ht="12.75">
      <c r="A220" s="332"/>
      <c r="B220" s="107"/>
      <c r="C220" s="273"/>
      <c r="D220" s="273"/>
      <c r="E220" s="273"/>
      <c r="F220" s="107"/>
      <c r="G220" s="107"/>
      <c r="H220" s="333"/>
      <c r="I220" s="333"/>
      <c r="J220" s="333"/>
      <c r="K220" s="274"/>
    </row>
    <row r="221" spans="1:11" s="267" customFormat="1" ht="12.75">
      <c r="A221" s="332"/>
      <c r="B221" s="107"/>
      <c r="C221" s="273"/>
      <c r="D221" s="273"/>
      <c r="E221" s="273"/>
      <c r="F221" s="107"/>
      <c r="G221" s="107"/>
      <c r="H221" s="333"/>
      <c r="I221" s="333"/>
      <c r="J221" s="333"/>
      <c r="K221" s="274"/>
    </row>
    <row r="222" spans="1:11" s="267" customFormat="1" ht="12.75">
      <c r="A222" s="332"/>
      <c r="B222" s="107"/>
      <c r="C222" s="273"/>
      <c r="D222" s="273"/>
      <c r="E222" s="273"/>
      <c r="F222" s="107"/>
      <c r="G222" s="107"/>
      <c r="H222" s="333"/>
      <c r="I222" s="333"/>
      <c r="J222" s="333"/>
      <c r="K222" s="274"/>
    </row>
    <row r="223" spans="1:11" s="267" customFormat="1" ht="12.75">
      <c r="A223" s="332"/>
      <c r="B223" s="107"/>
      <c r="C223" s="273"/>
      <c r="D223" s="273"/>
      <c r="E223" s="273"/>
      <c r="F223" s="107"/>
      <c r="G223" s="107"/>
      <c r="H223" s="333"/>
      <c r="I223" s="333"/>
      <c r="J223" s="333"/>
      <c r="K223" s="274"/>
    </row>
    <row r="224" spans="1:11" s="267" customFormat="1" ht="13.5" thickBot="1">
      <c r="A224" s="332"/>
      <c r="B224" s="107"/>
      <c r="C224" s="273"/>
      <c r="D224" s="273"/>
      <c r="E224" s="273"/>
      <c r="F224" s="107"/>
      <c r="G224" s="107"/>
      <c r="H224" s="333"/>
      <c r="I224" s="333"/>
      <c r="J224" s="333"/>
      <c r="K224" s="274"/>
    </row>
    <row r="225" spans="1:10" s="36" customFormat="1" ht="15" customHeight="1">
      <c r="A225" s="1186" t="s">
        <v>485</v>
      </c>
      <c r="B225" s="1187"/>
      <c r="C225" s="1187"/>
      <c r="D225" s="1187"/>
      <c r="E225" s="1187"/>
      <c r="F225" s="1188"/>
      <c r="G225" s="1192" t="s">
        <v>641</v>
      </c>
      <c r="H225" s="1182" t="s">
        <v>355</v>
      </c>
      <c r="I225" s="1182" t="s">
        <v>356</v>
      </c>
      <c r="J225" s="1176" t="s">
        <v>357</v>
      </c>
    </row>
    <row r="226" spans="1:10" s="36" customFormat="1" ht="13.5" thickBot="1">
      <c r="A226" s="1189"/>
      <c r="B226" s="1190"/>
      <c r="C226" s="1190"/>
      <c r="D226" s="1190"/>
      <c r="E226" s="1190"/>
      <c r="F226" s="1191"/>
      <c r="G226" s="1193"/>
      <c r="H226" s="1183"/>
      <c r="I226" s="1183"/>
      <c r="J226" s="1177"/>
    </row>
    <row r="227" spans="1:10" s="36" customFormat="1" ht="12.75">
      <c r="A227" s="591"/>
      <c r="B227" s="591"/>
      <c r="C227" s="591"/>
      <c r="D227" s="591"/>
      <c r="E227" s="591"/>
      <c r="F227" s="591"/>
      <c r="G227" s="592"/>
      <c r="H227" s="593"/>
      <c r="I227" s="593"/>
      <c r="J227" s="593"/>
    </row>
    <row r="228" spans="1:11" s="327" customFormat="1" ht="17.25" customHeight="1">
      <c r="A228" s="325"/>
      <c r="B228" s="330"/>
      <c r="C228" s="326" t="s">
        <v>494</v>
      </c>
      <c r="D228" s="1181" t="s">
        <v>531</v>
      </c>
      <c r="E228" s="1181"/>
      <c r="F228" s="1181"/>
      <c r="G228" s="1181"/>
      <c r="K228" s="328"/>
    </row>
    <row r="229" spans="1:11" s="327" customFormat="1" ht="11.25" customHeight="1">
      <c r="A229" s="325"/>
      <c r="B229" s="330"/>
      <c r="C229" s="326"/>
      <c r="D229" s="326"/>
      <c r="E229" s="326"/>
      <c r="F229" s="326"/>
      <c r="G229" s="326"/>
      <c r="K229" s="328"/>
    </row>
    <row r="230" spans="1:10" ht="12.75">
      <c r="A230" s="272" t="s">
        <v>179</v>
      </c>
      <c r="B230" s="56" t="s">
        <v>727</v>
      </c>
      <c r="C230" s="272" t="s">
        <v>494</v>
      </c>
      <c r="D230" s="266" t="s">
        <v>646</v>
      </c>
      <c r="E230" s="272"/>
      <c r="F230" s="265" t="s">
        <v>235</v>
      </c>
      <c r="H230" s="211">
        <v>1285463</v>
      </c>
      <c r="I230" s="211"/>
      <c r="J230" s="211">
        <v>1748829</v>
      </c>
    </row>
    <row r="231" spans="1:10" ht="24.75" customHeight="1">
      <c r="A231" s="272" t="s">
        <v>180</v>
      </c>
      <c r="B231" s="280" t="s">
        <v>727</v>
      </c>
      <c r="C231" s="280" t="s">
        <v>494</v>
      </c>
      <c r="D231" s="266" t="s">
        <v>647</v>
      </c>
      <c r="E231" s="280"/>
      <c r="F231" s="1175" t="s">
        <v>236</v>
      </c>
      <c r="G231" s="1175"/>
      <c r="H231" s="211">
        <v>303825</v>
      </c>
      <c r="I231" s="211"/>
      <c r="J231" s="211"/>
    </row>
    <row r="232" spans="1:10" ht="12.75">
      <c r="A232" s="272" t="s">
        <v>181</v>
      </c>
      <c r="B232" s="56" t="s">
        <v>727</v>
      </c>
      <c r="C232" s="272" t="s">
        <v>494</v>
      </c>
      <c r="D232" s="266" t="s">
        <v>648</v>
      </c>
      <c r="E232" s="272"/>
      <c r="F232" s="265" t="s">
        <v>237</v>
      </c>
      <c r="H232" s="211">
        <v>35506</v>
      </c>
      <c r="I232" s="211"/>
      <c r="J232" s="211">
        <v>8908</v>
      </c>
    </row>
    <row r="233" spans="1:10" ht="12.75">
      <c r="A233" s="272" t="s">
        <v>182</v>
      </c>
      <c r="B233" s="56" t="s">
        <v>202</v>
      </c>
      <c r="C233" s="272" t="s">
        <v>494</v>
      </c>
      <c r="D233" s="266" t="s">
        <v>649</v>
      </c>
      <c r="E233" s="272"/>
      <c r="F233" s="265" t="s">
        <v>238</v>
      </c>
      <c r="H233" s="211"/>
      <c r="I233" s="211"/>
      <c r="J233" s="211"/>
    </row>
    <row r="234" spans="1:10" ht="24.75" customHeight="1">
      <c r="A234" s="272" t="s">
        <v>183</v>
      </c>
      <c r="B234" s="481" t="s">
        <v>202</v>
      </c>
      <c r="C234" s="481" t="s">
        <v>494</v>
      </c>
      <c r="D234" s="481" t="s">
        <v>650</v>
      </c>
      <c r="E234" s="280"/>
      <c r="F234" s="1175" t="s">
        <v>239</v>
      </c>
      <c r="G234" s="1175"/>
      <c r="H234" s="211"/>
      <c r="I234" s="211"/>
      <c r="J234" s="211"/>
    </row>
    <row r="235" spans="1:10" ht="24.75" customHeight="1">
      <c r="A235" s="272" t="s">
        <v>184</v>
      </c>
      <c r="B235" s="481" t="s">
        <v>202</v>
      </c>
      <c r="C235" s="481" t="s">
        <v>494</v>
      </c>
      <c r="D235" s="481" t="s">
        <v>687</v>
      </c>
      <c r="E235" s="280"/>
      <c r="F235" s="1175" t="s">
        <v>128</v>
      </c>
      <c r="G235" s="1175"/>
      <c r="H235" s="211"/>
      <c r="I235" s="211"/>
      <c r="J235" s="211"/>
    </row>
    <row r="236" spans="1:10" ht="24.75" customHeight="1" thickBot="1">
      <c r="A236" s="272" t="s">
        <v>185</v>
      </c>
      <c r="B236" s="481" t="s">
        <v>202</v>
      </c>
      <c r="C236" s="481" t="s">
        <v>494</v>
      </c>
      <c r="D236" s="481" t="s">
        <v>651</v>
      </c>
      <c r="E236" s="280"/>
      <c r="F236" s="1175" t="s">
        <v>240</v>
      </c>
      <c r="G236" s="1175"/>
      <c r="H236" s="211"/>
      <c r="I236" s="211"/>
      <c r="J236" s="211"/>
    </row>
    <row r="237" spans="1:11" s="267" customFormat="1" ht="13.5" thickBot="1">
      <c r="A237" s="399" t="s">
        <v>186</v>
      </c>
      <c r="B237" s="80" t="s">
        <v>202</v>
      </c>
      <c r="C237" s="271" t="s">
        <v>494</v>
      </c>
      <c r="D237" s="271"/>
      <c r="E237" s="271"/>
      <c r="F237" s="270" t="s">
        <v>241</v>
      </c>
      <c r="G237" s="275"/>
      <c r="H237" s="90">
        <f>H230+H231+H232</f>
        <v>1624794</v>
      </c>
      <c r="I237" s="90"/>
      <c r="J237" s="90">
        <f>J230+J232+J231</f>
        <v>1757737</v>
      </c>
      <c r="K237" s="274"/>
    </row>
    <row r="238" spans="1:11" s="267" customFormat="1" ht="25.5" customHeight="1" thickBot="1">
      <c r="A238" s="399" t="s">
        <v>187</v>
      </c>
      <c r="B238" s="80" t="s">
        <v>243</v>
      </c>
      <c r="C238" s="271"/>
      <c r="D238" s="271"/>
      <c r="E238" s="271"/>
      <c r="F238" s="1179" t="s">
        <v>244</v>
      </c>
      <c r="G238" s="1180"/>
      <c r="H238" s="400">
        <v>3722647</v>
      </c>
      <c r="I238" s="268"/>
      <c r="J238" s="268">
        <v>4088937</v>
      </c>
      <c r="K238" s="274"/>
    </row>
    <row r="239" spans="1:11" s="267" customFormat="1" ht="14.25" customHeight="1">
      <c r="A239" s="332"/>
      <c r="B239" s="107"/>
      <c r="C239" s="273"/>
      <c r="D239" s="273"/>
      <c r="E239" s="273"/>
      <c r="F239" s="410"/>
      <c r="G239" s="410"/>
      <c r="H239" s="214"/>
      <c r="I239" s="214"/>
      <c r="J239" s="214"/>
      <c r="K239" s="274"/>
    </row>
    <row r="240" spans="1:11" s="327" customFormat="1" ht="18" customHeight="1">
      <c r="A240" s="325"/>
      <c r="B240" s="513" t="s">
        <v>885</v>
      </c>
      <c r="C240" s="1181" t="s">
        <v>252</v>
      </c>
      <c r="D240" s="1181"/>
      <c r="E240" s="1181"/>
      <c r="F240" s="1181"/>
      <c r="G240" s="1181"/>
      <c r="K240" s="328"/>
    </row>
    <row r="241" spans="1:10" ht="12.75">
      <c r="A241" s="272" t="s">
        <v>189</v>
      </c>
      <c r="B241" s="56" t="s">
        <v>886</v>
      </c>
      <c r="C241" s="272"/>
      <c r="D241" s="272" t="s">
        <v>646</v>
      </c>
      <c r="E241" s="272"/>
      <c r="F241" s="265" t="s">
        <v>245</v>
      </c>
      <c r="H241" s="211"/>
      <c r="I241" s="211"/>
      <c r="J241" s="211"/>
    </row>
    <row r="242" spans="1:10" ht="12.75">
      <c r="A242" s="272" t="s">
        <v>246</v>
      </c>
      <c r="B242" s="56" t="s">
        <v>886</v>
      </c>
      <c r="C242" s="272"/>
      <c r="D242" s="272" t="s">
        <v>647</v>
      </c>
      <c r="E242" s="272"/>
      <c r="F242" s="265" t="s">
        <v>250</v>
      </c>
      <c r="H242" s="535">
        <v>1773623</v>
      </c>
      <c r="I242" s="534"/>
      <c r="J242" s="536">
        <v>1922910</v>
      </c>
    </row>
    <row r="243" spans="1:10" ht="12.75">
      <c r="A243" s="272" t="s">
        <v>247</v>
      </c>
      <c r="B243" s="56" t="s">
        <v>886</v>
      </c>
      <c r="C243" s="272"/>
      <c r="D243" s="272" t="s">
        <v>648</v>
      </c>
      <c r="E243" s="272"/>
      <c r="F243" s="265" t="s">
        <v>251</v>
      </c>
      <c r="H243" s="535">
        <v>40043695</v>
      </c>
      <c r="I243" s="535"/>
      <c r="J243" s="537">
        <v>67471128</v>
      </c>
    </row>
    <row r="244" spans="3:10" ht="13.5" thickBot="1">
      <c r="C244" s="272"/>
      <c r="D244" s="272"/>
      <c r="E244" s="272"/>
      <c r="H244" s="535"/>
      <c r="I244" s="535"/>
      <c r="J244" s="537"/>
    </row>
    <row r="245" spans="1:11" s="267" customFormat="1" ht="25.5" customHeight="1" thickBot="1">
      <c r="A245" s="399" t="s">
        <v>248</v>
      </c>
      <c r="B245" s="80" t="s">
        <v>885</v>
      </c>
      <c r="C245" s="271"/>
      <c r="D245" s="271"/>
      <c r="E245" s="271"/>
      <c r="F245" s="1179" t="s">
        <v>252</v>
      </c>
      <c r="G245" s="1180"/>
      <c r="H245" s="400">
        <f>H242+H243</f>
        <v>41817318</v>
      </c>
      <c r="I245" s="268"/>
      <c r="J245" s="268">
        <f>J242+J243</f>
        <v>69394038</v>
      </c>
      <c r="K245" s="274"/>
    </row>
    <row r="246" spans="1:11" s="267" customFormat="1" ht="25.5" customHeight="1" thickBot="1">
      <c r="A246" s="399"/>
      <c r="B246" s="80"/>
      <c r="C246" s="271"/>
      <c r="D246" s="271"/>
      <c r="E246" s="271"/>
      <c r="F246" s="582"/>
      <c r="G246" s="583"/>
      <c r="H246" s="400"/>
      <c r="I246" s="268"/>
      <c r="J246" s="268"/>
      <c r="K246" s="274"/>
    </row>
    <row r="247" spans="1:13" s="294" customFormat="1" ht="27.75" customHeight="1" thickBot="1">
      <c r="A247" s="290" t="s">
        <v>249</v>
      </c>
      <c r="B247" s="1201" t="s">
        <v>253</v>
      </c>
      <c r="C247" s="1202"/>
      <c r="D247" s="1202"/>
      <c r="E247" s="1202"/>
      <c r="F247" s="1202"/>
      <c r="G247" s="1203"/>
      <c r="H247" s="291">
        <f>H245+H238+H156</f>
        <v>646838657</v>
      </c>
      <c r="I247" s="291"/>
      <c r="J247" s="291">
        <f>J245+J238+J156</f>
        <v>683689476</v>
      </c>
      <c r="K247" s="292"/>
      <c r="L247" s="292"/>
      <c r="M247" s="293"/>
    </row>
    <row r="248" spans="3:5" ht="12.75">
      <c r="C248" s="272"/>
      <c r="D248" s="272"/>
      <c r="E248" s="272"/>
    </row>
    <row r="249" spans="3:5" ht="12.75">
      <c r="C249" s="272"/>
      <c r="D249" s="272"/>
      <c r="E249" s="272"/>
    </row>
    <row r="250" spans="3:5" ht="12.75">
      <c r="C250" s="272"/>
      <c r="D250" s="272"/>
      <c r="E250" s="272"/>
    </row>
    <row r="251" spans="3:5" ht="12.75">
      <c r="C251" s="272"/>
      <c r="D251" s="272"/>
      <c r="E251" s="272"/>
    </row>
    <row r="252" spans="3:5" ht="12.75">
      <c r="C252" s="272"/>
      <c r="D252" s="272"/>
      <c r="E252" s="272"/>
    </row>
    <row r="253" spans="3:5" ht="12.75">
      <c r="C253" s="272"/>
      <c r="D253" s="272"/>
      <c r="E253" s="272"/>
    </row>
    <row r="254" spans="3:5" ht="12.75">
      <c r="C254" s="272"/>
      <c r="D254" s="272"/>
      <c r="E254" s="272"/>
    </row>
    <row r="255" spans="3:5" ht="12.75">
      <c r="C255" s="272"/>
      <c r="D255" s="272"/>
      <c r="E255" s="272"/>
    </row>
    <row r="256" spans="3:5" ht="12.75">
      <c r="C256" s="272"/>
      <c r="D256" s="272"/>
      <c r="E256" s="272"/>
    </row>
    <row r="257" spans="3:5" ht="12.75">
      <c r="C257" s="272"/>
      <c r="D257" s="272"/>
      <c r="E257" s="272"/>
    </row>
    <row r="258" spans="3:5" ht="12.75">
      <c r="C258" s="272"/>
      <c r="D258" s="272"/>
      <c r="E258" s="272"/>
    </row>
    <row r="259" spans="3:5" ht="12.75">
      <c r="C259" s="272"/>
      <c r="D259" s="272"/>
      <c r="E259" s="272"/>
    </row>
    <row r="260" spans="3:5" ht="12.75">
      <c r="C260" s="272"/>
      <c r="D260" s="272"/>
      <c r="E260" s="272"/>
    </row>
    <row r="261" spans="3:5" ht="12.75">
      <c r="C261" s="272"/>
      <c r="D261" s="272"/>
      <c r="E261" s="272"/>
    </row>
    <row r="262" spans="3:5" ht="12.75">
      <c r="C262" s="272"/>
      <c r="D262" s="272"/>
      <c r="E262" s="272"/>
    </row>
    <row r="263" spans="3:5" ht="12.75">
      <c r="C263" s="272"/>
      <c r="D263" s="272"/>
      <c r="E263" s="272"/>
    </row>
    <row r="264" spans="3:5" ht="12.75">
      <c r="C264" s="272"/>
      <c r="D264" s="272"/>
      <c r="E264" s="272"/>
    </row>
    <row r="265" spans="3:5" ht="12.75">
      <c r="C265" s="272"/>
      <c r="D265" s="272"/>
      <c r="E265" s="272"/>
    </row>
    <row r="266" spans="3:5" ht="12.75">
      <c r="C266" s="272"/>
      <c r="D266" s="272"/>
      <c r="E266" s="272"/>
    </row>
    <row r="267" spans="3:5" ht="12.75">
      <c r="C267" s="272"/>
      <c r="D267" s="272"/>
      <c r="E267" s="272"/>
    </row>
    <row r="268" spans="3:5" ht="12.75">
      <c r="C268" s="272"/>
      <c r="D268" s="272"/>
      <c r="E268" s="272"/>
    </row>
    <row r="269" spans="3:5" ht="12.75">
      <c r="C269" s="272"/>
      <c r="D269" s="272"/>
      <c r="E269" s="272"/>
    </row>
    <row r="270" spans="3:5" ht="12.75">
      <c r="C270" s="272"/>
      <c r="D270" s="272"/>
      <c r="E270" s="272"/>
    </row>
    <row r="271" spans="3:5" ht="12.75">
      <c r="C271" s="272"/>
      <c r="D271" s="272"/>
      <c r="E271" s="272"/>
    </row>
    <row r="272" spans="3:5" ht="12.75">
      <c r="C272" s="272"/>
      <c r="D272" s="272"/>
      <c r="E272" s="272"/>
    </row>
    <row r="273" spans="3:5" ht="12.75">
      <c r="C273" s="272"/>
      <c r="D273" s="272"/>
      <c r="E273" s="272"/>
    </row>
    <row r="274" spans="3:5" ht="12.75">
      <c r="C274" s="272"/>
      <c r="D274" s="272"/>
      <c r="E274" s="272"/>
    </row>
    <row r="275" spans="3:5" ht="12.75">
      <c r="C275" s="272"/>
      <c r="D275" s="272"/>
      <c r="E275" s="272"/>
    </row>
    <row r="276" spans="3:5" ht="12.75">
      <c r="C276" s="272"/>
      <c r="D276" s="272"/>
      <c r="E276" s="272"/>
    </row>
    <row r="277" spans="3:5" ht="12.75">
      <c r="C277" s="272"/>
      <c r="D277" s="272"/>
      <c r="E277" s="272"/>
    </row>
    <row r="278" spans="3:5" ht="12.75">
      <c r="C278" s="272"/>
      <c r="D278" s="272"/>
      <c r="E278" s="272"/>
    </row>
    <row r="279" spans="3:5" ht="12.75">
      <c r="C279" s="272"/>
      <c r="D279" s="272"/>
      <c r="E279" s="272"/>
    </row>
    <row r="280" spans="3:5" ht="12.75">
      <c r="C280" s="272"/>
      <c r="D280" s="272"/>
      <c r="E280" s="272"/>
    </row>
    <row r="281" spans="3:5" ht="12.75">
      <c r="C281" s="272"/>
      <c r="D281" s="272"/>
      <c r="E281" s="272"/>
    </row>
    <row r="282" spans="3:5" ht="12.75">
      <c r="C282" s="272"/>
      <c r="D282" s="272"/>
      <c r="E282" s="272"/>
    </row>
    <row r="283" spans="3:5" ht="12.75">
      <c r="C283" s="272"/>
      <c r="D283" s="272"/>
      <c r="E283" s="272"/>
    </row>
    <row r="284" spans="3:5" ht="12.75">
      <c r="C284" s="272"/>
      <c r="D284" s="272"/>
      <c r="E284" s="272"/>
    </row>
    <row r="285" spans="3:5" ht="12.75">
      <c r="C285" s="272"/>
      <c r="D285" s="272"/>
      <c r="E285" s="272"/>
    </row>
    <row r="286" spans="3:5" ht="12.75">
      <c r="C286" s="272"/>
      <c r="D286" s="272"/>
      <c r="E286" s="272"/>
    </row>
    <row r="287" spans="3:5" ht="12.75">
      <c r="C287" s="272"/>
      <c r="D287" s="272"/>
      <c r="E287" s="272"/>
    </row>
    <row r="288" spans="3:5" ht="12.75">
      <c r="C288" s="272"/>
      <c r="D288" s="272"/>
      <c r="E288" s="272"/>
    </row>
    <row r="289" spans="3:5" ht="12.75">
      <c r="C289" s="272"/>
      <c r="D289" s="272"/>
      <c r="E289" s="272"/>
    </row>
    <row r="290" spans="3:5" ht="12.75">
      <c r="C290" s="272"/>
      <c r="D290" s="272"/>
      <c r="E290" s="272"/>
    </row>
    <row r="291" spans="3:5" ht="12.75">
      <c r="C291" s="272"/>
      <c r="D291" s="272"/>
      <c r="E291" s="272"/>
    </row>
    <row r="292" spans="3:5" ht="12.75">
      <c r="C292" s="272"/>
      <c r="D292" s="272"/>
      <c r="E292" s="272"/>
    </row>
    <row r="293" spans="3:5" ht="12.75">
      <c r="C293" s="272"/>
      <c r="D293" s="272"/>
      <c r="E293" s="272"/>
    </row>
    <row r="294" spans="3:5" ht="12.75">
      <c r="C294" s="272"/>
      <c r="D294" s="272"/>
      <c r="E294" s="272"/>
    </row>
    <row r="295" spans="3:5" ht="12.75">
      <c r="C295" s="272"/>
      <c r="D295" s="272"/>
      <c r="E295" s="272"/>
    </row>
    <row r="296" spans="3:5" ht="12.75">
      <c r="C296" s="272"/>
      <c r="D296" s="272"/>
      <c r="E296" s="272"/>
    </row>
    <row r="297" spans="3:5" ht="12.75">
      <c r="C297" s="272"/>
      <c r="D297" s="272"/>
      <c r="E297" s="272"/>
    </row>
    <row r="298" spans="3:5" ht="12.75">
      <c r="C298" s="272"/>
      <c r="D298" s="272"/>
      <c r="E298" s="272"/>
    </row>
    <row r="299" spans="3:5" ht="12.75">
      <c r="C299" s="272"/>
      <c r="D299" s="272"/>
      <c r="E299" s="272"/>
    </row>
    <row r="300" spans="3:5" ht="12.75">
      <c r="C300" s="272"/>
      <c r="D300" s="272"/>
      <c r="E300" s="272"/>
    </row>
    <row r="301" spans="3:5" ht="12.75">
      <c r="C301" s="272"/>
      <c r="D301" s="272"/>
      <c r="E301" s="272"/>
    </row>
  </sheetData>
  <sheetProtection password="AF00" sheet="1"/>
  <mergeCells count="103">
    <mergeCell ref="C240:G240"/>
    <mergeCell ref="F245:G245"/>
    <mergeCell ref="B247:G247"/>
    <mergeCell ref="J190:J191"/>
    <mergeCell ref="F197:G197"/>
    <mergeCell ref="F198:G198"/>
    <mergeCell ref="F235:G235"/>
    <mergeCell ref="F236:G236"/>
    <mergeCell ref="F238:G238"/>
    <mergeCell ref="F201:G201"/>
    <mergeCell ref="F196:G196"/>
    <mergeCell ref="F202:G202"/>
    <mergeCell ref="G225:G226"/>
    <mergeCell ref="F204:G204"/>
    <mergeCell ref="F231:G231"/>
    <mergeCell ref="F234:G234"/>
    <mergeCell ref="F200:G200"/>
    <mergeCell ref="D228:G228"/>
    <mergeCell ref="C149:G149"/>
    <mergeCell ref="I190:I191"/>
    <mergeCell ref="A190:F191"/>
    <mergeCell ref="G190:G191"/>
    <mergeCell ref="H190:H191"/>
    <mergeCell ref="F164:G164"/>
    <mergeCell ref="F165:G165"/>
    <mergeCell ref="F169:G169"/>
    <mergeCell ref="F171:G171"/>
    <mergeCell ref="C129:G129"/>
    <mergeCell ref="F195:G195"/>
    <mergeCell ref="D193:G193"/>
    <mergeCell ref="A225:F226"/>
    <mergeCell ref="A148:G148"/>
    <mergeCell ref="F156:G156"/>
    <mergeCell ref="F161:G161"/>
    <mergeCell ref="D160:G160"/>
    <mergeCell ref="F162:G162"/>
    <mergeCell ref="F163:G163"/>
    <mergeCell ref="G100:G101"/>
    <mergeCell ref="I146:I147"/>
    <mergeCell ref="B136:G136"/>
    <mergeCell ref="A146:F147"/>
    <mergeCell ref="G146:G147"/>
    <mergeCell ref="H146:H147"/>
    <mergeCell ref="F119:G119"/>
    <mergeCell ref="F122:G122"/>
    <mergeCell ref="F123:G123"/>
    <mergeCell ref="F124:G124"/>
    <mergeCell ref="A7:J7"/>
    <mergeCell ref="A8:J8"/>
    <mergeCell ref="H100:H101"/>
    <mergeCell ref="I100:I101"/>
    <mergeCell ref="J100:J101"/>
    <mergeCell ref="F108:G108"/>
    <mergeCell ref="F103:G103"/>
    <mergeCell ref="F104:G104"/>
    <mergeCell ref="F106:G106"/>
    <mergeCell ref="A100:F101"/>
    <mergeCell ref="F58:G58"/>
    <mergeCell ref="C14:G14"/>
    <mergeCell ref="C41:G41"/>
    <mergeCell ref="J11:J12"/>
    <mergeCell ref="A3:J3"/>
    <mergeCell ref="A6:J6"/>
    <mergeCell ref="H11:H12"/>
    <mergeCell ref="I11:I12"/>
    <mergeCell ref="A11:A12"/>
    <mergeCell ref="B11:G12"/>
    <mergeCell ref="F83:G83"/>
    <mergeCell ref="F85:G85"/>
    <mergeCell ref="C74:G74"/>
    <mergeCell ref="J63:J64"/>
    <mergeCell ref="F76:G76"/>
    <mergeCell ref="A13:G13"/>
    <mergeCell ref="F72:G72"/>
    <mergeCell ref="A63:F64"/>
    <mergeCell ref="G63:G64"/>
    <mergeCell ref="F40:G40"/>
    <mergeCell ref="H63:H64"/>
    <mergeCell ref="I63:I64"/>
    <mergeCell ref="F78:G78"/>
    <mergeCell ref="F80:G80"/>
    <mergeCell ref="F81:G81"/>
    <mergeCell ref="F82:G82"/>
    <mergeCell ref="H225:H226"/>
    <mergeCell ref="I225:I226"/>
    <mergeCell ref="J225:J226"/>
    <mergeCell ref="F38:G38"/>
    <mergeCell ref="C66:G66"/>
    <mergeCell ref="C158:G158"/>
    <mergeCell ref="F134:G134"/>
    <mergeCell ref="F94:G94"/>
    <mergeCell ref="F96:G96"/>
    <mergeCell ref="D112:G112"/>
    <mergeCell ref="F194:G194"/>
    <mergeCell ref="J146:J147"/>
    <mergeCell ref="A2:J2"/>
    <mergeCell ref="F126:G126"/>
    <mergeCell ref="F127:G127"/>
    <mergeCell ref="F102:G102"/>
    <mergeCell ref="D75:G75"/>
    <mergeCell ref="D91:G91"/>
    <mergeCell ref="F87:G87"/>
    <mergeCell ref="F92:G92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3:T16"/>
  <sheetViews>
    <sheetView zoomScalePageLayoutView="0" workbookViewId="0" topLeftCell="A1">
      <selection activeCell="A6" sqref="A6:T6"/>
    </sheetView>
  </sheetViews>
  <sheetFormatPr defaultColWidth="9.00390625" defaultRowHeight="12.75"/>
  <cols>
    <col min="1" max="1" width="4.00390625" style="0" customWidth="1"/>
    <col min="2" max="2" width="20.125" style="0" customWidth="1"/>
    <col min="3" max="3" width="11.25390625" style="0" customWidth="1"/>
    <col min="4" max="4" width="13.25390625" style="0" customWidth="1"/>
    <col min="5" max="5" width="12.375" style="0" customWidth="1"/>
    <col min="6" max="6" width="11.625" style="0" customWidth="1"/>
    <col min="7" max="7" width="15.00390625" style="0" customWidth="1"/>
    <col min="8" max="8" width="11.875" style="0" customWidth="1"/>
    <col min="9" max="9" width="12.625" style="0" customWidth="1"/>
    <col min="10" max="10" width="10.375" style="0" customWidth="1"/>
    <col min="11" max="11" width="11.125" style="0" customWidth="1"/>
    <col min="12" max="12" width="11.625" style="0" customWidth="1"/>
    <col min="13" max="13" width="10.00390625" style="0" customWidth="1"/>
    <col min="15" max="15" width="10.875" style="0" customWidth="1"/>
    <col min="16" max="16" width="11.625" style="0" customWidth="1"/>
    <col min="17" max="17" width="12.125" style="0" customWidth="1"/>
    <col min="18" max="18" width="9.625" style="0" customWidth="1"/>
    <col min="19" max="19" width="11.625" style="0" customWidth="1"/>
    <col min="20" max="20" width="12.625" style="0" customWidth="1"/>
    <col min="21" max="21" width="7.875" style="0" customWidth="1"/>
  </cols>
  <sheetData>
    <row r="3" spans="1:20" ht="12.75">
      <c r="A3" s="1204" t="s">
        <v>1141</v>
      </c>
      <c r="B3" s="1204"/>
      <c r="C3" s="1204"/>
      <c r="D3" s="1204"/>
      <c r="E3" s="1204"/>
      <c r="F3" s="1204"/>
      <c r="G3" s="1204"/>
      <c r="H3" s="1204"/>
      <c r="I3" s="1204"/>
      <c r="J3" s="1204"/>
      <c r="K3" s="1204"/>
      <c r="L3" s="1204"/>
      <c r="M3" s="1204"/>
      <c r="N3" s="1204"/>
      <c r="O3" s="1204"/>
      <c r="P3" s="1204"/>
      <c r="Q3" s="1204"/>
      <c r="R3" s="1204"/>
      <c r="S3" s="1204"/>
      <c r="T3" s="1204"/>
    </row>
    <row r="6" spans="1:20" ht="18" customHeight="1">
      <c r="A6" s="1060"/>
      <c r="B6" s="1060"/>
      <c r="C6" s="1060"/>
      <c r="D6" s="1060"/>
      <c r="E6" s="1060"/>
      <c r="F6" s="1060"/>
      <c r="G6" s="1060"/>
      <c r="H6" s="1060"/>
      <c r="I6" s="1060"/>
      <c r="J6" s="1060"/>
      <c r="K6" s="1060"/>
      <c r="L6" s="1060"/>
      <c r="M6" s="1060"/>
      <c r="N6" s="1060"/>
      <c r="O6" s="1060"/>
      <c r="P6" s="1060"/>
      <c r="Q6" s="1060"/>
      <c r="R6" s="1060"/>
      <c r="S6" s="1060"/>
      <c r="T6" s="1060"/>
    </row>
    <row r="7" spans="1:20" ht="27.75" customHeight="1">
      <c r="A7" s="1210" t="s">
        <v>1051</v>
      </c>
      <c r="B7" s="1210"/>
      <c r="C7" s="1210"/>
      <c r="D7" s="1210"/>
      <c r="E7" s="1210"/>
      <c r="F7" s="1210"/>
      <c r="G7" s="1210"/>
      <c r="H7" s="1210"/>
      <c r="I7" s="1210"/>
      <c r="J7" s="1210"/>
      <c r="K7" s="1210"/>
      <c r="L7" s="1210"/>
      <c r="M7" s="1210"/>
      <c r="N7" s="1210"/>
      <c r="O7" s="1210"/>
      <c r="P7" s="1210"/>
      <c r="Q7" s="1210"/>
      <c r="R7" s="1210"/>
      <c r="S7" s="1210"/>
      <c r="T7" s="1210"/>
    </row>
    <row r="9" spans="19:20" ht="13.5" thickBot="1">
      <c r="S9" s="1205" t="s">
        <v>1022</v>
      </c>
      <c r="T9" s="1205"/>
    </row>
    <row r="10" spans="1:20" ht="15" customHeight="1" thickBot="1">
      <c r="A10" s="1065" t="s">
        <v>944</v>
      </c>
      <c r="B10" s="1065" t="s">
        <v>1023</v>
      </c>
      <c r="C10" s="1206" t="s">
        <v>1024</v>
      </c>
      <c r="D10" s="1207"/>
      <c r="E10" s="1207"/>
      <c r="F10" s="1207"/>
      <c r="G10" s="1208"/>
      <c r="H10" s="1208"/>
      <c r="I10" s="1208"/>
      <c r="J10" s="1208"/>
      <c r="K10" s="1208"/>
      <c r="L10" s="1208"/>
      <c r="M10" s="1208"/>
      <c r="N10" s="1208"/>
      <c r="O10" s="1209"/>
      <c r="P10" s="1062" t="s">
        <v>1050</v>
      </c>
      <c r="Q10" s="1062"/>
      <c r="R10" s="1062"/>
      <c r="S10" s="1062"/>
      <c r="T10" s="1062"/>
    </row>
    <row r="11" spans="1:20" ht="15.75" customHeight="1" thickBot="1">
      <c r="A11" s="1065"/>
      <c r="B11" s="1065"/>
      <c r="C11" s="1211" t="s">
        <v>1025</v>
      </c>
      <c r="D11" s="1212"/>
      <c r="E11" s="1212"/>
      <c r="F11" s="1212"/>
      <c r="G11" s="1208"/>
      <c r="H11" s="1208"/>
      <c r="I11" s="1208"/>
      <c r="J11" s="1208"/>
      <c r="K11" s="1209"/>
      <c r="L11" s="1065" t="s">
        <v>1026</v>
      </c>
      <c r="M11" s="1065" t="s">
        <v>1027</v>
      </c>
      <c r="N11" s="1065" t="s">
        <v>1028</v>
      </c>
      <c r="O11" s="1065" t="s">
        <v>1029</v>
      </c>
      <c r="P11" s="1065" t="s">
        <v>1030</v>
      </c>
      <c r="Q11" s="1065" t="s">
        <v>1048</v>
      </c>
      <c r="R11" s="1065" t="s">
        <v>1047</v>
      </c>
      <c r="S11" s="1065" t="s">
        <v>1049</v>
      </c>
      <c r="T11" s="1065" t="s">
        <v>1031</v>
      </c>
    </row>
    <row r="12" spans="1:20" ht="25.5" customHeight="1" thickBot="1">
      <c r="A12" s="1065"/>
      <c r="B12" s="1065"/>
      <c r="C12" s="1206" t="s">
        <v>1032</v>
      </c>
      <c r="D12" s="1207"/>
      <c r="E12" s="1207"/>
      <c r="F12" s="1208"/>
      <c r="G12" s="1208"/>
      <c r="H12" s="1208"/>
      <c r="I12" s="1209"/>
      <c r="J12" s="1065" t="s">
        <v>1033</v>
      </c>
      <c r="K12" s="1065"/>
      <c r="L12" s="1065"/>
      <c r="M12" s="1065"/>
      <c r="N12" s="1065"/>
      <c r="O12" s="1065"/>
      <c r="P12" s="1065"/>
      <c r="Q12" s="1065"/>
      <c r="R12" s="1065"/>
      <c r="S12" s="1065"/>
      <c r="T12" s="1065"/>
    </row>
    <row r="13" spans="1:20" ht="49.5" customHeight="1" thickBot="1">
      <c r="A13" s="1065"/>
      <c r="B13" s="1065"/>
      <c r="C13" s="852" t="s">
        <v>1034</v>
      </c>
      <c r="D13" s="852" t="s">
        <v>1035</v>
      </c>
      <c r="E13" s="852" t="s">
        <v>1036</v>
      </c>
      <c r="F13" s="852" t="s">
        <v>1037</v>
      </c>
      <c r="G13" s="852" t="s">
        <v>1038</v>
      </c>
      <c r="H13" s="852" t="s">
        <v>1039</v>
      </c>
      <c r="I13" s="852" t="s">
        <v>1040</v>
      </c>
      <c r="J13" s="853" t="s">
        <v>1041</v>
      </c>
      <c r="K13" s="852" t="s">
        <v>1042</v>
      </c>
      <c r="L13" s="1065"/>
      <c r="M13" s="1065"/>
      <c r="N13" s="1065"/>
      <c r="O13" s="1065"/>
      <c r="P13" s="1065"/>
      <c r="Q13" s="1065"/>
      <c r="R13" s="1065"/>
      <c r="S13" s="1065"/>
      <c r="T13" s="1065"/>
    </row>
    <row r="14" spans="1:20" ht="31.5" customHeight="1">
      <c r="A14" s="857" t="s">
        <v>646</v>
      </c>
      <c r="B14" s="847" t="s">
        <v>877</v>
      </c>
      <c r="C14" s="858">
        <v>935862</v>
      </c>
      <c r="D14" s="858">
        <v>567613234</v>
      </c>
      <c r="E14" s="858">
        <v>3976234</v>
      </c>
      <c r="F14" s="858">
        <v>4335800</v>
      </c>
      <c r="G14" s="858"/>
      <c r="H14" s="858">
        <v>1845000</v>
      </c>
      <c r="I14" s="848"/>
      <c r="J14" s="858"/>
      <c r="K14" s="858"/>
      <c r="L14" s="858">
        <v>92600703</v>
      </c>
      <c r="M14" s="858">
        <v>9450603</v>
      </c>
      <c r="N14" s="858">
        <v>-73944</v>
      </c>
      <c r="O14" s="858">
        <v>2014780</v>
      </c>
      <c r="P14" s="858">
        <f>C14+D14+E14+F14+G14+H14+I14+J14+K14+L14+M14+N14+O14</f>
        <v>682698272</v>
      </c>
      <c r="Q14" s="858">
        <v>609982623</v>
      </c>
      <c r="R14" s="858">
        <v>3782019</v>
      </c>
      <c r="S14" s="858">
        <v>68933630</v>
      </c>
      <c r="T14" s="859">
        <f>Q14+R14+S14</f>
        <v>682698272</v>
      </c>
    </row>
    <row r="15" spans="1:20" ht="35.25" customHeight="1" thickBot="1">
      <c r="A15" s="864" t="s">
        <v>647</v>
      </c>
      <c r="B15" s="713" t="s">
        <v>1046</v>
      </c>
      <c r="C15" s="714"/>
      <c r="D15" s="715"/>
      <c r="E15" s="715">
        <v>242756</v>
      </c>
      <c r="F15" s="715"/>
      <c r="G15" s="714"/>
      <c r="H15" s="714"/>
      <c r="I15" s="714"/>
      <c r="J15" s="715">
        <v>50022</v>
      </c>
      <c r="K15" s="714"/>
      <c r="L15" s="715">
        <v>586877</v>
      </c>
      <c r="M15" s="715"/>
      <c r="N15" s="715">
        <v>-6250</v>
      </c>
      <c r="O15" s="715">
        <v>117799</v>
      </c>
      <c r="P15" s="860">
        <f>C15+D15+E15+F15+G15+H15+I15+J15+K15+L15+M15+N15+O15</f>
        <v>991204</v>
      </c>
      <c r="Q15" s="715">
        <v>223878</v>
      </c>
      <c r="R15" s="715">
        <v>306918</v>
      </c>
      <c r="S15" s="715">
        <v>460408</v>
      </c>
      <c r="T15" s="861">
        <f>Q15+R15+S15</f>
        <v>991204</v>
      </c>
    </row>
    <row r="16" spans="1:20" ht="22.5" customHeight="1" thickBot="1">
      <c r="A16" s="853" t="s">
        <v>648</v>
      </c>
      <c r="B16" s="862" t="s">
        <v>693</v>
      </c>
      <c r="C16" s="863">
        <f>C14+C15</f>
        <v>935862</v>
      </c>
      <c r="D16" s="863">
        <f aca="true" t="shared" si="0" ref="D16:T16">D14+D15</f>
        <v>567613234</v>
      </c>
      <c r="E16" s="863">
        <f t="shared" si="0"/>
        <v>4218990</v>
      </c>
      <c r="F16" s="863">
        <f t="shared" si="0"/>
        <v>4335800</v>
      </c>
      <c r="G16" s="863">
        <f t="shared" si="0"/>
        <v>0</v>
      </c>
      <c r="H16" s="863">
        <f t="shared" si="0"/>
        <v>1845000</v>
      </c>
      <c r="I16" s="863">
        <f t="shared" si="0"/>
        <v>0</v>
      </c>
      <c r="J16" s="863">
        <f t="shared" si="0"/>
        <v>50022</v>
      </c>
      <c r="K16" s="863">
        <f t="shared" si="0"/>
        <v>0</v>
      </c>
      <c r="L16" s="863">
        <f t="shared" si="0"/>
        <v>93187580</v>
      </c>
      <c r="M16" s="863">
        <f t="shared" si="0"/>
        <v>9450603</v>
      </c>
      <c r="N16" s="863">
        <f t="shared" si="0"/>
        <v>-80194</v>
      </c>
      <c r="O16" s="863">
        <f t="shared" si="0"/>
        <v>2132579</v>
      </c>
      <c r="P16" s="863">
        <f t="shared" si="0"/>
        <v>683689476</v>
      </c>
      <c r="Q16" s="863">
        <f t="shared" si="0"/>
        <v>610206501</v>
      </c>
      <c r="R16" s="863">
        <f t="shared" si="0"/>
        <v>4088937</v>
      </c>
      <c r="S16" s="863">
        <f t="shared" si="0"/>
        <v>69394038</v>
      </c>
      <c r="T16" s="863">
        <f t="shared" si="0"/>
        <v>683689476</v>
      </c>
    </row>
  </sheetData>
  <sheetProtection password="AF00" sheet="1"/>
  <mergeCells count="20">
    <mergeCell ref="T11:T13"/>
    <mergeCell ref="A6:T6"/>
    <mergeCell ref="A7:T7"/>
    <mergeCell ref="C11:K11"/>
    <mergeCell ref="L11:L13"/>
    <mergeCell ref="M11:M13"/>
    <mergeCell ref="O11:O13"/>
    <mergeCell ref="A10:A13"/>
    <mergeCell ref="B10:B13"/>
    <mergeCell ref="N11:N13"/>
    <mergeCell ref="A3:T3"/>
    <mergeCell ref="J12:K12"/>
    <mergeCell ref="P10:T10"/>
    <mergeCell ref="S9:T9"/>
    <mergeCell ref="C10:O10"/>
    <mergeCell ref="C12:I12"/>
    <mergeCell ref="P11:P13"/>
    <mergeCell ref="Q11:Q13"/>
    <mergeCell ref="R11:R13"/>
    <mergeCell ref="S11:S13"/>
  </mergeCells>
  <printOptions/>
  <pageMargins left="0.11811023622047245" right="0.7086614173228347" top="0.7480314960629921" bottom="0.7480314960629921" header="0.31496062992125984" footer="0.31496062992125984"/>
  <pageSetup horizontalDpi="600" verticalDpi="600" orientation="landscape" paperSize="8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2:N224"/>
  <sheetViews>
    <sheetView zoomScalePageLayoutView="0" workbookViewId="0" topLeftCell="A1">
      <selection activeCell="A2" sqref="A2:K2"/>
    </sheetView>
  </sheetViews>
  <sheetFormatPr defaultColWidth="9.00390625" defaultRowHeight="12.75"/>
  <cols>
    <col min="1" max="1" width="4.375" style="56" customWidth="1"/>
    <col min="2" max="2" width="4.75390625" style="56" customWidth="1"/>
    <col min="3" max="5" width="3.875" style="56" customWidth="1"/>
    <col min="6" max="6" width="3.625" style="56" customWidth="1"/>
    <col min="7" max="7" width="2.625" style="56" customWidth="1"/>
    <col min="8" max="8" width="3.625" style="265" customWidth="1"/>
    <col min="9" max="9" width="38.125" style="56" customWidth="1"/>
    <col min="10" max="10" width="20.125" style="56" customWidth="1"/>
    <col min="11" max="11" width="17.375" style="56" customWidth="1"/>
    <col min="12" max="13" width="9.125" style="56" customWidth="1"/>
    <col min="14" max="14" width="11.25390625" style="56" bestFit="1" customWidth="1"/>
    <col min="15" max="16384" width="9.125" style="56" customWidth="1"/>
  </cols>
  <sheetData>
    <row r="2" spans="1:11" ht="12" customHeight="1">
      <c r="A2" s="1178"/>
      <c r="B2" s="1178"/>
      <c r="C2" s="1178"/>
      <c r="D2" s="1178"/>
      <c r="E2" s="1178"/>
      <c r="F2" s="1178"/>
      <c r="G2" s="1178"/>
      <c r="H2" s="1178"/>
      <c r="I2" s="1178"/>
      <c r="J2" s="1178"/>
      <c r="K2" s="1178"/>
    </row>
    <row r="3" spans="1:11" ht="12.75">
      <c r="A3" s="1178"/>
      <c r="B3" s="1178"/>
      <c r="C3" s="1178"/>
      <c r="D3" s="1178"/>
      <c r="E3" s="1178"/>
      <c r="F3" s="1178"/>
      <c r="G3" s="1178"/>
      <c r="H3" s="1178"/>
      <c r="I3" s="1178"/>
      <c r="J3" s="1178"/>
      <c r="K3" s="1178"/>
    </row>
    <row r="4" spans="1:6" s="66" customFormat="1" ht="12.75">
      <c r="A4" s="220" t="s">
        <v>1142</v>
      </c>
      <c r="C4" s="133"/>
      <c r="D4" s="50"/>
      <c r="E4" s="50"/>
      <c r="F4" s="50"/>
    </row>
    <row r="5" spans="1:6" s="66" customFormat="1" ht="12.75">
      <c r="A5" s="220"/>
      <c r="C5" s="133"/>
      <c r="D5" s="50"/>
      <c r="E5" s="50"/>
      <c r="F5" s="50"/>
    </row>
    <row r="6" spans="1:6" s="66" customFormat="1" ht="12.75">
      <c r="A6" s="220"/>
      <c r="C6" s="133"/>
      <c r="D6" s="50"/>
      <c r="E6" s="50"/>
      <c r="F6" s="50"/>
    </row>
    <row r="7" spans="1:11" s="16" customFormat="1" ht="15.75">
      <c r="A7" s="970" t="s">
        <v>729</v>
      </c>
      <c r="B7" s="970"/>
      <c r="C7" s="970"/>
      <c r="D7" s="970"/>
      <c r="E7" s="970"/>
      <c r="F7" s="970"/>
      <c r="G7" s="970"/>
      <c r="H7" s="970"/>
      <c r="I7" s="970"/>
      <c r="J7" s="970"/>
      <c r="K7" s="970"/>
    </row>
    <row r="8" spans="1:11" s="1" customFormat="1" ht="15.75">
      <c r="A8" s="1194" t="s">
        <v>307</v>
      </c>
      <c r="B8" s="1194"/>
      <c r="C8" s="1194"/>
      <c r="D8" s="1194"/>
      <c r="E8" s="1194"/>
      <c r="F8" s="1194"/>
      <c r="G8" s="1194"/>
      <c r="H8" s="1194"/>
      <c r="I8" s="1194"/>
      <c r="J8" s="1194"/>
      <c r="K8" s="1194"/>
    </row>
    <row r="9" spans="1:11" s="1" customFormat="1" ht="15.75">
      <c r="A9" s="1194" t="s">
        <v>979</v>
      </c>
      <c r="B9" s="1194"/>
      <c r="C9" s="1194"/>
      <c r="D9" s="1194"/>
      <c r="E9" s="1194"/>
      <c r="F9" s="1194"/>
      <c r="G9" s="1194"/>
      <c r="H9" s="1194"/>
      <c r="I9" s="1194"/>
      <c r="J9" s="1194"/>
      <c r="K9" s="1194"/>
    </row>
    <row r="10" spans="1:11" s="1" customFormat="1" ht="15.75">
      <c r="A10" s="264"/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s="1" customFormat="1" ht="15.75">
      <c r="A11" s="264"/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11" s="1" customFormat="1" ht="15.75">
      <c r="A12" s="264" t="s">
        <v>728</v>
      </c>
      <c r="B12" s="434" t="s">
        <v>308</v>
      </c>
      <c r="C12" s="434"/>
      <c r="D12" s="434"/>
      <c r="E12" s="434"/>
      <c r="F12" s="264"/>
      <c r="G12" s="264"/>
      <c r="H12" s="264"/>
      <c r="I12" s="264"/>
      <c r="J12" s="264"/>
      <c r="K12" s="264"/>
    </row>
    <row r="13" ht="14.25" customHeight="1" thickBot="1">
      <c r="K13" s="266" t="s">
        <v>882</v>
      </c>
    </row>
    <row r="14" spans="1:11" ht="15" customHeight="1">
      <c r="A14" s="1223" t="s">
        <v>641</v>
      </c>
      <c r="B14" s="1224"/>
      <c r="C14" s="1224"/>
      <c r="D14" s="1224"/>
      <c r="E14" s="1224"/>
      <c r="F14" s="1224"/>
      <c r="G14" s="1224"/>
      <c r="H14" s="1224"/>
      <c r="I14" s="1225"/>
      <c r="J14" s="1232" t="s">
        <v>355</v>
      </c>
      <c r="K14" s="1213" t="s">
        <v>357</v>
      </c>
    </row>
    <row r="15" spans="1:11" ht="13.5" thickBot="1">
      <c r="A15" s="1226"/>
      <c r="B15" s="1227"/>
      <c r="C15" s="1227"/>
      <c r="D15" s="1227"/>
      <c r="E15" s="1227"/>
      <c r="F15" s="1227"/>
      <c r="G15" s="1227"/>
      <c r="H15" s="1227"/>
      <c r="I15" s="1228"/>
      <c r="J15" s="1233"/>
      <c r="K15" s="1214"/>
    </row>
    <row r="16" spans="1:12" s="295" customFormat="1" ht="12" customHeight="1">
      <c r="A16" s="1234"/>
      <c r="B16" s="1234"/>
      <c r="C16" s="1234"/>
      <c r="D16" s="1234"/>
      <c r="E16" s="1234"/>
      <c r="F16" s="1234"/>
      <c r="G16" s="1234"/>
      <c r="H16" s="1234"/>
      <c r="I16" s="1234"/>
      <c r="L16" s="296"/>
    </row>
    <row r="17" spans="1:12" s="295" customFormat="1" ht="12" customHeight="1">
      <c r="A17" s="620"/>
      <c r="B17" s="620"/>
      <c r="C17" s="620"/>
      <c r="D17" s="620"/>
      <c r="E17" s="620"/>
      <c r="F17" s="620"/>
      <c r="G17" s="620"/>
      <c r="H17" s="620"/>
      <c r="I17" s="620"/>
      <c r="L17" s="296"/>
    </row>
    <row r="18" spans="1:12" s="420" customFormat="1" ht="30" customHeight="1">
      <c r="A18" s="482" t="s">
        <v>373</v>
      </c>
      <c r="B18" s="1230" t="s">
        <v>591</v>
      </c>
      <c r="C18" s="1230"/>
      <c r="D18" s="1230"/>
      <c r="E18" s="1230"/>
      <c r="F18" s="1230"/>
      <c r="G18" s="1230"/>
      <c r="H18" s="1230"/>
      <c r="I18" s="1230"/>
      <c r="J18" s="422">
        <f>J21+J29+J59+J91</f>
        <v>588077000</v>
      </c>
      <c r="K18" s="422">
        <f>K21+K29+K59+K91</f>
        <v>578948886</v>
      </c>
      <c r="L18" s="421"/>
    </row>
    <row r="19" spans="1:12" s="401" customFormat="1" ht="12.75">
      <c r="A19" s="409"/>
      <c r="B19" s="1175" t="s">
        <v>557</v>
      </c>
      <c r="C19" s="1175"/>
      <c r="D19" s="1175"/>
      <c r="E19" s="1175"/>
      <c r="F19" s="1175"/>
      <c r="G19" s="1175"/>
      <c r="H19" s="1175"/>
      <c r="I19" s="1175"/>
      <c r="L19" s="402"/>
    </row>
    <row r="20" spans="1:12" s="295" customFormat="1" ht="12" customHeight="1">
      <c r="A20" s="1231"/>
      <c r="B20" s="1231"/>
      <c r="C20" s="1231"/>
      <c r="D20" s="1231"/>
      <c r="E20" s="1231"/>
      <c r="F20" s="1231"/>
      <c r="G20" s="1231"/>
      <c r="H20" s="1231"/>
      <c r="I20" s="1231"/>
      <c r="L20" s="296"/>
    </row>
    <row r="21" spans="1:12" s="327" customFormat="1" ht="15">
      <c r="A21" s="483"/>
      <c r="B21" s="414" t="s">
        <v>728</v>
      </c>
      <c r="C21" s="415" t="s">
        <v>358</v>
      </c>
      <c r="D21" s="415"/>
      <c r="E21" s="416"/>
      <c r="F21" s="416"/>
      <c r="G21" s="416"/>
      <c r="J21" s="417">
        <f>J23+J26</f>
        <v>296642</v>
      </c>
      <c r="K21" s="417">
        <f>K23+K26</f>
        <v>935862</v>
      </c>
      <c r="L21" s="328"/>
    </row>
    <row r="22" spans="1:12" s="401" customFormat="1" ht="12.75">
      <c r="A22" s="409"/>
      <c r="B22" s="403"/>
      <c r="C22" s="57" t="s">
        <v>557</v>
      </c>
      <c r="D22" s="57"/>
      <c r="E22" s="410"/>
      <c r="F22" s="410"/>
      <c r="I22" s="410"/>
      <c r="L22" s="402"/>
    </row>
    <row r="23" spans="2:12" s="411" customFormat="1" ht="12.75">
      <c r="B23" s="412"/>
      <c r="E23" s="412" t="s">
        <v>749</v>
      </c>
      <c r="F23" s="412"/>
      <c r="G23" s="411" t="s">
        <v>429</v>
      </c>
      <c r="J23" s="150">
        <f>J25+J24</f>
        <v>296642</v>
      </c>
      <c r="K23" s="150">
        <f>K24+K25</f>
        <v>935862</v>
      </c>
      <c r="L23" s="413"/>
    </row>
    <row r="24" spans="2:12" ht="12.75">
      <c r="B24" s="266"/>
      <c r="E24" s="266"/>
      <c r="F24" s="266" t="s">
        <v>749</v>
      </c>
      <c r="G24" s="56" t="s">
        <v>430</v>
      </c>
      <c r="H24" s="56"/>
      <c r="J24" s="50"/>
      <c r="K24" s="50"/>
      <c r="L24" s="265"/>
    </row>
    <row r="25" spans="2:12" ht="12.75">
      <c r="B25" s="266"/>
      <c r="E25" s="266"/>
      <c r="F25" s="266" t="s">
        <v>750</v>
      </c>
      <c r="G25" s="56" t="s">
        <v>431</v>
      </c>
      <c r="H25" s="56"/>
      <c r="J25" s="50">
        <v>296642</v>
      </c>
      <c r="K25" s="50">
        <v>935862</v>
      </c>
      <c r="L25" s="265"/>
    </row>
    <row r="26" spans="2:12" s="431" customFormat="1" ht="12.75">
      <c r="B26" s="423"/>
      <c r="E26" s="423" t="s">
        <v>750</v>
      </c>
      <c r="F26" s="423"/>
      <c r="G26" s="431" t="s">
        <v>432</v>
      </c>
      <c r="J26" s="432"/>
      <c r="K26" s="432"/>
      <c r="L26" s="433"/>
    </row>
    <row r="27" spans="2:12" s="431" customFormat="1" ht="12.75">
      <c r="B27" s="423"/>
      <c r="E27" s="423"/>
      <c r="F27" s="423"/>
      <c r="J27" s="432"/>
      <c r="K27" s="432"/>
      <c r="L27" s="433"/>
    </row>
    <row r="28" spans="1:12" s="295" customFormat="1" ht="12" customHeight="1">
      <c r="A28" s="1231"/>
      <c r="B28" s="1231"/>
      <c r="C28" s="1231"/>
      <c r="D28" s="1231"/>
      <c r="E28" s="1231"/>
      <c r="F28" s="1231"/>
      <c r="G28" s="1231"/>
      <c r="H28" s="1231"/>
      <c r="I28" s="1231"/>
      <c r="L28" s="296"/>
    </row>
    <row r="29" spans="1:12" s="418" customFormat="1" ht="15">
      <c r="A29" s="483"/>
      <c r="B29" s="414" t="s">
        <v>489</v>
      </c>
      <c r="C29" s="415" t="s">
        <v>364</v>
      </c>
      <c r="D29" s="415"/>
      <c r="E29" s="414"/>
      <c r="G29" s="416"/>
      <c r="H29" s="416"/>
      <c r="I29" s="416"/>
      <c r="J29" s="417">
        <f>J31+J37+J42+J47+J52</f>
        <v>585935358</v>
      </c>
      <c r="K29" s="417">
        <f>K31+K37+K42+K47+K52</f>
        <v>576168024</v>
      </c>
      <c r="L29" s="419"/>
    </row>
    <row r="30" spans="1:12" s="327" customFormat="1" ht="15">
      <c r="A30" s="484"/>
      <c r="B30" s="329"/>
      <c r="C30" s="57" t="s">
        <v>557</v>
      </c>
      <c r="D30" s="57"/>
      <c r="E30" s="329"/>
      <c r="G30" s="326"/>
      <c r="H30" s="326"/>
      <c r="I30" s="326"/>
      <c r="L30" s="328"/>
    </row>
    <row r="31" spans="2:12" ht="12.75">
      <c r="B31" s="266"/>
      <c r="C31" s="266" t="s">
        <v>646</v>
      </c>
      <c r="D31" s="56" t="s">
        <v>490</v>
      </c>
      <c r="E31" s="266"/>
      <c r="G31" s="266"/>
      <c r="H31" s="56"/>
      <c r="J31" s="208">
        <f>J33+J36</f>
        <v>575781179</v>
      </c>
      <c r="K31" s="208">
        <f>K33+K36</f>
        <v>567613234</v>
      </c>
      <c r="L31" s="265"/>
    </row>
    <row r="32" spans="2:12" ht="12.75">
      <c r="B32" s="266"/>
      <c r="C32" s="266"/>
      <c r="D32" s="57" t="s">
        <v>557</v>
      </c>
      <c r="E32" s="266"/>
      <c r="G32" s="266"/>
      <c r="H32" s="56"/>
      <c r="J32" s="50"/>
      <c r="K32" s="208"/>
      <c r="L32" s="265"/>
    </row>
    <row r="33" spans="2:12" s="411" customFormat="1" ht="12.75">
      <c r="B33" s="412"/>
      <c r="C33" s="412"/>
      <c r="E33" s="412" t="s">
        <v>749</v>
      </c>
      <c r="G33" s="411" t="s">
        <v>429</v>
      </c>
      <c r="J33" s="150">
        <f>J34+J35</f>
        <v>545956607</v>
      </c>
      <c r="K33" s="150">
        <f>K34+K35</f>
        <v>536622144</v>
      </c>
      <c r="L33" s="413"/>
    </row>
    <row r="34" spans="2:12" ht="12.75">
      <c r="B34" s="266"/>
      <c r="C34" s="266"/>
      <c r="E34" s="266"/>
      <c r="F34" s="266" t="s">
        <v>749</v>
      </c>
      <c r="G34" s="56" t="s">
        <v>430</v>
      </c>
      <c r="H34" s="56"/>
      <c r="J34" s="50">
        <v>518366019</v>
      </c>
      <c r="K34" s="208">
        <v>509772753</v>
      </c>
      <c r="L34" s="265"/>
    </row>
    <row r="35" spans="2:12" ht="12.75">
      <c r="B35" s="266"/>
      <c r="C35" s="266"/>
      <c r="E35" s="266"/>
      <c r="F35" s="266" t="s">
        <v>750</v>
      </c>
      <c r="G35" s="56" t="s">
        <v>431</v>
      </c>
      <c r="H35" s="56"/>
      <c r="J35" s="50">
        <v>27590588</v>
      </c>
      <c r="K35" s="208">
        <v>26849391</v>
      </c>
      <c r="L35" s="265"/>
    </row>
    <row r="36" spans="2:12" s="411" customFormat="1" ht="12.75">
      <c r="B36" s="412"/>
      <c r="C36" s="412"/>
      <c r="E36" s="412" t="s">
        <v>750</v>
      </c>
      <c r="G36" s="411" t="s">
        <v>432</v>
      </c>
      <c r="J36" s="150">
        <v>29824572</v>
      </c>
      <c r="K36" s="150">
        <v>30991090</v>
      </c>
      <c r="L36" s="413"/>
    </row>
    <row r="37" spans="2:12" ht="12.75">
      <c r="B37" s="266"/>
      <c r="C37" s="266" t="s">
        <v>647</v>
      </c>
      <c r="D37" s="56" t="s">
        <v>359</v>
      </c>
      <c r="E37" s="266"/>
      <c r="G37" s="266"/>
      <c r="H37" s="56"/>
      <c r="J37" s="50">
        <f>J38+J41</f>
        <v>5978379</v>
      </c>
      <c r="K37" s="50">
        <f>K38+K41</f>
        <v>4218990</v>
      </c>
      <c r="L37" s="265"/>
    </row>
    <row r="38" spans="2:12" ht="12.75">
      <c r="B38" s="266"/>
      <c r="C38" s="266"/>
      <c r="E38" s="412" t="s">
        <v>749</v>
      </c>
      <c r="F38" s="411"/>
      <c r="G38" s="411" t="s">
        <v>429</v>
      </c>
      <c r="H38" s="411"/>
      <c r="I38" s="411"/>
      <c r="J38" s="150">
        <f>J39+J40</f>
        <v>5978379</v>
      </c>
      <c r="K38" s="150">
        <f>K39+K40</f>
        <v>4218990</v>
      </c>
      <c r="L38" s="265"/>
    </row>
    <row r="39" spans="2:12" ht="12.75">
      <c r="B39" s="266"/>
      <c r="C39" s="266"/>
      <c r="E39" s="266"/>
      <c r="F39" s="266" t="s">
        <v>749</v>
      </c>
      <c r="G39" s="56" t="s">
        <v>430</v>
      </c>
      <c r="H39" s="56"/>
      <c r="J39" s="50"/>
      <c r="K39" s="208"/>
      <c r="L39" s="265"/>
    </row>
    <row r="40" spans="2:12" ht="12.75">
      <c r="B40" s="266"/>
      <c r="C40" s="266"/>
      <c r="E40" s="266"/>
      <c r="F40" s="266" t="s">
        <v>750</v>
      </c>
      <c r="G40" s="56" t="s">
        <v>431</v>
      </c>
      <c r="H40" s="56"/>
      <c r="J40" s="50">
        <v>5978379</v>
      </c>
      <c r="K40" s="208">
        <v>4218990</v>
      </c>
      <c r="L40" s="265"/>
    </row>
    <row r="41" spans="2:12" ht="12.75">
      <c r="B41" s="266"/>
      <c r="C41" s="266"/>
      <c r="E41" s="412" t="s">
        <v>750</v>
      </c>
      <c r="F41" s="411"/>
      <c r="G41" s="411" t="s">
        <v>432</v>
      </c>
      <c r="H41" s="411"/>
      <c r="I41" s="411"/>
      <c r="J41" s="50"/>
      <c r="K41" s="208"/>
      <c r="L41" s="265"/>
    </row>
    <row r="42" spans="2:12" ht="12.75">
      <c r="B42" s="266"/>
      <c r="C42" s="266" t="s">
        <v>648</v>
      </c>
      <c r="D42" s="56" t="s">
        <v>491</v>
      </c>
      <c r="H42" s="56"/>
      <c r="J42" s="50"/>
      <c r="K42" s="208"/>
      <c r="L42" s="265"/>
    </row>
    <row r="43" spans="2:12" ht="12.75">
      <c r="B43" s="266"/>
      <c r="C43" s="266"/>
      <c r="E43" s="412" t="s">
        <v>749</v>
      </c>
      <c r="F43" s="411"/>
      <c r="G43" s="411" t="s">
        <v>429</v>
      </c>
      <c r="H43" s="411"/>
      <c r="I43" s="411"/>
      <c r="J43" s="50"/>
      <c r="K43" s="208"/>
      <c r="L43" s="265"/>
    </row>
    <row r="44" spans="2:12" ht="12.75">
      <c r="B44" s="266"/>
      <c r="C44" s="266"/>
      <c r="E44" s="266"/>
      <c r="F44" s="266" t="s">
        <v>749</v>
      </c>
      <c r="G44" s="56" t="s">
        <v>430</v>
      </c>
      <c r="H44" s="56"/>
      <c r="J44" s="50"/>
      <c r="K44" s="208"/>
      <c r="L44" s="265"/>
    </row>
    <row r="45" spans="2:12" ht="12.75">
      <c r="B45" s="266"/>
      <c r="C45" s="266"/>
      <c r="E45" s="266"/>
      <c r="F45" s="266" t="s">
        <v>750</v>
      </c>
      <c r="G45" s="56" t="s">
        <v>431</v>
      </c>
      <c r="H45" s="56"/>
      <c r="J45" s="50"/>
      <c r="K45" s="208"/>
      <c r="L45" s="265"/>
    </row>
    <row r="46" spans="2:12" ht="12.75">
      <c r="B46" s="266"/>
      <c r="C46" s="266"/>
      <c r="E46" s="412" t="s">
        <v>750</v>
      </c>
      <c r="F46" s="411"/>
      <c r="G46" s="411" t="s">
        <v>432</v>
      </c>
      <c r="H46" s="411"/>
      <c r="I46" s="411"/>
      <c r="J46" s="50"/>
      <c r="K46" s="208"/>
      <c r="L46" s="265"/>
    </row>
    <row r="47" spans="2:12" ht="12.75">
      <c r="B47" s="266"/>
      <c r="C47" s="266" t="s">
        <v>649</v>
      </c>
      <c r="D47" s="56" t="s">
        <v>492</v>
      </c>
      <c r="H47" s="56"/>
      <c r="J47" s="50">
        <f>J48+J51</f>
        <v>4175800</v>
      </c>
      <c r="K47" s="50">
        <f>K48+K51</f>
        <v>4335800</v>
      </c>
      <c r="L47" s="265"/>
    </row>
    <row r="48" spans="2:12" ht="12.75">
      <c r="B48" s="266"/>
      <c r="C48" s="266"/>
      <c r="E48" s="412" t="s">
        <v>749</v>
      </c>
      <c r="F48" s="411"/>
      <c r="G48" s="411" t="s">
        <v>429</v>
      </c>
      <c r="H48" s="411"/>
      <c r="I48" s="411"/>
      <c r="J48" s="150">
        <f>J49+J50</f>
        <v>4175800</v>
      </c>
      <c r="K48" s="150">
        <f>K49+K50</f>
        <v>4335800</v>
      </c>
      <c r="L48" s="265"/>
    </row>
    <row r="49" spans="2:12" ht="12.75">
      <c r="B49" s="266"/>
      <c r="C49" s="266"/>
      <c r="E49" s="266"/>
      <c r="F49" s="266" t="s">
        <v>749</v>
      </c>
      <c r="G49" s="56" t="s">
        <v>430</v>
      </c>
      <c r="H49" s="56"/>
      <c r="J49" s="50">
        <v>4175800</v>
      </c>
      <c r="K49" s="208">
        <v>4335800</v>
      </c>
      <c r="L49" s="265"/>
    </row>
    <row r="50" spans="2:12" ht="12.75">
      <c r="B50" s="266"/>
      <c r="C50" s="266"/>
      <c r="E50" s="266"/>
      <c r="F50" s="266" t="s">
        <v>750</v>
      </c>
      <c r="G50" s="56" t="s">
        <v>431</v>
      </c>
      <c r="H50" s="56"/>
      <c r="J50" s="50"/>
      <c r="K50" s="208"/>
      <c r="L50" s="265"/>
    </row>
    <row r="51" spans="2:12" ht="12.75">
      <c r="B51" s="266"/>
      <c r="C51" s="266"/>
      <c r="E51" s="412" t="s">
        <v>750</v>
      </c>
      <c r="F51" s="411"/>
      <c r="G51" s="411" t="s">
        <v>432</v>
      </c>
      <c r="H51" s="411"/>
      <c r="I51" s="411"/>
      <c r="J51" s="150"/>
      <c r="K51" s="150"/>
      <c r="L51" s="265"/>
    </row>
    <row r="52" spans="2:12" ht="12.75">
      <c r="B52" s="266"/>
      <c r="C52" s="266" t="s">
        <v>650</v>
      </c>
      <c r="D52" s="56" t="s">
        <v>493</v>
      </c>
      <c r="H52" s="56"/>
      <c r="J52" s="50"/>
      <c r="K52" s="208"/>
      <c r="L52" s="265"/>
    </row>
    <row r="53" spans="2:12" ht="12.75">
      <c r="B53" s="266"/>
      <c r="C53" s="266"/>
      <c r="E53" s="412" t="s">
        <v>749</v>
      </c>
      <c r="F53" s="411"/>
      <c r="G53" s="411" t="s">
        <v>429</v>
      </c>
      <c r="H53" s="411"/>
      <c r="I53" s="411"/>
      <c r="J53" s="50"/>
      <c r="K53" s="208"/>
      <c r="L53" s="265"/>
    </row>
    <row r="54" spans="2:12" ht="12.75">
      <c r="B54" s="266"/>
      <c r="C54" s="266"/>
      <c r="E54" s="266"/>
      <c r="F54" s="266" t="s">
        <v>749</v>
      </c>
      <c r="G54" s="56" t="s">
        <v>430</v>
      </c>
      <c r="H54" s="56"/>
      <c r="J54" s="50"/>
      <c r="K54" s="208"/>
      <c r="L54" s="265"/>
    </row>
    <row r="55" spans="2:12" ht="12.75">
      <c r="B55" s="266"/>
      <c r="C55" s="266"/>
      <c r="E55" s="266"/>
      <c r="F55" s="266" t="s">
        <v>750</v>
      </c>
      <c r="G55" s="56" t="s">
        <v>431</v>
      </c>
      <c r="H55" s="56"/>
      <c r="J55" s="50"/>
      <c r="K55" s="208"/>
      <c r="L55" s="265"/>
    </row>
    <row r="56" spans="2:12" s="57" customFormat="1" ht="12.75">
      <c r="B56" s="280"/>
      <c r="C56" s="280"/>
      <c r="D56" s="280"/>
      <c r="E56" s="423" t="s">
        <v>750</v>
      </c>
      <c r="F56" s="431"/>
      <c r="G56" s="431" t="s">
        <v>432</v>
      </c>
      <c r="H56" s="431"/>
      <c r="I56" s="431"/>
      <c r="J56" s="196"/>
      <c r="K56" s="211"/>
      <c r="L56" s="278"/>
    </row>
    <row r="57" spans="2:12" s="57" customFormat="1" ht="12.75">
      <c r="B57" s="280"/>
      <c r="C57" s="280"/>
      <c r="D57" s="280"/>
      <c r="E57" s="423"/>
      <c r="F57" s="431"/>
      <c r="G57" s="431"/>
      <c r="H57" s="431"/>
      <c r="I57" s="431"/>
      <c r="J57" s="196"/>
      <c r="K57" s="211"/>
      <c r="L57" s="278"/>
    </row>
    <row r="58" spans="1:12" s="295" customFormat="1" ht="12" customHeight="1">
      <c r="A58" s="1231"/>
      <c r="B58" s="1231"/>
      <c r="C58" s="1231"/>
      <c r="D58" s="1231"/>
      <c r="E58" s="1231"/>
      <c r="F58" s="1231"/>
      <c r="G58" s="1231"/>
      <c r="H58" s="1231"/>
      <c r="I58" s="1231"/>
      <c r="L58" s="296"/>
    </row>
    <row r="59" spans="1:12" s="327" customFormat="1" ht="19.5" customHeight="1">
      <c r="A59" s="483"/>
      <c r="B59" s="414" t="s">
        <v>494</v>
      </c>
      <c r="C59" s="415" t="s">
        <v>495</v>
      </c>
      <c r="D59" s="414"/>
      <c r="E59" s="414"/>
      <c r="G59" s="416"/>
      <c r="H59" s="416"/>
      <c r="I59" s="416"/>
      <c r="J59" s="417">
        <f>J61+J79</f>
        <v>1845000</v>
      </c>
      <c r="K59" s="417">
        <f>K61+K79</f>
        <v>1845000</v>
      </c>
      <c r="L59" s="328"/>
    </row>
    <row r="60" spans="1:12" s="327" customFormat="1" ht="15">
      <c r="A60" s="484"/>
      <c r="B60" s="329"/>
      <c r="C60" s="57" t="s">
        <v>557</v>
      </c>
      <c r="D60" s="329"/>
      <c r="E60" s="329"/>
      <c r="G60" s="326"/>
      <c r="H60" s="326"/>
      <c r="I60" s="326"/>
      <c r="L60" s="328"/>
    </row>
    <row r="61" spans="1:12" ht="12.75">
      <c r="A61" s="266"/>
      <c r="B61" s="266"/>
      <c r="C61" s="266" t="s">
        <v>646</v>
      </c>
      <c r="D61" s="56" t="s">
        <v>365</v>
      </c>
      <c r="H61" s="56"/>
      <c r="J61" s="50">
        <f>J62+J65</f>
        <v>1845000</v>
      </c>
      <c r="K61" s="50">
        <f>K62+K65</f>
        <v>1845000</v>
      </c>
      <c r="L61" s="265"/>
    </row>
    <row r="62" spans="1:12" ht="12.75">
      <c r="A62" s="266"/>
      <c r="B62" s="266"/>
      <c r="C62" s="266"/>
      <c r="D62" s="266"/>
      <c r="E62" s="412" t="s">
        <v>749</v>
      </c>
      <c r="F62" s="411"/>
      <c r="G62" s="411" t="s">
        <v>429</v>
      </c>
      <c r="H62" s="411"/>
      <c r="I62" s="411"/>
      <c r="J62" s="50"/>
      <c r="K62" s="208"/>
      <c r="L62" s="265"/>
    </row>
    <row r="63" spans="1:12" ht="12.75">
      <c r="A63" s="266"/>
      <c r="B63" s="266"/>
      <c r="C63" s="266"/>
      <c r="D63" s="266"/>
      <c r="E63" s="266"/>
      <c r="F63" s="266" t="s">
        <v>749</v>
      </c>
      <c r="G63" s="56" t="s">
        <v>430</v>
      </c>
      <c r="H63" s="56"/>
      <c r="J63" s="50"/>
      <c r="K63" s="208"/>
      <c r="L63" s="265"/>
    </row>
    <row r="64" spans="2:12" ht="12.75">
      <c r="B64" s="266"/>
      <c r="C64" s="266"/>
      <c r="D64" s="266"/>
      <c r="E64" s="266"/>
      <c r="F64" s="266" t="s">
        <v>750</v>
      </c>
      <c r="G64" s="56" t="s">
        <v>431</v>
      </c>
      <c r="H64" s="56"/>
      <c r="J64" s="208"/>
      <c r="K64" s="208"/>
      <c r="L64" s="265"/>
    </row>
    <row r="65" spans="2:12" ht="12.75">
      <c r="B65" s="266"/>
      <c r="C65" s="266"/>
      <c r="D65" s="266"/>
      <c r="E65" s="412" t="s">
        <v>750</v>
      </c>
      <c r="F65" s="411"/>
      <c r="G65" s="411" t="s">
        <v>432</v>
      </c>
      <c r="H65" s="411"/>
      <c r="I65" s="411"/>
      <c r="J65" s="208">
        <v>1845000</v>
      </c>
      <c r="K65" s="208">
        <v>1845000</v>
      </c>
      <c r="L65" s="265"/>
    </row>
    <row r="66" spans="2:12" ht="12.75">
      <c r="B66" s="266"/>
      <c r="C66" s="266"/>
      <c r="D66" s="266"/>
      <c r="E66" s="412"/>
      <c r="F66" s="411"/>
      <c r="G66" s="411"/>
      <c r="H66" s="411"/>
      <c r="I66" s="411"/>
      <c r="J66" s="208"/>
      <c r="K66" s="208"/>
      <c r="L66" s="265"/>
    </row>
    <row r="67" spans="2:12" ht="12.75">
      <c r="B67" s="266"/>
      <c r="C67" s="266"/>
      <c r="D67" s="266"/>
      <c r="E67" s="412"/>
      <c r="F67" s="411"/>
      <c r="G67" s="411"/>
      <c r="H67" s="411"/>
      <c r="I67" s="411"/>
      <c r="J67" s="208"/>
      <c r="K67" s="208"/>
      <c r="L67" s="265"/>
    </row>
    <row r="68" spans="2:12" ht="12.75">
      <c r="B68" s="266"/>
      <c r="C68" s="266"/>
      <c r="D68" s="266"/>
      <c r="E68" s="412"/>
      <c r="F68" s="411"/>
      <c r="G68" s="411"/>
      <c r="H68" s="411"/>
      <c r="I68" s="411"/>
      <c r="J68" s="208"/>
      <c r="K68" s="208"/>
      <c r="L68" s="265"/>
    </row>
    <row r="69" spans="2:12" ht="12.75">
      <c r="B69" s="266"/>
      <c r="C69" s="266"/>
      <c r="D69" s="266"/>
      <c r="E69" s="412"/>
      <c r="F69" s="411"/>
      <c r="G69" s="411"/>
      <c r="H69" s="411"/>
      <c r="I69" s="411"/>
      <c r="J69" s="208"/>
      <c r="K69" s="208"/>
      <c r="L69" s="265"/>
    </row>
    <row r="70" spans="2:12" ht="12.75">
      <c r="B70" s="266"/>
      <c r="C70" s="266"/>
      <c r="D70" s="266"/>
      <c r="E70" s="412"/>
      <c r="F70" s="411"/>
      <c r="G70" s="411"/>
      <c r="H70" s="411"/>
      <c r="I70" s="411"/>
      <c r="J70" s="208"/>
      <c r="K70" s="208"/>
      <c r="L70" s="265"/>
    </row>
    <row r="75" ht="13.5" thickBot="1"/>
    <row r="76" spans="1:11" ht="15" customHeight="1">
      <c r="A76" s="1223" t="s">
        <v>641</v>
      </c>
      <c r="B76" s="1224"/>
      <c r="C76" s="1224"/>
      <c r="D76" s="1224"/>
      <c r="E76" s="1224"/>
      <c r="F76" s="1224"/>
      <c r="G76" s="1224"/>
      <c r="H76" s="1224"/>
      <c r="I76" s="1225"/>
      <c r="J76" s="1232" t="s">
        <v>355</v>
      </c>
      <c r="K76" s="1213" t="s">
        <v>357</v>
      </c>
    </row>
    <row r="77" spans="1:11" ht="13.5" thickBot="1">
      <c r="A77" s="1226"/>
      <c r="B77" s="1227"/>
      <c r="C77" s="1227"/>
      <c r="D77" s="1227"/>
      <c r="E77" s="1227"/>
      <c r="F77" s="1227"/>
      <c r="G77" s="1227"/>
      <c r="H77" s="1227"/>
      <c r="I77" s="1228"/>
      <c r="J77" s="1233"/>
      <c r="K77" s="1214"/>
    </row>
    <row r="78" spans="1:11" ht="27" customHeight="1">
      <c r="A78" s="485"/>
      <c r="B78" s="485"/>
      <c r="C78" s="485"/>
      <c r="D78" s="485"/>
      <c r="E78" s="485"/>
      <c r="F78" s="485"/>
      <c r="G78" s="485"/>
      <c r="H78" s="485"/>
      <c r="I78" s="485"/>
      <c r="J78" s="273"/>
      <c r="K78" s="273"/>
    </row>
    <row r="79" spans="2:12" ht="12.75">
      <c r="B79" s="266"/>
      <c r="C79" s="266" t="s">
        <v>647</v>
      </c>
      <c r="D79" s="56" t="s">
        <v>368</v>
      </c>
      <c r="E79" s="266"/>
      <c r="G79" s="266"/>
      <c r="H79" s="56"/>
      <c r="J79" s="208"/>
      <c r="K79" s="208"/>
      <c r="L79" s="265"/>
    </row>
    <row r="80" spans="2:12" ht="12.75">
      <c r="B80" s="266"/>
      <c r="C80" s="266"/>
      <c r="D80" s="266"/>
      <c r="E80" s="412" t="s">
        <v>749</v>
      </c>
      <c r="F80" s="411"/>
      <c r="G80" s="411" t="s">
        <v>429</v>
      </c>
      <c r="H80" s="411"/>
      <c r="I80" s="411"/>
      <c r="J80" s="208"/>
      <c r="K80" s="208"/>
      <c r="L80" s="265"/>
    </row>
    <row r="81" spans="2:12" ht="12.75">
      <c r="B81" s="266"/>
      <c r="C81" s="266"/>
      <c r="D81" s="266"/>
      <c r="E81" s="266"/>
      <c r="F81" s="266" t="s">
        <v>749</v>
      </c>
      <c r="G81" s="56" t="s">
        <v>430</v>
      </c>
      <c r="H81" s="56"/>
      <c r="J81" s="208"/>
      <c r="K81" s="208"/>
      <c r="L81" s="265"/>
    </row>
    <row r="82" spans="2:12" ht="12.75">
      <c r="B82" s="266"/>
      <c r="C82" s="266"/>
      <c r="D82" s="266"/>
      <c r="E82" s="266"/>
      <c r="F82" s="266" t="s">
        <v>750</v>
      </c>
      <c r="G82" s="56" t="s">
        <v>431</v>
      </c>
      <c r="H82" s="56"/>
      <c r="J82" s="208"/>
      <c r="K82" s="208"/>
      <c r="L82" s="265"/>
    </row>
    <row r="83" spans="2:12" ht="12.75">
      <c r="B83" s="266"/>
      <c r="C83" s="266"/>
      <c r="D83" s="266"/>
      <c r="E83" s="412" t="s">
        <v>750</v>
      </c>
      <c r="F83" s="411"/>
      <c r="G83" s="411" t="s">
        <v>432</v>
      </c>
      <c r="H83" s="411"/>
      <c r="I83" s="411"/>
      <c r="J83" s="208"/>
      <c r="K83" s="208"/>
      <c r="L83" s="265"/>
    </row>
    <row r="84" spans="1:11" ht="12.75">
      <c r="A84" s="485"/>
      <c r="B84" s="485"/>
      <c r="C84" s="485"/>
      <c r="D84" s="485"/>
      <c r="E84" s="485"/>
      <c r="F84" s="485"/>
      <c r="G84" s="485"/>
      <c r="H84" s="485"/>
      <c r="I84" s="485"/>
      <c r="J84" s="273"/>
      <c r="K84" s="273"/>
    </row>
    <row r="85" spans="2:12" ht="12.75">
      <c r="B85" s="266"/>
      <c r="C85" s="266" t="s">
        <v>648</v>
      </c>
      <c r="D85" s="56" t="s">
        <v>496</v>
      </c>
      <c r="F85" s="411"/>
      <c r="G85" s="411"/>
      <c r="H85" s="411"/>
      <c r="I85" s="411"/>
      <c r="J85" s="208"/>
      <c r="K85" s="208"/>
      <c r="L85" s="265"/>
    </row>
    <row r="86" spans="2:12" ht="12.75">
      <c r="B86" s="266"/>
      <c r="C86" s="266"/>
      <c r="E86" s="412" t="s">
        <v>749</v>
      </c>
      <c r="F86" s="411"/>
      <c r="G86" s="411" t="s">
        <v>429</v>
      </c>
      <c r="H86" s="411"/>
      <c r="I86" s="411"/>
      <c r="J86" s="208"/>
      <c r="K86" s="208"/>
      <c r="L86" s="265"/>
    </row>
    <row r="87" spans="2:12" ht="12.75">
      <c r="B87" s="266"/>
      <c r="C87" s="266"/>
      <c r="D87" s="266"/>
      <c r="E87" s="266"/>
      <c r="F87" s="266" t="s">
        <v>749</v>
      </c>
      <c r="G87" s="56" t="s">
        <v>430</v>
      </c>
      <c r="H87" s="56"/>
      <c r="J87" s="208"/>
      <c r="K87" s="208"/>
      <c r="L87" s="265"/>
    </row>
    <row r="88" spans="2:12" ht="12.75">
      <c r="B88" s="266"/>
      <c r="C88" s="266"/>
      <c r="D88" s="266"/>
      <c r="E88" s="266"/>
      <c r="F88" s="266" t="s">
        <v>750</v>
      </c>
      <c r="G88" s="56" t="s">
        <v>431</v>
      </c>
      <c r="H88" s="56"/>
      <c r="J88" s="208"/>
      <c r="K88" s="208"/>
      <c r="L88" s="265"/>
    </row>
    <row r="89" spans="2:12" s="57" customFormat="1" ht="12.75">
      <c r="B89" s="280"/>
      <c r="C89" s="280"/>
      <c r="D89" s="280"/>
      <c r="E89" s="423" t="s">
        <v>750</v>
      </c>
      <c r="F89" s="431"/>
      <c r="G89" s="431" t="s">
        <v>432</v>
      </c>
      <c r="H89" s="431"/>
      <c r="I89" s="431"/>
      <c r="J89" s="196"/>
      <c r="K89" s="211"/>
      <c r="L89" s="278"/>
    </row>
    <row r="90" spans="1:12" s="295" customFormat="1" ht="21" customHeight="1">
      <c r="A90" s="1231"/>
      <c r="B90" s="1231"/>
      <c r="C90" s="1231"/>
      <c r="D90" s="1231"/>
      <c r="E90" s="1231"/>
      <c r="F90" s="1231"/>
      <c r="G90" s="1231"/>
      <c r="H90" s="1231"/>
      <c r="I90" s="1231"/>
      <c r="L90" s="296"/>
    </row>
    <row r="91" spans="1:12" s="327" customFormat="1" ht="19.5" customHeight="1">
      <c r="A91" s="484"/>
      <c r="B91" s="329" t="s">
        <v>497</v>
      </c>
      <c r="C91" s="331" t="s">
        <v>371</v>
      </c>
      <c r="D91" s="329"/>
      <c r="E91" s="329"/>
      <c r="G91" s="326"/>
      <c r="H91" s="326"/>
      <c r="I91" s="326"/>
      <c r="L91" s="328"/>
    </row>
    <row r="92" spans="1:12" s="327" customFormat="1" ht="19.5" customHeight="1">
      <c r="A92" s="484"/>
      <c r="B92" s="329"/>
      <c r="C92" s="57" t="s">
        <v>557</v>
      </c>
      <c r="D92" s="329"/>
      <c r="E92" s="329"/>
      <c r="F92" s="331"/>
      <c r="G92" s="326"/>
      <c r="H92" s="326"/>
      <c r="I92" s="326"/>
      <c r="L92" s="328"/>
    </row>
    <row r="93" spans="2:12" ht="12.75">
      <c r="B93" s="266"/>
      <c r="C93" s="266" t="s">
        <v>646</v>
      </c>
      <c r="D93" s="56" t="s">
        <v>371</v>
      </c>
      <c r="E93" s="412"/>
      <c r="F93" s="411"/>
      <c r="G93" s="411"/>
      <c r="H93" s="411"/>
      <c r="I93" s="411"/>
      <c r="J93" s="208"/>
      <c r="K93" s="208"/>
      <c r="L93" s="265"/>
    </row>
    <row r="94" spans="2:12" ht="12.75">
      <c r="B94" s="266"/>
      <c r="C94" s="266"/>
      <c r="D94" s="266" t="s">
        <v>749</v>
      </c>
      <c r="E94" s="266"/>
      <c r="F94" s="266" t="s">
        <v>429</v>
      </c>
      <c r="H94" s="56"/>
      <c r="J94" s="208"/>
      <c r="K94" s="208"/>
      <c r="L94" s="265"/>
    </row>
    <row r="95" spans="2:12" ht="12.75">
      <c r="B95" s="266"/>
      <c r="C95" s="266"/>
      <c r="D95" s="266"/>
      <c r="E95" s="266" t="s">
        <v>749</v>
      </c>
      <c r="F95" s="266" t="s">
        <v>430</v>
      </c>
      <c r="H95" s="56"/>
      <c r="J95" s="208"/>
      <c r="K95" s="208"/>
      <c r="L95" s="265"/>
    </row>
    <row r="96" spans="2:12" ht="12.75">
      <c r="B96" s="266"/>
      <c r="C96" s="266"/>
      <c r="D96" s="266"/>
      <c r="E96" s="412" t="s">
        <v>750</v>
      </c>
      <c r="F96" s="411" t="s">
        <v>431</v>
      </c>
      <c r="G96" s="411"/>
      <c r="H96" s="411"/>
      <c r="I96" s="411"/>
      <c r="J96" s="208"/>
      <c r="K96" s="208"/>
      <c r="L96" s="265"/>
    </row>
    <row r="97" spans="2:12" ht="12.75">
      <c r="B97" s="266"/>
      <c r="C97" s="266"/>
      <c r="D97" s="56" t="s">
        <v>750</v>
      </c>
      <c r="E97" s="412"/>
      <c r="F97" s="411" t="s">
        <v>432</v>
      </c>
      <c r="G97" s="411"/>
      <c r="H97" s="411"/>
      <c r="I97" s="411"/>
      <c r="J97" s="208"/>
      <c r="K97" s="208"/>
      <c r="L97" s="265"/>
    </row>
    <row r="98" spans="2:12" ht="12.75" customHeight="1">
      <c r="B98" s="266"/>
      <c r="C98" s="266" t="s">
        <v>647</v>
      </c>
      <c r="D98" s="1184" t="s">
        <v>372</v>
      </c>
      <c r="E98" s="1184"/>
      <c r="F98" s="1184"/>
      <c r="G98" s="1184"/>
      <c r="H98" s="1184"/>
      <c r="I98" s="1184"/>
      <c r="J98" s="208"/>
      <c r="K98" s="208"/>
      <c r="L98" s="265"/>
    </row>
    <row r="99" spans="2:12" ht="12.75">
      <c r="B99" s="266"/>
      <c r="C99" s="266"/>
      <c r="D99" s="266" t="s">
        <v>749</v>
      </c>
      <c r="E99" s="266"/>
      <c r="F99" s="266" t="s">
        <v>429</v>
      </c>
      <c r="H99" s="56"/>
      <c r="J99" s="208"/>
      <c r="K99" s="208"/>
      <c r="L99" s="265"/>
    </row>
    <row r="100" spans="2:12" ht="12.75">
      <c r="B100" s="266"/>
      <c r="C100" s="266"/>
      <c r="D100" s="266"/>
      <c r="E100" s="266" t="s">
        <v>749</v>
      </c>
      <c r="F100" s="266" t="s">
        <v>430</v>
      </c>
      <c r="H100" s="56"/>
      <c r="J100" s="208"/>
      <c r="K100" s="208"/>
      <c r="L100" s="265"/>
    </row>
    <row r="101" spans="2:12" ht="12.75">
      <c r="B101" s="266"/>
      <c r="C101" s="266"/>
      <c r="D101" s="266"/>
      <c r="E101" s="412" t="s">
        <v>750</v>
      </c>
      <c r="F101" s="411" t="s">
        <v>431</v>
      </c>
      <c r="G101" s="411"/>
      <c r="H101" s="411"/>
      <c r="I101" s="411"/>
      <c r="J101" s="208"/>
      <c r="K101" s="208"/>
      <c r="L101" s="265"/>
    </row>
    <row r="102" spans="2:12" s="57" customFormat="1" ht="12.75">
      <c r="B102" s="280"/>
      <c r="C102" s="280"/>
      <c r="D102" s="57" t="s">
        <v>750</v>
      </c>
      <c r="E102" s="423"/>
      <c r="F102" s="431" t="s">
        <v>432</v>
      </c>
      <c r="G102" s="431"/>
      <c r="H102" s="431"/>
      <c r="I102" s="431"/>
      <c r="J102" s="211"/>
      <c r="K102" s="211"/>
      <c r="L102" s="278"/>
    </row>
    <row r="103" spans="1:12" s="295" customFormat="1" ht="12" customHeight="1">
      <c r="A103" s="1231"/>
      <c r="B103" s="1231"/>
      <c r="C103" s="1231"/>
      <c r="D103" s="1231"/>
      <c r="E103" s="1231"/>
      <c r="F103" s="1231"/>
      <c r="G103" s="1231"/>
      <c r="H103" s="1231"/>
      <c r="I103" s="1231"/>
      <c r="L103" s="296"/>
    </row>
    <row r="104" spans="1:12" s="420" customFormat="1" ht="26.25" customHeight="1">
      <c r="A104" s="482" t="s">
        <v>29</v>
      </c>
      <c r="B104" s="1230" t="s">
        <v>30</v>
      </c>
      <c r="C104" s="1230"/>
      <c r="D104" s="1230"/>
      <c r="E104" s="1230"/>
      <c r="F104" s="1230"/>
      <c r="G104" s="1230"/>
      <c r="H104" s="1230"/>
      <c r="I104" s="1230"/>
      <c r="J104" s="422">
        <f>J107+J108</f>
        <v>136074</v>
      </c>
      <c r="K104" s="422">
        <f>K107+K108</f>
        <v>50022</v>
      </c>
      <c r="L104" s="421"/>
    </row>
    <row r="105" spans="1:12" s="401" customFormat="1" ht="12.75">
      <c r="A105" s="409"/>
      <c r="B105" s="1175" t="s">
        <v>557</v>
      </c>
      <c r="C105" s="1175"/>
      <c r="D105" s="1175"/>
      <c r="E105" s="1175"/>
      <c r="F105" s="1175"/>
      <c r="G105" s="1175"/>
      <c r="H105" s="1175"/>
      <c r="I105" s="1175"/>
      <c r="L105" s="402"/>
    </row>
    <row r="106" spans="1:12" s="401" customFormat="1" ht="12.75">
      <c r="A106" s="409"/>
      <c r="B106" s="269"/>
      <c r="C106" s="269"/>
      <c r="D106" s="269"/>
      <c r="E106" s="269"/>
      <c r="F106" s="269"/>
      <c r="G106" s="269"/>
      <c r="H106" s="269"/>
      <c r="I106" s="269"/>
      <c r="L106" s="402"/>
    </row>
    <row r="107" spans="2:12" s="331" customFormat="1" ht="15">
      <c r="B107" s="339" t="s">
        <v>728</v>
      </c>
      <c r="C107" s="331" t="s">
        <v>433</v>
      </c>
      <c r="D107" s="339"/>
      <c r="E107" s="339"/>
      <c r="G107" s="339"/>
      <c r="H107" s="326"/>
      <c r="I107" s="326"/>
      <c r="J107" s="340">
        <v>136074</v>
      </c>
      <c r="K107" s="340">
        <v>50022</v>
      </c>
      <c r="L107" s="341"/>
    </row>
    <row r="108" spans="2:12" s="331" customFormat="1" ht="15">
      <c r="B108" s="339" t="s">
        <v>489</v>
      </c>
      <c r="C108" s="331" t="s">
        <v>434</v>
      </c>
      <c r="D108" s="339"/>
      <c r="E108" s="339"/>
      <c r="G108" s="339"/>
      <c r="H108" s="326"/>
      <c r="I108" s="326"/>
      <c r="J108" s="340"/>
      <c r="K108" s="340"/>
      <c r="L108" s="341"/>
    </row>
    <row r="109" spans="1:12" s="295" customFormat="1" ht="12" customHeight="1">
      <c r="A109" s="1231"/>
      <c r="B109" s="1231"/>
      <c r="C109" s="1231"/>
      <c r="D109" s="1231"/>
      <c r="E109" s="1231"/>
      <c r="F109" s="1231"/>
      <c r="G109" s="1231"/>
      <c r="H109" s="1231"/>
      <c r="I109" s="1231"/>
      <c r="L109" s="296"/>
    </row>
    <row r="110" spans="1:12" s="420" customFormat="1" ht="26.25" customHeight="1">
      <c r="A110" s="482" t="s">
        <v>44</v>
      </c>
      <c r="B110" s="1230" t="s">
        <v>45</v>
      </c>
      <c r="C110" s="1230"/>
      <c r="D110" s="1230"/>
      <c r="E110" s="1230"/>
      <c r="F110" s="1230"/>
      <c r="G110" s="1230"/>
      <c r="H110" s="1230"/>
      <c r="I110" s="1230"/>
      <c r="J110" s="422">
        <f>J112+J113+J114+J115+J116</f>
        <v>50031571</v>
      </c>
      <c r="K110" s="422">
        <f>K112+K113+K114+K115+K116</f>
        <v>93187580</v>
      </c>
      <c r="L110" s="421"/>
    </row>
    <row r="111" spans="1:12" s="401" customFormat="1" ht="12.75">
      <c r="A111" s="409"/>
      <c r="B111" s="1175" t="s">
        <v>557</v>
      </c>
      <c r="C111" s="1175"/>
      <c r="D111" s="1175"/>
      <c r="E111" s="1175"/>
      <c r="F111" s="1175"/>
      <c r="G111" s="1175"/>
      <c r="H111" s="1175"/>
      <c r="I111" s="1175"/>
      <c r="L111" s="402"/>
    </row>
    <row r="112" spans="2:12" s="408" customFormat="1" ht="15">
      <c r="B112" s="425" t="s">
        <v>728</v>
      </c>
      <c r="C112" s="408" t="s">
        <v>435</v>
      </c>
      <c r="J112" s="340"/>
      <c r="K112" s="340"/>
      <c r="L112" s="426"/>
    </row>
    <row r="113" spans="1:12" s="428" customFormat="1" ht="15">
      <c r="A113" s="427"/>
      <c r="B113" s="427" t="s">
        <v>489</v>
      </c>
      <c r="C113" s="428" t="s">
        <v>592</v>
      </c>
      <c r="D113" s="427"/>
      <c r="E113" s="427"/>
      <c r="F113" s="427"/>
      <c r="G113" s="427"/>
      <c r="H113" s="429"/>
      <c r="J113" s="430">
        <v>179260</v>
      </c>
      <c r="K113" s="430">
        <v>363130</v>
      </c>
      <c r="L113" s="429"/>
    </row>
    <row r="114" spans="1:12" s="428" customFormat="1" ht="15">
      <c r="A114" s="427"/>
      <c r="B114" s="427" t="s">
        <v>494</v>
      </c>
      <c r="C114" s="428" t="s">
        <v>41</v>
      </c>
      <c r="D114" s="427"/>
      <c r="E114" s="427"/>
      <c r="F114" s="427"/>
      <c r="G114" s="427"/>
      <c r="H114" s="429"/>
      <c r="J114" s="430">
        <v>49852311</v>
      </c>
      <c r="K114" s="430">
        <v>92824450</v>
      </c>
      <c r="L114" s="429"/>
    </row>
    <row r="115" spans="1:12" s="428" customFormat="1" ht="15">
      <c r="A115" s="427"/>
      <c r="B115" s="427" t="s">
        <v>497</v>
      </c>
      <c r="C115" s="428" t="s">
        <v>42</v>
      </c>
      <c r="D115" s="427"/>
      <c r="E115" s="427"/>
      <c r="F115" s="427"/>
      <c r="G115" s="427"/>
      <c r="H115" s="429"/>
      <c r="J115" s="430"/>
      <c r="K115" s="430"/>
      <c r="L115" s="429"/>
    </row>
    <row r="116" spans="1:12" s="408" customFormat="1" ht="15">
      <c r="A116" s="425"/>
      <c r="B116" s="425" t="s">
        <v>502</v>
      </c>
      <c r="C116" s="408" t="s">
        <v>43</v>
      </c>
      <c r="D116" s="425"/>
      <c r="E116" s="425"/>
      <c r="F116" s="425"/>
      <c r="G116" s="425"/>
      <c r="H116" s="426"/>
      <c r="J116" s="424"/>
      <c r="K116" s="424"/>
      <c r="L116" s="426"/>
    </row>
    <row r="117" spans="1:12" s="295" customFormat="1" ht="12" customHeight="1">
      <c r="A117" s="1231"/>
      <c r="B117" s="1231"/>
      <c r="C117" s="1231"/>
      <c r="D117" s="1231"/>
      <c r="E117" s="1231"/>
      <c r="F117" s="1231"/>
      <c r="G117" s="1231"/>
      <c r="H117" s="1231"/>
      <c r="I117" s="1231"/>
      <c r="L117" s="296"/>
    </row>
    <row r="118" spans="1:12" s="420" customFormat="1" ht="26.25" customHeight="1">
      <c r="A118" s="482" t="s">
        <v>131</v>
      </c>
      <c r="B118" s="1230" t="s">
        <v>132</v>
      </c>
      <c r="C118" s="1230"/>
      <c r="D118" s="1230"/>
      <c r="E118" s="1230"/>
      <c r="F118" s="1230"/>
      <c r="G118" s="1230"/>
      <c r="H118" s="1230"/>
      <c r="I118" s="1230"/>
      <c r="J118" s="422">
        <f>J120+J121+J122</f>
        <v>6560493</v>
      </c>
      <c r="K118" s="422">
        <f>K120+K121+K122</f>
        <v>9450603</v>
      </c>
      <c r="L118" s="421"/>
    </row>
    <row r="119" spans="1:12" s="401" customFormat="1" ht="12.75">
      <c r="A119" s="409"/>
      <c r="B119" s="1175" t="s">
        <v>557</v>
      </c>
      <c r="C119" s="1175"/>
      <c r="D119" s="1175"/>
      <c r="E119" s="1175"/>
      <c r="F119" s="1175"/>
      <c r="G119" s="1175"/>
      <c r="H119" s="1175"/>
      <c r="I119" s="1175"/>
      <c r="L119" s="402"/>
    </row>
    <row r="120" spans="1:12" s="327" customFormat="1" ht="15" customHeight="1">
      <c r="A120" s="486"/>
      <c r="B120" s="326" t="s">
        <v>728</v>
      </c>
      <c r="C120" s="1181" t="s">
        <v>109</v>
      </c>
      <c r="D120" s="1181"/>
      <c r="E120" s="1181"/>
      <c r="F120" s="1181"/>
      <c r="G120" s="1181"/>
      <c r="H120" s="1181"/>
      <c r="I120" s="1181"/>
      <c r="J120" s="430">
        <v>6244461</v>
      </c>
      <c r="K120" s="430">
        <v>8516023</v>
      </c>
      <c r="L120" s="328"/>
    </row>
    <row r="121" spans="1:12" s="327" customFormat="1" ht="15">
      <c r="A121" s="486"/>
      <c r="B121" s="326" t="s">
        <v>489</v>
      </c>
      <c r="C121" s="1181" t="s">
        <v>528</v>
      </c>
      <c r="D121" s="1181"/>
      <c r="E121" s="1181"/>
      <c r="F121" s="1181"/>
      <c r="G121" s="1181"/>
      <c r="H121" s="1181"/>
      <c r="I121" s="1181"/>
      <c r="J121" s="430">
        <v>316032</v>
      </c>
      <c r="K121" s="430">
        <v>934580</v>
      </c>
      <c r="L121" s="328"/>
    </row>
    <row r="122" spans="1:12" s="327" customFormat="1" ht="17.25" customHeight="1">
      <c r="A122" s="486"/>
      <c r="B122" s="326" t="s">
        <v>494</v>
      </c>
      <c r="C122" s="1181" t="s">
        <v>130</v>
      </c>
      <c r="D122" s="1181"/>
      <c r="E122" s="1181"/>
      <c r="F122" s="1181"/>
      <c r="G122" s="1181"/>
      <c r="H122" s="1181"/>
      <c r="I122" s="1181"/>
      <c r="J122" s="430"/>
      <c r="K122" s="430"/>
      <c r="L122" s="328"/>
    </row>
    <row r="123" spans="1:12" s="295" customFormat="1" ht="12" customHeight="1">
      <c r="A123" s="1231"/>
      <c r="B123" s="1231"/>
      <c r="C123" s="1231"/>
      <c r="D123" s="1231"/>
      <c r="E123" s="1231"/>
      <c r="F123" s="1231"/>
      <c r="G123" s="1231"/>
      <c r="H123" s="1231"/>
      <c r="I123" s="1231"/>
      <c r="L123" s="296"/>
    </row>
    <row r="124" spans="1:12" s="420" customFormat="1" ht="26.25" customHeight="1">
      <c r="A124" s="482" t="s">
        <v>133</v>
      </c>
      <c r="B124" s="1230" t="s">
        <v>134</v>
      </c>
      <c r="C124" s="1230"/>
      <c r="D124" s="1230"/>
      <c r="E124" s="1230"/>
      <c r="F124" s="1230"/>
      <c r="G124" s="1230"/>
      <c r="H124" s="1230"/>
      <c r="I124" s="1230"/>
      <c r="J124" s="422">
        <v>-12000</v>
      </c>
      <c r="K124" s="422">
        <v>-80194</v>
      </c>
      <c r="L124" s="421"/>
    </row>
    <row r="125" spans="1:12" s="295" customFormat="1" ht="12" customHeight="1">
      <c r="A125" s="1231"/>
      <c r="B125" s="1231"/>
      <c r="C125" s="1231"/>
      <c r="D125" s="1231"/>
      <c r="E125" s="1231"/>
      <c r="F125" s="1231"/>
      <c r="G125" s="1231"/>
      <c r="H125" s="1231"/>
      <c r="I125" s="1231"/>
      <c r="L125" s="296"/>
    </row>
    <row r="126" spans="1:12" s="327" customFormat="1" ht="15">
      <c r="A126" s="486" t="s">
        <v>138</v>
      </c>
      <c r="B126" s="1181" t="s">
        <v>139</v>
      </c>
      <c r="C126" s="1181"/>
      <c r="D126" s="1181"/>
      <c r="E126" s="1181"/>
      <c r="F126" s="1181"/>
      <c r="G126" s="1181"/>
      <c r="H126" s="1181"/>
      <c r="I126" s="1181"/>
      <c r="J126" s="627">
        <v>2045519</v>
      </c>
      <c r="K126" s="627">
        <v>2132579</v>
      </c>
      <c r="L126" s="328"/>
    </row>
    <row r="127" spans="1:12" s="327" customFormat="1" ht="15.75" thickBot="1">
      <c r="A127" s="486"/>
      <c r="B127" s="326"/>
      <c r="C127" s="326"/>
      <c r="D127" s="326"/>
      <c r="E127" s="326"/>
      <c r="F127" s="326"/>
      <c r="G127" s="326"/>
      <c r="H127" s="326"/>
      <c r="I127" s="326"/>
      <c r="L127" s="328"/>
    </row>
    <row r="128" spans="1:14" s="294" customFormat="1" ht="27.75" customHeight="1" thickBot="1">
      <c r="A128" s="1201" t="s">
        <v>436</v>
      </c>
      <c r="B128" s="1202"/>
      <c r="C128" s="1202"/>
      <c r="D128" s="1202"/>
      <c r="E128" s="1202"/>
      <c r="F128" s="1202"/>
      <c r="G128" s="1202"/>
      <c r="H128" s="1202"/>
      <c r="I128" s="1203"/>
      <c r="J128" s="291">
        <f>J18+J104+J110+J118+J124+J126</f>
        <v>646838657</v>
      </c>
      <c r="K128" s="291">
        <f>K18+K104+K110+K118+K124+K126</f>
        <v>683689476</v>
      </c>
      <c r="L128" s="292"/>
      <c r="M128" s="292"/>
      <c r="N128" s="293"/>
    </row>
    <row r="129" spans="1:14" s="294" customFormat="1" ht="27.75" customHeight="1">
      <c r="A129" s="630"/>
      <c r="B129" s="630"/>
      <c r="C129" s="630"/>
      <c r="D129" s="630"/>
      <c r="E129" s="630"/>
      <c r="F129" s="630"/>
      <c r="G129" s="630"/>
      <c r="H129" s="630"/>
      <c r="I129" s="630"/>
      <c r="J129" s="3"/>
      <c r="K129" s="3"/>
      <c r="L129" s="292"/>
      <c r="M129" s="292"/>
      <c r="N129" s="293"/>
    </row>
    <row r="130" spans="1:14" s="294" customFormat="1" ht="27.75" customHeight="1">
      <c r="A130" s="630"/>
      <c r="B130" s="630"/>
      <c r="C130" s="630"/>
      <c r="D130" s="630"/>
      <c r="E130" s="630"/>
      <c r="F130" s="630"/>
      <c r="G130" s="630"/>
      <c r="H130" s="630"/>
      <c r="I130" s="630"/>
      <c r="J130" s="3"/>
      <c r="K130" s="3"/>
      <c r="L130" s="292"/>
      <c r="M130" s="292"/>
      <c r="N130" s="293"/>
    </row>
    <row r="131" spans="1:14" s="294" customFormat="1" ht="27.75" customHeight="1">
      <c r="A131" s="630"/>
      <c r="B131" s="630"/>
      <c r="C131" s="630"/>
      <c r="D131" s="630"/>
      <c r="E131" s="630"/>
      <c r="F131" s="630"/>
      <c r="G131" s="630"/>
      <c r="H131" s="630"/>
      <c r="I131" s="630"/>
      <c r="J131" s="3"/>
      <c r="K131" s="3"/>
      <c r="L131" s="292"/>
      <c r="M131" s="292"/>
      <c r="N131" s="293"/>
    </row>
    <row r="132" spans="1:14" s="57" customFormat="1" ht="16.5" customHeight="1">
      <c r="A132" s="283"/>
      <c r="B132" s="283"/>
      <c r="C132" s="283"/>
      <c r="D132" s="283"/>
      <c r="E132" s="283"/>
      <c r="F132" s="283"/>
      <c r="G132" s="283"/>
      <c r="H132" s="283"/>
      <c r="I132" s="284"/>
      <c r="J132" s="273"/>
      <c r="K132" s="273"/>
      <c r="L132" s="278"/>
      <c r="M132" s="278"/>
      <c r="N132" s="282"/>
    </row>
    <row r="133" spans="1:14" s="57" customFormat="1" ht="12.75">
      <c r="A133" s="283"/>
      <c r="B133" s="283"/>
      <c r="C133" s="283"/>
      <c r="D133" s="283"/>
      <c r="E133" s="283"/>
      <c r="F133" s="283"/>
      <c r="G133" s="283"/>
      <c r="H133" s="283"/>
      <c r="I133" s="284"/>
      <c r="J133" s="285"/>
      <c r="K133" s="286"/>
      <c r="L133" s="278"/>
      <c r="M133" s="278"/>
      <c r="N133" s="282"/>
    </row>
    <row r="134" spans="1:14" s="57" customFormat="1" ht="12.75">
      <c r="A134" s="283"/>
      <c r="B134" s="283"/>
      <c r="C134" s="283"/>
      <c r="D134" s="283"/>
      <c r="E134" s="283"/>
      <c r="F134" s="283"/>
      <c r="G134" s="283"/>
      <c r="H134" s="283"/>
      <c r="I134" s="284"/>
      <c r="J134" s="285"/>
      <c r="K134" s="286"/>
      <c r="L134" s="278"/>
      <c r="M134" s="278"/>
      <c r="N134" s="282"/>
    </row>
    <row r="135" spans="1:14" s="57" customFormat="1" ht="12.75">
      <c r="A135" s="283"/>
      <c r="B135" s="283"/>
      <c r="C135" s="283"/>
      <c r="D135" s="283"/>
      <c r="E135" s="283"/>
      <c r="F135" s="283"/>
      <c r="G135" s="283"/>
      <c r="H135" s="283"/>
      <c r="I135" s="284"/>
      <c r="J135" s="285"/>
      <c r="K135" s="286"/>
      <c r="L135" s="278"/>
      <c r="M135" s="278"/>
      <c r="N135" s="282"/>
    </row>
    <row r="136" spans="1:14" s="57" customFormat="1" ht="12.75">
      <c r="A136" s="283"/>
      <c r="B136" s="283"/>
      <c r="C136" s="283"/>
      <c r="D136" s="283"/>
      <c r="E136" s="283"/>
      <c r="F136" s="283"/>
      <c r="G136" s="283"/>
      <c r="H136" s="283"/>
      <c r="I136" s="284"/>
      <c r="J136" s="285"/>
      <c r="K136" s="286"/>
      <c r="L136" s="278"/>
      <c r="M136" s="278"/>
      <c r="N136" s="282"/>
    </row>
    <row r="137" spans="1:14" s="57" customFormat="1" ht="15" customHeight="1" thickBot="1">
      <c r="A137" s="273"/>
      <c r="B137" s="107"/>
      <c r="C137" s="107"/>
      <c r="D137" s="107"/>
      <c r="E137" s="107"/>
      <c r="F137" s="107"/>
      <c r="G137" s="107"/>
      <c r="J137" s="211"/>
      <c r="K137" s="211"/>
      <c r="L137" s="278"/>
      <c r="M137" s="278"/>
      <c r="N137" s="282"/>
    </row>
    <row r="138" spans="1:11" ht="15" customHeight="1">
      <c r="A138" s="1223" t="s">
        <v>641</v>
      </c>
      <c r="B138" s="1224"/>
      <c r="C138" s="1224"/>
      <c r="D138" s="1224"/>
      <c r="E138" s="1224"/>
      <c r="F138" s="1224"/>
      <c r="G138" s="1224"/>
      <c r="H138" s="1224"/>
      <c r="I138" s="1225"/>
      <c r="J138" s="1232" t="s">
        <v>355</v>
      </c>
      <c r="K138" s="1213" t="s">
        <v>357</v>
      </c>
    </row>
    <row r="139" spans="1:11" ht="13.5" thickBot="1">
      <c r="A139" s="1226"/>
      <c r="B139" s="1227"/>
      <c r="C139" s="1227"/>
      <c r="D139" s="1227"/>
      <c r="E139" s="1227"/>
      <c r="F139" s="1227"/>
      <c r="G139" s="1227"/>
      <c r="H139" s="1227"/>
      <c r="I139" s="1228"/>
      <c r="J139" s="1233"/>
      <c r="K139" s="1214"/>
    </row>
    <row r="140" spans="1:12" s="295" customFormat="1" ht="12" customHeight="1">
      <c r="A140" s="1231"/>
      <c r="B140" s="1231"/>
      <c r="C140" s="1231"/>
      <c r="D140" s="1231"/>
      <c r="E140" s="1231"/>
      <c r="F140" s="1231"/>
      <c r="G140" s="1231"/>
      <c r="H140" s="1231"/>
      <c r="I140" s="1231"/>
      <c r="L140" s="296"/>
    </row>
    <row r="141" spans="1:12" s="420" customFormat="1" ht="26.25" customHeight="1">
      <c r="A141" s="482" t="s">
        <v>197</v>
      </c>
      <c r="B141" s="1230" t="s">
        <v>198</v>
      </c>
      <c r="C141" s="1230"/>
      <c r="D141" s="1230"/>
      <c r="E141" s="1230"/>
      <c r="F141" s="1230"/>
      <c r="G141" s="1230"/>
      <c r="H141" s="1230"/>
      <c r="I141" s="1230"/>
      <c r="J141" s="422">
        <f>J143+J144+J145+J146+J147+J148</f>
        <v>601298692</v>
      </c>
      <c r="K141" s="422">
        <f>K143+K144+K145+K146+K147+K148</f>
        <v>610206501</v>
      </c>
      <c r="L141" s="421"/>
    </row>
    <row r="142" spans="1:12" s="401" customFormat="1" ht="12.75">
      <c r="A142" s="409"/>
      <c r="B142" s="1175" t="s">
        <v>557</v>
      </c>
      <c r="C142" s="1175"/>
      <c r="D142" s="1175"/>
      <c r="E142" s="1175"/>
      <c r="F142" s="1175"/>
      <c r="G142" s="1175"/>
      <c r="H142" s="1175"/>
      <c r="I142" s="1175"/>
      <c r="L142" s="402"/>
    </row>
    <row r="143" spans="2:11" ht="12.75">
      <c r="B143" s="272" t="s">
        <v>728</v>
      </c>
      <c r="C143" s="272"/>
      <c r="D143" s="272"/>
      <c r="E143" s="272"/>
      <c r="F143" s="272"/>
      <c r="G143" s="272"/>
      <c r="H143" s="265" t="s">
        <v>190</v>
      </c>
      <c r="J143" s="211">
        <v>710425873</v>
      </c>
      <c r="K143" s="211">
        <v>710425873</v>
      </c>
    </row>
    <row r="144" spans="2:11" ht="12.75">
      <c r="B144" s="272" t="s">
        <v>489</v>
      </c>
      <c r="C144" s="272"/>
      <c r="D144" s="272"/>
      <c r="E144" s="272"/>
      <c r="F144" s="272"/>
      <c r="G144" s="272"/>
      <c r="H144" s="265" t="s">
        <v>191</v>
      </c>
      <c r="J144" s="211"/>
      <c r="K144" s="211"/>
    </row>
    <row r="145" spans="2:11" ht="12.75">
      <c r="B145" s="272" t="s">
        <v>494</v>
      </c>
      <c r="C145" s="272"/>
      <c r="D145" s="272"/>
      <c r="E145" s="272"/>
      <c r="F145" s="272"/>
      <c r="G145" s="272"/>
      <c r="H145" s="265" t="s">
        <v>192</v>
      </c>
      <c r="J145" s="211">
        <v>10975147</v>
      </c>
      <c r="K145" s="211">
        <v>10975147</v>
      </c>
    </row>
    <row r="146" spans="2:11" ht="12.75">
      <c r="B146" s="272" t="s">
        <v>497</v>
      </c>
      <c r="C146" s="272"/>
      <c r="D146" s="272"/>
      <c r="E146" s="272"/>
      <c r="F146" s="272"/>
      <c r="G146" s="272"/>
      <c r="H146" s="265" t="s">
        <v>193</v>
      </c>
      <c r="J146" s="211">
        <v>-109718534</v>
      </c>
      <c r="K146" s="211">
        <v>-120102328</v>
      </c>
    </row>
    <row r="147" spans="2:11" ht="12.75">
      <c r="B147" s="272" t="s">
        <v>502</v>
      </c>
      <c r="C147" s="272"/>
      <c r="D147" s="272"/>
      <c r="E147" s="272"/>
      <c r="F147" s="272"/>
      <c r="G147" s="272"/>
      <c r="H147" s="265" t="s">
        <v>194</v>
      </c>
      <c r="J147" s="211"/>
      <c r="K147" s="211"/>
    </row>
    <row r="148" spans="2:11" ht="12.75">
      <c r="B148" s="272" t="s">
        <v>195</v>
      </c>
      <c r="C148" s="272"/>
      <c r="D148" s="272"/>
      <c r="E148" s="272"/>
      <c r="F148" s="272"/>
      <c r="G148" s="272"/>
      <c r="H148" s="265" t="s">
        <v>196</v>
      </c>
      <c r="J148" s="211">
        <v>-10383794</v>
      </c>
      <c r="K148" s="211">
        <v>8907809</v>
      </c>
    </row>
    <row r="149" spans="1:12" s="295" customFormat="1" ht="23.25" customHeight="1">
      <c r="A149" s="1231"/>
      <c r="B149" s="1231"/>
      <c r="C149" s="1231"/>
      <c r="D149" s="1231"/>
      <c r="E149" s="1231"/>
      <c r="F149" s="1231"/>
      <c r="G149" s="1231"/>
      <c r="H149" s="1231"/>
      <c r="I149" s="1231"/>
      <c r="L149" s="296"/>
    </row>
    <row r="150" spans="1:12" s="420" customFormat="1" ht="26.25" customHeight="1">
      <c r="A150" s="482" t="s">
        <v>243</v>
      </c>
      <c r="B150" s="1230" t="s">
        <v>529</v>
      </c>
      <c r="C150" s="1230"/>
      <c r="D150" s="1230"/>
      <c r="E150" s="1230"/>
      <c r="F150" s="1230"/>
      <c r="G150" s="1230"/>
      <c r="H150" s="1230"/>
      <c r="I150" s="1230"/>
      <c r="J150" s="422">
        <f>J152+J153+J154</f>
        <v>3722647</v>
      </c>
      <c r="K150" s="422">
        <f>K152+K153+K154</f>
        <v>4088937</v>
      </c>
      <c r="L150" s="421"/>
    </row>
    <row r="151" spans="1:12" s="401" customFormat="1" ht="12.75">
      <c r="A151" s="409"/>
      <c r="B151" s="1175" t="s">
        <v>557</v>
      </c>
      <c r="C151" s="1175"/>
      <c r="D151" s="1175"/>
      <c r="E151" s="1175"/>
      <c r="F151" s="1175"/>
      <c r="G151" s="1175"/>
      <c r="H151" s="1175"/>
      <c r="I151" s="1175"/>
      <c r="L151" s="402"/>
    </row>
    <row r="152" spans="1:12" s="327" customFormat="1" ht="17.25" customHeight="1">
      <c r="A152" s="486"/>
      <c r="B152" s="326" t="s">
        <v>728</v>
      </c>
      <c r="C152" s="1181" t="s">
        <v>530</v>
      </c>
      <c r="D152" s="1181"/>
      <c r="E152" s="1181"/>
      <c r="F152" s="1181"/>
      <c r="G152" s="1181"/>
      <c r="H152" s="1181"/>
      <c r="I152" s="1181"/>
      <c r="J152" s="211">
        <v>450709</v>
      </c>
      <c r="K152" s="211">
        <v>30859</v>
      </c>
      <c r="L152" s="328"/>
    </row>
    <row r="153" spans="1:12" s="327" customFormat="1" ht="15">
      <c r="A153" s="486"/>
      <c r="B153" s="326" t="s">
        <v>489</v>
      </c>
      <c r="C153" s="1181" t="s">
        <v>234</v>
      </c>
      <c r="D153" s="1181"/>
      <c r="E153" s="1181"/>
      <c r="F153" s="1181"/>
      <c r="G153" s="1181"/>
      <c r="H153" s="1181"/>
      <c r="I153" s="1181"/>
      <c r="J153" s="211">
        <v>1647144</v>
      </c>
      <c r="K153" s="211">
        <v>2300341</v>
      </c>
      <c r="L153" s="328"/>
    </row>
    <row r="154" spans="1:12" s="327" customFormat="1" ht="17.25" customHeight="1">
      <c r="A154" s="486"/>
      <c r="B154" s="326" t="s">
        <v>494</v>
      </c>
      <c r="C154" s="1181" t="s">
        <v>531</v>
      </c>
      <c r="D154" s="1181"/>
      <c r="E154" s="1181"/>
      <c r="F154" s="1181"/>
      <c r="G154" s="1181"/>
      <c r="H154" s="1181"/>
      <c r="I154" s="1181"/>
      <c r="J154" s="211">
        <v>1624794</v>
      </c>
      <c r="K154" s="211">
        <v>1757737</v>
      </c>
      <c r="L154" s="328"/>
    </row>
    <row r="155" spans="1:12" s="295" customFormat="1" ht="18" customHeight="1">
      <c r="A155" s="1231"/>
      <c r="B155" s="1231"/>
      <c r="C155" s="1231"/>
      <c r="D155" s="1231"/>
      <c r="E155" s="1231"/>
      <c r="F155" s="1231"/>
      <c r="G155" s="1231"/>
      <c r="H155" s="1231"/>
      <c r="I155" s="1231"/>
      <c r="L155" s="296"/>
    </row>
    <row r="156" spans="1:12" s="420" customFormat="1" ht="26.25" customHeight="1">
      <c r="A156" s="482" t="s">
        <v>885</v>
      </c>
      <c r="B156" s="1230" t="s">
        <v>252</v>
      </c>
      <c r="C156" s="1230"/>
      <c r="D156" s="1230"/>
      <c r="E156" s="1230"/>
      <c r="F156" s="1230"/>
      <c r="G156" s="1230"/>
      <c r="H156" s="1230"/>
      <c r="I156" s="1230"/>
      <c r="J156" s="422">
        <v>41817318</v>
      </c>
      <c r="K156" s="422">
        <v>69394038</v>
      </c>
      <c r="L156" s="421"/>
    </row>
    <row r="157" spans="1:12" s="420" customFormat="1" ht="17.25" customHeight="1" thickBot="1">
      <c r="A157" s="482"/>
      <c r="B157" s="619"/>
      <c r="C157" s="619"/>
      <c r="D157" s="619"/>
      <c r="E157" s="619"/>
      <c r="F157" s="619"/>
      <c r="G157" s="619"/>
      <c r="H157" s="619"/>
      <c r="I157" s="619"/>
      <c r="J157" s="422"/>
      <c r="K157" s="422"/>
      <c r="L157" s="421"/>
    </row>
    <row r="158" spans="1:14" s="294" customFormat="1" ht="27.75" customHeight="1" thickBot="1">
      <c r="A158" s="1201" t="s">
        <v>437</v>
      </c>
      <c r="B158" s="1202"/>
      <c r="C158" s="1202"/>
      <c r="D158" s="1202"/>
      <c r="E158" s="1202"/>
      <c r="F158" s="1202"/>
      <c r="G158" s="1202"/>
      <c r="H158" s="1202"/>
      <c r="I158" s="1203"/>
      <c r="J158" s="291">
        <f>J141+J150+J156</f>
        <v>646838657</v>
      </c>
      <c r="K158" s="291">
        <f>K141+K150+K156</f>
        <v>683689476</v>
      </c>
      <c r="L158" s="292"/>
      <c r="M158" s="292"/>
      <c r="N158" s="293"/>
    </row>
    <row r="159" spans="2:7" ht="12.75">
      <c r="B159" s="272"/>
      <c r="C159" s="272"/>
      <c r="D159" s="272"/>
      <c r="E159" s="272"/>
      <c r="F159" s="272"/>
      <c r="G159" s="272"/>
    </row>
    <row r="160" spans="2:7" ht="12.75">
      <c r="B160" s="272"/>
      <c r="C160" s="272"/>
      <c r="D160" s="272"/>
      <c r="E160" s="272"/>
      <c r="F160" s="272"/>
      <c r="G160" s="272"/>
    </row>
    <row r="161" spans="2:7" ht="12.75">
      <c r="B161" s="272"/>
      <c r="C161" s="272"/>
      <c r="D161" s="272"/>
      <c r="E161" s="272"/>
      <c r="F161" s="272"/>
      <c r="G161" s="272"/>
    </row>
    <row r="162" spans="2:7" ht="12.75">
      <c r="B162" s="272"/>
      <c r="C162" s="272"/>
      <c r="D162" s="272"/>
      <c r="E162" s="272"/>
      <c r="F162" s="272"/>
      <c r="G162" s="272"/>
    </row>
    <row r="163" spans="2:7" ht="12.75">
      <c r="B163" s="272"/>
      <c r="C163" s="272"/>
      <c r="D163" s="272"/>
      <c r="E163" s="272"/>
      <c r="F163" s="272"/>
      <c r="G163" s="272"/>
    </row>
    <row r="164" spans="2:7" ht="12.75">
      <c r="B164" s="272"/>
      <c r="C164" s="272"/>
      <c r="D164" s="272"/>
      <c r="E164" s="272"/>
      <c r="F164" s="272"/>
      <c r="G164" s="272"/>
    </row>
    <row r="165" spans="2:7" ht="12.75">
      <c r="B165" s="272"/>
      <c r="C165" s="272"/>
      <c r="D165" s="272"/>
      <c r="E165" s="272"/>
      <c r="F165" s="272"/>
      <c r="G165" s="272"/>
    </row>
    <row r="166" spans="2:7" ht="12.75">
      <c r="B166" s="272"/>
      <c r="C166" s="272"/>
      <c r="D166" s="272"/>
      <c r="E166" s="272"/>
      <c r="F166" s="272"/>
      <c r="G166" s="272"/>
    </row>
    <row r="167" spans="1:11" s="1" customFormat="1" ht="15.75">
      <c r="A167" s="434" t="s">
        <v>438</v>
      </c>
      <c r="B167" s="434"/>
      <c r="C167" s="434"/>
      <c r="D167" s="434"/>
      <c r="E167" s="434"/>
      <c r="F167" s="264"/>
      <c r="G167" s="264"/>
      <c r="H167" s="264"/>
      <c r="I167" s="264"/>
      <c r="J167" s="264"/>
      <c r="K167" s="264"/>
    </row>
    <row r="168" spans="1:11" s="1" customFormat="1" ht="15.75">
      <c r="A168" s="434"/>
      <c r="B168" s="434"/>
      <c r="C168" s="434"/>
      <c r="D168" s="434"/>
      <c r="E168" s="434"/>
      <c r="F168" s="264"/>
      <c r="G168" s="264"/>
      <c r="H168" s="264"/>
      <c r="I168" s="264"/>
      <c r="J168" s="264"/>
      <c r="K168" s="264"/>
    </row>
    <row r="169" spans="2:7" ht="12.75">
      <c r="B169" s="272"/>
      <c r="C169" s="272"/>
      <c r="D169" s="272"/>
      <c r="E169" s="272"/>
      <c r="F169" s="272"/>
      <c r="G169" s="272"/>
    </row>
    <row r="170" spans="1:8" s="435" customFormat="1" ht="14.25">
      <c r="A170" s="435" t="s">
        <v>646</v>
      </c>
      <c r="B170" s="436" t="s">
        <v>288</v>
      </c>
      <c r="C170" s="437"/>
      <c r="D170" s="437"/>
      <c r="E170" s="437"/>
      <c r="F170" s="437"/>
      <c r="G170" s="437"/>
      <c r="H170" s="438"/>
    </row>
    <row r="171" spans="2:8" s="435" customFormat="1" ht="14.25">
      <c r="B171" s="436"/>
      <c r="C171" s="437"/>
      <c r="D171" s="437"/>
      <c r="E171" s="437"/>
      <c r="F171" s="437"/>
      <c r="G171" s="437"/>
      <c r="H171" s="438"/>
    </row>
    <row r="172" spans="2:8" s="435" customFormat="1" ht="14.25">
      <c r="B172" s="436"/>
      <c r="C172" s="437"/>
      <c r="D172" s="437"/>
      <c r="E172" s="437"/>
      <c r="F172" s="437"/>
      <c r="G172" s="437"/>
      <c r="H172" s="438"/>
    </row>
    <row r="173" spans="2:11" ht="13.5" thickBot="1">
      <c r="B173" s="272"/>
      <c r="C173" s="272"/>
      <c r="D173" s="272"/>
      <c r="E173" s="272"/>
      <c r="F173" s="272"/>
      <c r="G173" s="272"/>
      <c r="K173" s="266" t="s">
        <v>881</v>
      </c>
    </row>
    <row r="174" spans="1:11" ht="15" customHeight="1">
      <c r="A174" s="1223" t="s">
        <v>641</v>
      </c>
      <c r="B174" s="1224"/>
      <c r="C174" s="1224"/>
      <c r="D174" s="1224"/>
      <c r="E174" s="1224"/>
      <c r="F174" s="1224"/>
      <c r="G174" s="1224"/>
      <c r="H174" s="1224"/>
      <c r="I174" s="1225"/>
      <c r="J174" s="1232" t="s">
        <v>355</v>
      </c>
      <c r="K174" s="1213" t="s">
        <v>357</v>
      </c>
    </row>
    <row r="175" spans="1:11" ht="13.5" thickBot="1">
      <c r="A175" s="1226"/>
      <c r="B175" s="1227"/>
      <c r="C175" s="1227"/>
      <c r="D175" s="1227"/>
      <c r="E175" s="1227"/>
      <c r="F175" s="1227"/>
      <c r="G175" s="1227"/>
      <c r="H175" s="1227"/>
      <c r="I175" s="1228"/>
      <c r="J175" s="1233"/>
      <c r="K175" s="1214"/>
    </row>
    <row r="176" spans="1:11" s="428" customFormat="1" ht="26.25" customHeight="1">
      <c r="A176" s="428" t="s">
        <v>646</v>
      </c>
      <c r="B176" s="1229" t="s">
        <v>358</v>
      </c>
      <c r="C176" s="1229"/>
      <c r="D176" s="1229"/>
      <c r="E176" s="1229"/>
      <c r="F176" s="1229"/>
      <c r="G176" s="1229"/>
      <c r="H176" s="1229"/>
      <c r="I176" s="1229"/>
      <c r="J176" s="628">
        <f>1481000+150709</f>
        <v>1631709</v>
      </c>
      <c r="K176" s="629">
        <f>1481000+150709</f>
        <v>1631709</v>
      </c>
    </row>
    <row r="177" spans="1:11" s="428" customFormat="1" ht="26.25" customHeight="1">
      <c r="A177" s="428" t="s">
        <v>647</v>
      </c>
      <c r="B177" s="1229" t="s">
        <v>490</v>
      </c>
      <c r="C177" s="1229"/>
      <c r="D177" s="1229"/>
      <c r="E177" s="1229"/>
      <c r="F177" s="1229"/>
      <c r="G177" s="1229"/>
      <c r="H177" s="1229"/>
      <c r="I177" s="1229"/>
      <c r="J177" s="628">
        <v>115000</v>
      </c>
      <c r="K177" s="629">
        <v>115000</v>
      </c>
    </row>
    <row r="178" spans="1:11" s="428" customFormat="1" ht="26.25" customHeight="1">
      <c r="A178" s="428" t="s">
        <v>648</v>
      </c>
      <c r="B178" s="1229" t="s">
        <v>359</v>
      </c>
      <c r="C178" s="1229"/>
      <c r="D178" s="1229"/>
      <c r="E178" s="1229"/>
      <c r="F178" s="1229"/>
      <c r="G178" s="1229"/>
      <c r="H178" s="1229"/>
      <c r="I178" s="1229"/>
      <c r="J178" s="628">
        <v>5779566</v>
      </c>
      <c r="K178" s="629">
        <v>5779566</v>
      </c>
    </row>
    <row r="179" spans="1:11" s="428" customFormat="1" ht="26.25" customHeight="1">
      <c r="A179" s="428" t="s">
        <v>649</v>
      </c>
      <c r="B179" s="1229" t="s">
        <v>491</v>
      </c>
      <c r="C179" s="1229"/>
      <c r="D179" s="1229"/>
      <c r="E179" s="1229"/>
      <c r="F179" s="1229"/>
      <c r="G179" s="1229"/>
      <c r="H179" s="1229"/>
      <c r="I179" s="1229"/>
      <c r="K179" s="200"/>
    </row>
    <row r="180" spans="1:11" s="428" customFormat="1" ht="26.25" customHeight="1">
      <c r="A180" s="428" t="s">
        <v>650</v>
      </c>
      <c r="B180" s="1229" t="s">
        <v>492</v>
      </c>
      <c r="C180" s="1229"/>
      <c r="D180" s="1229"/>
      <c r="E180" s="1229"/>
      <c r="F180" s="1229"/>
      <c r="G180" s="1229"/>
      <c r="H180" s="1229"/>
      <c r="I180" s="1229"/>
      <c r="K180" s="200"/>
    </row>
    <row r="181" spans="1:11" s="428" customFormat="1" ht="26.25" customHeight="1" thickBot="1">
      <c r="A181" s="428" t="s">
        <v>687</v>
      </c>
      <c r="B181" s="1229" t="s">
        <v>371</v>
      </c>
      <c r="C181" s="1229"/>
      <c r="D181" s="1229"/>
      <c r="E181" s="1229"/>
      <c r="F181" s="1229"/>
      <c r="G181" s="1229"/>
      <c r="H181" s="1229"/>
      <c r="I181" s="1229"/>
      <c r="K181" s="200"/>
    </row>
    <row r="182" spans="1:11" s="435" customFormat="1" ht="26.25" customHeight="1" thickBot="1">
      <c r="A182" s="439" t="s">
        <v>693</v>
      </c>
      <c r="B182" s="440"/>
      <c r="C182" s="440"/>
      <c r="D182" s="440"/>
      <c r="E182" s="440"/>
      <c r="F182" s="440"/>
      <c r="G182" s="440"/>
      <c r="H182" s="441"/>
      <c r="I182" s="442"/>
      <c r="J182" s="443">
        <f>SUM(J176:J181)</f>
        <v>7526275</v>
      </c>
      <c r="K182" s="443">
        <f>SUM(K176:K181)</f>
        <v>7526275</v>
      </c>
    </row>
    <row r="183" spans="2:7" ht="12.75">
      <c r="B183" s="272"/>
      <c r="C183" s="272"/>
      <c r="D183" s="272"/>
      <c r="E183" s="272"/>
      <c r="F183" s="272"/>
      <c r="G183" s="272"/>
    </row>
    <row r="184" spans="2:7" ht="12.75">
      <c r="B184" s="272"/>
      <c r="C184" s="272"/>
      <c r="D184" s="272"/>
      <c r="E184" s="272"/>
      <c r="F184" s="272"/>
      <c r="G184" s="272"/>
    </row>
    <row r="185" spans="2:7" ht="12.75">
      <c r="B185" s="272"/>
      <c r="C185" s="272"/>
      <c r="D185" s="272"/>
      <c r="E185" s="272"/>
      <c r="F185" s="272"/>
      <c r="G185" s="272"/>
    </row>
    <row r="186" spans="2:7" ht="12.75">
      <c r="B186" s="272"/>
      <c r="C186" s="272"/>
      <c r="D186" s="272"/>
      <c r="E186" s="272"/>
      <c r="F186" s="272"/>
      <c r="G186" s="272"/>
    </row>
    <row r="187" spans="2:7" ht="12.75">
      <c r="B187" s="272"/>
      <c r="C187" s="272"/>
      <c r="D187" s="272"/>
      <c r="E187" s="272"/>
      <c r="F187" s="272"/>
      <c r="G187" s="272"/>
    </row>
    <row r="188" spans="2:7" ht="12.75">
      <c r="B188" s="272"/>
      <c r="C188" s="272"/>
      <c r="D188" s="272"/>
      <c r="E188" s="272"/>
      <c r="F188" s="272"/>
      <c r="G188" s="272"/>
    </row>
    <row r="189" spans="2:7" ht="12.75">
      <c r="B189" s="272"/>
      <c r="C189" s="272"/>
      <c r="D189" s="272"/>
      <c r="E189" s="272"/>
      <c r="F189" s="272"/>
      <c r="G189" s="272"/>
    </row>
    <row r="190" spans="2:7" ht="12.75">
      <c r="B190" s="272"/>
      <c r="C190" s="272"/>
      <c r="D190" s="272"/>
      <c r="E190" s="272"/>
      <c r="F190" s="272"/>
      <c r="G190" s="272"/>
    </row>
    <row r="191" spans="2:7" ht="12.75">
      <c r="B191" s="272"/>
      <c r="C191" s="272"/>
      <c r="D191" s="272"/>
      <c r="E191" s="272"/>
      <c r="F191" s="272"/>
      <c r="G191" s="272"/>
    </row>
    <row r="192" spans="2:7" ht="12.75">
      <c r="B192" s="272"/>
      <c r="C192" s="272"/>
      <c r="D192" s="272"/>
      <c r="E192" s="272"/>
      <c r="F192" s="272"/>
      <c r="G192" s="272"/>
    </row>
    <row r="193" spans="2:7" ht="12.75">
      <c r="B193" s="272"/>
      <c r="C193" s="272"/>
      <c r="D193" s="272"/>
      <c r="E193" s="272"/>
      <c r="F193" s="272"/>
      <c r="G193" s="272"/>
    </row>
    <row r="194" spans="1:11" s="435" customFormat="1" ht="30" customHeight="1">
      <c r="A194" s="435" t="s">
        <v>647</v>
      </c>
      <c r="B194" s="1222" t="s">
        <v>280</v>
      </c>
      <c r="C194" s="1222"/>
      <c r="D194" s="1222"/>
      <c r="E194" s="1222"/>
      <c r="F194" s="1222"/>
      <c r="G194" s="1222"/>
      <c r="H194" s="1222"/>
      <c r="I194" s="1222"/>
      <c r="J194" s="1222"/>
      <c r="K194" s="1222"/>
    </row>
    <row r="195" spans="2:7" ht="12.75">
      <c r="B195" s="272"/>
      <c r="C195" s="272"/>
      <c r="D195" s="272"/>
      <c r="E195" s="272"/>
      <c r="F195" s="272"/>
      <c r="G195" s="272"/>
    </row>
    <row r="196" spans="2:11" ht="13.5" thickBot="1">
      <c r="B196" s="272"/>
      <c r="C196" s="272"/>
      <c r="D196" s="272"/>
      <c r="E196" s="272"/>
      <c r="F196" s="272"/>
      <c r="G196" s="272"/>
      <c r="K196" s="266" t="s">
        <v>281</v>
      </c>
    </row>
    <row r="197" spans="1:11" ht="15" customHeight="1">
      <c r="A197" s="1223" t="s">
        <v>641</v>
      </c>
      <c r="B197" s="1224"/>
      <c r="C197" s="1224"/>
      <c r="D197" s="1224"/>
      <c r="E197" s="1224"/>
      <c r="F197" s="1224"/>
      <c r="G197" s="1224"/>
      <c r="H197" s="1224"/>
      <c r="I197" s="1224"/>
      <c r="J197" s="1225"/>
      <c r="K197" s="1213" t="s">
        <v>357</v>
      </c>
    </row>
    <row r="198" spans="1:11" ht="13.5" thickBot="1">
      <c r="A198" s="1226"/>
      <c r="B198" s="1227"/>
      <c r="C198" s="1227"/>
      <c r="D198" s="1227"/>
      <c r="E198" s="1227"/>
      <c r="F198" s="1227"/>
      <c r="G198" s="1227"/>
      <c r="H198" s="1227"/>
      <c r="I198" s="1227"/>
      <c r="J198" s="1228"/>
      <c r="K198" s="1214"/>
    </row>
    <row r="199" spans="1:11" s="428" customFormat="1" ht="29.25" customHeight="1">
      <c r="A199" s="428" t="s">
        <v>646</v>
      </c>
      <c r="B199" s="1215" t="s">
        <v>309</v>
      </c>
      <c r="C199" s="1215"/>
      <c r="D199" s="1215"/>
      <c r="E199" s="1215"/>
      <c r="F199" s="1215"/>
      <c r="G199" s="1215"/>
      <c r="H199" s="1215"/>
      <c r="I199" s="1215"/>
      <c r="K199" s="200">
        <v>1</v>
      </c>
    </row>
    <row r="200" spans="1:11" s="428" customFormat="1" ht="29.25" customHeight="1">
      <c r="A200" s="428" t="s">
        <v>647</v>
      </c>
      <c r="B200" s="1215" t="s">
        <v>282</v>
      </c>
      <c r="C200" s="1215"/>
      <c r="D200" s="1215"/>
      <c r="E200" s="1215"/>
      <c r="F200" s="1215"/>
      <c r="G200" s="1215"/>
      <c r="H200" s="1215"/>
      <c r="I200" s="1215"/>
      <c r="K200" s="200">
        <f>244+9+6</f>
        <v>259</v>
      </c>
    </row>
    <row r="201" spans="1:11" s="428" customFormat="1" ht="29.25" customHeight="1">
      <c r="A201" s="428" t="s">
        <v>648</v>
      </c>
      <c r="B201" s="1215" t="s">
        <v>283</v>
      </c>
      <c r="C201" s="1215"/>
      <c r="D201" s="1215"/>
      <c r="E201" s="1215"/>
      <c r="F201" s="1215"/>
      <c r="G201" s="1215"/>
      <c r="H201" s="1215"/>
      <c r="I201" s="1215"/>
      <c r="K201" s="200"/>
    </row>
    <row r="202" spans="1:11" s="428" customFormat="1" ht="29.25" customHeight="1" thickBot="1">
      <c r="A202" s="428" t="s">
        <v>649</v>
      </c>
      <c r="B202" s="1215" t="s">
        <v>284</v>
      </c>
      <c r="C202" s="1215"/>
      <c r="D202" s="1215"/>
      <c r="E202" s="1215"/>
      <c r="F202" s="1215"/>
      <c r="G202" s="1215"/>
      <c r="H202" s="1215"/>
      <c r="I202" s="1215"/>
      <c r="K202" s="200"/>
    </row>
    <row r="203" spans="1:11" s="428" customFormat="1" ht="26.25" customHeight="1" thickBot="1">
      <c r="A203" s="1216"/>
      <c r="B203" s="1217"/>
      <c r="C203" s="1217"/>
      <c r="D203" s="1217"/>
      <c r="E203" s="1217"/>
      <c r="F203" s="1217"/>
      <c r="G203" s="1217"/>
      <c r="H203" s="1217"/>
      <c r="I203" s="1217"/>
      <c r="J203" s="1218"/>
      <c r="K203" s="445">
        <f>SUM(K199:K202)</f>
        <v>260</v>
      </c>
    </row>
    <row r="204" spans="2:11" s="428" customFormat="1" ht="15">
      <c r="B204" s="1229"/>
      <c r="C204" s="1229"/>
      <c r="D204" s="1229"/>
      <c r="E204" s="1229"/>
      <c r="F204" s="1229"/>
      <c r="G204" s="1229"/>
      <c r="H204" s="1229"/>
      <c r="I204" s="1229"/>
      <c r="K204" s="200"/>
    </row>
    <row r="205" spans="1:11" s="435" customFormat="1" ht="30" customHeight="1">
      <c r="A205" s="435" t="s">
        <v>648</v>
      </c>
      <c r="B205" s="1222" t="s">
        <v>310</v>
      </c>
      <c r="C205" s="1222"/>
      <c r="D205" s="1222"/>
      <c r="E205" s="1222"/>
      <c r="F205" s="1222"/>
      <c r="G205" s="1222"/>
      <c r="H205" s="1222"/>
      <c r="I205" s="1222"/>
      <c r="J205" s="1222"/>
      <c r="K205" s="1222"/>
    </row>
    <row r="206" spans="2:7" ht="12.75">
      <c r="B206" s="272"/>
      <c r="C206" s="272"/>
      <c r="D206" s="272"/>
      <c r="E206" s="272"/>
      <c r="F206" s="272"/>
      <c r="G206" s="272"/>
    </row>
    <row r="207" spans="2:11" ht="13.5" thickBot="1">
      <c r="B207" s="272"/>
      <c r="C207" s="272"/>
      <c r="D207" s="272"/>
      <c r="E207" s="272"/>
      <c r="F207" s="272"/>
      <c r="G207" s="272"/>
      <c r="K207" s="266" t="s">
        <v>870</v>
      </c>
    </row>
    <row r="208" spans="1:11" ht="15" customHeight="1">
      <c r="A208" s="1223" t="s">
        <v>641</v>
      </c>
      <c r="B208" s="1224"/>
      <c r="C208" s="1224"/>
      <c r="D208" s="1224"/>
      <c r="E208" s="1224"/>
      <c r="F208" s="1224"/>
      <c r="G208" s="1224"/>
      <c r="H208" s="1224"/>
      <c r="I208" s="1224"/>
      <c r="J208" s="1225"/>
      <c r="K208" s="1213" t="s">
        <v>357</v>
      </c>
    </row>
    <row r="209" spans="1:11" ht="13.5" thickBot="1">
      <c r="A209" s="1226"/>
      <c r="B209" s="1227"/>
      <c r="C209" s="1227"/>
      <c r="D209" s="1227"/>
      <c r="E209" s="1227"/>
      <c r="F209" s="1227"/>
      <c r="G209" s="1227"/>
      <c r="H209" s="1227"/>
      <c r="I209" s="1227"/>
      <c r="J209" s="1228"/>
      <c r="K209" s="1214"/>
    </row>
    <row r="210" spans="1:11" s="428" customFormat="1" ht="29.25" customHeight="1">
      <c r="A210" s="428" t="s">
        <v>646</v>
      </c>
      <c r="B210" s="1215" t="s">
        <v>285</v>
      </c>
      <c r="C210" s="1215"/>
      <c r="D210" s="1215"/>
      <c r="E210" s="1215"/>
      <c r="F210" s="1215"/>
      <c r="G210" s="1215"/>
      <c r="H210" s="1215"/>
      <c r="I210" s="1215"/>
      <c r="K210" s="200"/>
    </row>
    <row r="211" spans="1:11" s="428" customFormat="1" ht="29.25" customHeight="1">
      <c r="A211" s="428" t="s">
        <v>647</v>
      </c>
      <c r="B211" s="1215" t="s">
        <v>286</v>
      </c>
      <c r="C211" s="1215"/>
      <c r="D211" s="1215"/>
      <c r="E211" s="1215"/>
      <c r="F211" s="1215"/>
      <c r="G211" s="1215"/>
      <c r="H211" s="1215"/>
      <c r="I211" s="1215"/>
      <c r="K211" s="200"/>
    </row>
    <row r="212" spans="1:11" s="428" customFormat="1" ht="29.25" customHeight="1" thickBot="1">
      <c r="A212" s="428" t="s">
        <v>648</v>
      </c>
      <c r="B212" s="1215" t="s">
        <v>287</v>
      </c>
      <c r="C212" s="1215"/>
      <c r="D212" s="1215"/>
      <c r="E212" s="1215"/>
      <c r="F212" s="1215"/>
      <c r="G212" s="1215"/>
      <c r="H212" s="1215"/>
      <c r="I212" s="1215"/>
      <c r="K212" s="200"/>
    </row>
    <row r="213" spans="1:11" s="428" customFormat="1" ht="26.25" customHeight="1" thickBot="1">
      <c r="A213" s="1219" t="s">
        <v>693</v>
      </c>
      <c r="B213" s="1220"/>
      <c r="C213" s="1220"/>
      <c r="D213" s="1220"/>
      <c r="E213" s="1220"/>
      <c r="F213" s="1220"/>
      <c r="G213" s="1220"/>
      <c r="H213" s="1220"/>
      <c r="I213" s="1220"/>
      <c r="J213" s="1221"/>
      <c r="K213" s="445">
        <f>SUM(K210:K212)</f>
        <v>0</v>
      </c>
    </row>
    <row r="214" spans="2:7" ht="12.75">
      <c r="B214" s="272"/>
      <c r="C214" s="272"/>
      <c r="D214" s="272"/>
      <c r="E214" s="272"/>
      <c r="F214" s="272"/>
      <c r="G214" s="272"/>
    </row>
    <row r="215" spans="1:11" s="435" customFormat="1" ht="30" customHeight="1">
      <c r="A215" s="435" t="s">
        <v>649</v>
      </c>
      <c r="B215" s="1222" t="s">
        <v>289</v>
      </c>
      <c r="C215" s="1222"/>
      <c r="D215" s="1222"/>
      <c r="E215" s="1222"/>
      <c r="F215" s="1222"/>
      <c r="G215" s="1222"/>
      <c r="H215" s="1222"/>
      <c r="I215" s="1222"/>
      <c r="J215" s="1222"/>
      <c r="K215" s="1222"/>
    </row>
    <row r="216" spans="2:7" ht="12.75">
      <c r="B216" s="272"/>
      <c r="C216" s="272"/>
      <c r="D216" s="272"/>
      <c r="E216" s="272"/>
      <c r="F216" s="272"/>
      <c r="G216" s="272"/>
    </row>
    <row r="217" spans="2:11" ht="13.5" thickBot="1">
      <c r="B217" s="272"/>
      <c r="C217" s="272"/>
      <c r="D217" s="272"/>
      <c r="E217" s="272"/>
      <c r="F217" s="272"/>
      <c r="G217" s="272"/>
      <c r="K217" s="266" t="s">
        <v>870</v>
      </c>
    </row>
    <row r="218" spans="1:11" ht="15" customHeight="1">
      <c r="A218" s="1223" t="s">
        <v>641</v>
      </c>
      <c r="B218" s="1224"/>
      <c r="C218" s="1224"/>
      <c r="D218" s="1224"/>
      <c r="E218" s="1224"/>
      <c r="F218" s="1224"/>
      <c r="G218" s="1224"/>
      <c r="H218" s="1224"/>
      <c r="I218" s="1224"/>
      <c r="J218" s="1225"/>
      <c r="K218" s="1213" t="s">
        <v>357</v>
      </c>
    </row>
    <row r="219" spans="1:11" ht="13.5" thickBot="1">
      <c r="A219" s="1226"/>
      <c r="B219" s="1227"/>
      <c r="C219" s="1227"/>
      <c r="D219" s="1227"/>
      <c r="E219" s="1227"/>
      <c r="F219" s="1227"/>
      <c r="G219" s="1227"/>
      <c r="H219" s="1227"/>
      <c r="I219" s="1227"/>
      <c r="J219" s="1228"/>
      <c r="K219" s="1214"/>
    </row>
    <row r="220" spans="1:11" s="428" customFormat="1" ht="29.25" customHeight="1">
      <c r="A220" s="428" t="s">
        <v>646</v>
      </c>
      <c r="B220" s="1215" t="s">
        <v>290</v>
      </c>
      <c r="C220" s="1215"/>
      <c r="D220" s="1215"/>
      <c r="E220" s="1215"/>
      <c r="F220" s="1215"/>
      <c r="G220" s="1215"/>
      <c r="H220" s="1215"/>
      <c r="I220" s="1215"/>
      <c r="K220" s="200">
        <v>11322424</v>
      </c>
    </row>
    <row r="221" spans="2:11" s="428" customFormat="1" ht="29.25" customHeight="1">
      <c r="B221" s="1215" t="s">
        <v>1118</v>
      </c>
      <c r="C221" s="1215"/>
      <c r="D221" s="1215"/>
      <c r="E221" s="1215"/>
      <c r="F221" s="1215"/>
      <c r="G221" s="1215"/>
      <c r="H221" s="1215"/>
      <c r="I221" s="1215"/>
      <c r="K221" s="200"/>
    </row>
    <row r="222" spans="1:11" s="428" customFormat="1" ht="29.25" customHeight="1" thickBot="1">
      <c r="A222" s="428" t="s">
        <v>647</v>
      </c>
      <c r="B222" s="1215" t="s">
        <v>291</v>
      </c>
      <c r="C222" s="1215"/>
      <c r="D222" s="1215"/>
      <c r="E222" s="1215"/>
      <c r="F222" s="1215"/>
      <c r="G222" s="1215"/>
      <c r="H222" s="1215"/>
      <c r="I222" s="1215"/>
      <c r="K222" s="200"/>
    </row>
    <row r="223" spans="1:11" s="428" customFormat="1" ht="26.25" customHeight="1" thickBot="1">
      <c r="A223" s="1216"/>
      <c r="B223" s="1217"/>
      <c r="C223" s="1217"/>
      <c r="D223" s="1217"/>
      <c r="E223" s="1217"/>
      <c r="F223" s="1217"/>
      <c r="G223" s="1217"/>
      <c r="H223" s="1217"/>
      <c r="I223" s="1217"/>
      <c r="J223" s="1218"/>
      <c r="K223" s="445">
        <f>SUM(K220:K222)</f>
        <v>11322424</v>
      </c>
    </row>
    <row r="224" spans="2:7" ht="12.75">
      <c r="B224" s="272"/>
      <c r="C224" s="272"/>
      <c r="D224" s="272"/>
      <c r="E224" s="272"/>
      <c r="F224" s="272"/>
      <c r="G224" s="272"/>
    </row>
  </sheetData>
  <sheetProtection password="AF00" sheet="1"/>
  <mergeCells count="83">
    <mergeCell ref="A128:I128"/>
    <mergeCell ref="B105:I105"/>
    <mergeCell ref="B126:I126"/>
    <mergeCell ref="C121:I121"/>
    <mergeCell ref="C122:I122"/>
    <mergeCell ref="B119:I119"/>
    <mergeCell ref="B124:I124"/>
    <mergeCell ref="A3:K3"/>
    <mergeCell ref="A7:K7"/>
    <mergeCell ref="A9:K9"/>
    <mergeCell ref="A76:I77"/>
    <mergeCell ref="J76:J77"/>
    <mergeCell ref="A109:I109"/>
    <mergeCell ref="K76:K77"/>
    <mergeCell ref="D98:I98"/>
    <mergeCell ref="K14:K15"/>
    <mergeCell ref="A8:K8"/>
    <mergeCell ref="J14:J15"/>
    <mergeCell ref="A14:I15"/>
    <mergeCell ref="B118:I118"/>
    <mergeCell ref="A20:I20"/>
    <mergeCell ref="A90:I90"/>
    <mergeCell ref="A117:I117"/>
    <mergeCell ref="A103:I103"/>
    <mergeCell ref="A58:I58"/>
    <mergeCell ref="A16:I16"/>
    <mergeCell ref="B19:I19"/>
    <mergeCell ref="J138:J139"/>
    <mergeCell ref="C152:I152"/>
    <mergeCell ref="B141:I141"/>
    <mergeCell ref="A125:I125"/>
    <mergeCell ref="B156:I156"/>
    <mergeCell ref="B179:I179"/>
    <mergeCell ref="A174:I175"/>
    <mergeCell ref="B176:I176"/>
    <mergeCell ref="B177:I177"/>
    <mergeCell ref="A155:I155"/>
    <mergeCell ref="K138:K139"/>
    <mergeCell ref="A140:I140"/>
    <mergeCell ref="K174:K175"/>
    <mergeCell ref="C153:I153"/>
    <mergeCell ref="C154:I154"/>
    <mergeCell ref="B151:I151"/>
    <mergeCell ref="J174:J175"/>
    <mergeCell ref="A158:I158"/>
    <mergeCell ref="B142:I142"/>
    <mergeCell ref="A149:I149"/>
    <mergeCell ref="B18:I18"/>
    <mergeCell ref="B104:I104"/>
    <mergeCell ref="A28:I28"/>
    <mergeCell ref="C120:I120"/>
    <mergeCell ref="B111:I111"/>
    <mergeCell ref="B178:I178"/>
    <mergeCell ref="B150:I150"/>
    <mergeCell ref="A138:I139"/>
    <mergeCell ref="A123:I123"/>
    <mergeCell ref="B110:I110"/>
    <mergeCell ref="B199:I199"/>
    <mergeCell ref="B200:I200"/>
    <mergeCell ref="B201:I201"/>
    <mergeCell ref="B180:I180"/>
    <mergeCell ref="B181:I181"/>
    <mergeCell ref="B202:I202"/>
    <mergeCell ref="B210:I210"/>
    <mergeCell ref="B211:I211"/>
    <mergeCell ref="B212:I212"/>
    <mergeCell ref="B204:I204"/>
    <mergeCell ref="B194:K194"/>
    <mergeCell ref="K197:K198"/>
    <mergeCell ref="A197:J198"/>
    <mergeCell ref="A208:J209"/>
    <mergeCell ref="A203:J203"/>
    <mergeCell ref="B205:K205"/>
    <mergeCell ref="A2:K2"/>
    <mergeCell ref="K208:K209"/>
    <mergeCell ref="B220:I220"/>
    <mergeCell ref="B221:I221"/>
    <mergeCell ref="B222:I222"/>
    <mergeCell ref="A223:J223"/>
    <mergeCell ref="A213:J213"/>
    <mergeCell ref="B215:K215"/>
    <mergeCell ref="A218:J219"/>
    <mergeCell ref="K218:K219"/>
  </mergeCells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O165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4.375" style="126" customWidth="1"/>
    <col min="2" max="2" width="3.25390625" style="126" customWidth="1"/>
    <col min="3" max="5" width="3.00390625" style="126" customWidth="1"/>
    <col min="6" max="6" width="49.625" style="126" customWidth="1"/>
    <col min="7" max="7" width="15.625" style="126" customWidth="1"/>
    <col min="8" max="8" width="15.00390625" style="126" customWidth="1"/>
    <col min="9" max="9" width="15.75390625" style="126" customWidth="1"/>
    <col min="10" max="10" width="7.875" style="126" customWidth="1"/>
    <col min="11" max="11" width="9.75390625" style="126" customWidth="1"/>
    <col min="12" max="12" width="7.625" style="126" customWidth="1"/>
    <col min="13" max="16384" width="9.125" style="126" customWidth="1"/>
  </cols>
  <sheetData>
    <row r="1" ht="12.75">
      <c r="K1" s="127"/>
    </row>
    <row r="2" spans="1:15" ht="12.75">
      <c r="A2" s="985"/>
      <c r="B2" s="985"/>
      <c r="C2" s="985"/>
      <c r="D2" s="985"/>
      <c r="E2" s="985"/>
      <c r="F2" s="985"/>
      <c r="G2" s="985"/>
      <c r="H2" s="985"/>
      <c r="I2" s="985"/>
      <c r="J2" s="985"/>
      <c r="K2" s="128"/>
      <c r="L2" s="128"/>
      <c r="M2" s="128"/>
      <c r="N2" s="128"/>
      <c r="O2" s="128"/>
    </row>
    <row r="3" spans="1:15" ht="15.75">
      <c r="A3" s="166" t="s">
        <v>1125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28"/>
      <c r="N3" s="128"/>
      <c r="O3" s="128"/>
    </row>
    <row r="4" spans="1:7" s="130" customFormat="1" ht="12.75">
      <c r="A4" s="129"/>
      <c r="B4" s="129"/>
      <c r="C4" s="129"/>
      <c r="D4" s="129"/>
      <c r="E4" s="129"/>
      <c r="F4" s="129"/>
      <c r="G4" s="129"/>
    </row>
    <row r="5" spans="1:10" s="28" customFormat="1" ht="12.75">
      <c r="A5" s="986" t="s">
        <v>729</v>
      </c>
      <c r="B5" s="986"/>
      <c r="C5" s="986"/>
      <c r="D5" s="986"/>
      <c r="E5" s="986"/>
      <c r="F5" s="986"/>
      <c r="G5" s="986"/>
      <c r="H5" s="986"/>
      <c r="I5" s="986"/>
      <c r="J5" s="986"/>
    </row>
    <row r="6" spans="1:10" s="28" customFormat="1" ht="12.75">
      <c r="A6" s="986" t="s">
        <v>778</v>
      </c>
      <c r="B6" s="986"/>
      <c r="C6" s="986"/>
      <c r="D6" s="986"/>
      <c r="E6" s="986"/>
      <c r="F6" s="986"/>
      <c r="G6" s="986"/>
      <c r="H6" s="986"/>
      <c r="I6" s="986"/>
      <c r="J6" s="986"/>
    </row>
    <row r="7" spans="1:10" s="66" customFormat="1" ht="12.75">
      <c r="A7" s="986" t="s">
        <v>980</v>
      </c>
      <c r="B7" s="986"/>
      <c r="C7" s="986"/>
      <c r="D7" s="986"/>
      <c r="E7" s="986"/>
      <c r="F7" s="986"/>
      <c r="G7" s="986"/>
      <c r="H7" s="986"/>
      <c r="I7" s="986"/>
      <c r="J7" s="986"/>
    </row>
    <row r="8" spans="1:5" s="66" customFormat="1" ht="12.75" hidden="1">
      <c r="A8" s="132"/>
      <c r="B8" s="133"/>
      <c r="C8" s="133"/>
      <c r="D8" s="133"/>
      <c r="E8" s="133"/>
    </row>
    <row r="9" spans="1:10" s="66" customFormat="1" ht="13.5" thickBot="1">
      <c r="A9" s="132"/>
      <c r="B9" s="133"/>
      <c r="C9" s="133"/>
      <c r="D9" s="133"/>
      <c r="E9" s="133"/>
      <c r="H9" s="134"/>
      <c r="I9" s="134"/>
      <c r="J9" s="134" t="s">
        <v>870</v>
      </c>
    </row>
    <row r="10" spans="1:10" s="66" customFormat="1" ht="13.5" thickBot="1">
      <c r="A10" s="1002" t="s">
        <v>757</v>
      </c>
      <c r="B10" s="1003"/>
      <c r="C10" s="1003"/>
      <c r="D10" s="1003"/>
      <c r="E10" s="1003"/>
      <c r="F10" s="1004"/>
      <c r="G10" s="135" t="s">
        <v>681</v>
      </c>
      <c r="H10" s="135" t="s">
        <v>472</v>
      </c>
      <c r="I10" s="999" t="s">
        <v>682</v>
      </c>
      <c r="J10" s="135" t="s">
        <v>779</v>
      </c>
    </row>
    <row r="11" spans="1:10" s="66" customFormat="1" ht="12.75">
      <c r="A11" s="1005"/>
      <c r="B11" s="1006"/>
      <c r="C11" s="1006"/>
      <c r="D11" s="1006"/>
      <c r="E11" s="1006"/>
      <c r="F11" s="1007"/>
      <c r="G11" s="991" t="s">
        <v>637</v>
      </c>
      <c r="H11" s="992"/>
      <c r="I11" s="1000"/>
      <c r="J11" s="137"/>
    </row>
    <row r="12" spans="1:10" s="66" customFormat="1" ht="13.5" thickBot="1">
      <c r="A12" s="1008"/>
      <c r="B12" s="1009"/>
      <c r="C12" s="1009"/>
      <c r="D12" s="1009"/>
      <c r="E12" s="1009"/>
      <c r="F12" s="1010"/>
      <c r="G12" s="993"/>
      <c r="H12" s="994"/>
      <c r="I12" s="1001"/>
      <c r="J12" s="138" t="s">
        <v>686</v>
      </c>
    </row>
    <row r="13" spans="1:10" s="92" customFormat="1" ht="35.25" customHeight="1">
      <c r="A13" s="10" t="s">
        <v>728</v>
      </c>
      <c r="B13" s="983" t="s">
        <v>780</v>
      </c>
      <c r="C13" s="983"/>
      <c r="D13" s="983"/>
      <c r="E13" s="983"/>
      <c r="F13" s="983"/>
      <c r="G13" s="454"/>
      <c r="H13" s="455"/>
      <c r="I13" s="455"/>
      <c r="J13" s="454"/>
    </row>
    <row r="14" spans="1:10" s="66" customFormat="1" ht="12.75">
      <c r="A14" s="48"/>
      <c r="B14" s="48" t="s">
        <v>728</v>
      </c>
      <c r="C14" s="48" t="s">
        <v>781</v>
      </c>
      <c r="D14" s="48"/>
      <c r="E14" s="48"/>
      <c r="F14" s="48"/>
      <c r="G14" s="142"/>
      <c r="H14" s="142"/>
      <c r="I14" s="142"/>
      <c r="J14" s="48"/>
    </row>
    <row r="15" spans="1:10" s="66" customFormat="1" ht="17.25" customHeight="1">
      <c r="A15" s="48"/>
      <c r="B15" s="48"/>
      <c r="C15" s="48" t="s">
        <v>646</v>
      </c>
      <c r="D15" s="973" t="s">
        <v>782</v>
      </c>
      <c r="E15" s="973"/>
      <c r="F15" s="973"/>
      <c r="G15" s="141"/>
      <c r="H15" s="141"/>
      <c r="I15" s="141"/>
      <c r="J15" s="140"/>
    </row>
    <row r="16" spans="1:10" s="66" customFormat="1" ht="15" customHeight="1">
      <c r="A16" s="48"/>
      <c r="B16" s="48"/>
      <c r="C16" s="48"/>
      <c r="D16" s="48" t="s">
        <v>646</v>
      </c>
      <c r="E16" s="973" t="s">
        <v>783</v>
      </c>
      <c r="F16" s="973"/>
      <c r="G16" s="141"/>
      <c r="H16" s="141"/>
      <c r="I16" s="141"/>
      <c r="J16" s="140"/>
    </row>
    <row r="17" spans="1:10" s="66" customFormat="1" ht="14.25" customHeight="1">
      <c r="A17" s="26"/>
      <c r="B17" s="26"/>
      <c r="C17" s="26"/>
      <c r="D17" s="452" t="s">
        <v>750</v>
      </c>
      <c r="E17" s="982" t="s">
        <v>477</v>
      </c>
      <c r="F17" s="982"/>
      <c r="G17" s="144"/>
      <c r="H17" s="144"/>
      <c r="I17" s="144"/>
      <c r="J17" s="145"/>
    </row>
    <row r="18" spans="1:10" s="66" customFormat="1" ht="25.5">
      <c r="A18" s="26"/>
      <c r="B18" s="26"/>
      <c r="C18" s="26"/>
      <c r="D18" s="26"/>
      <c r="E18" s="452" t="s">
        <v>785</v>
      </c>
      <c r="F18" s="143" t="s">
        <v>786</v>
      </c>
      <c r="G18" s="919">
        <v>2553350</v>
      </c>
      <c r="H18" s="919">
        <v>2553350</v>
      </c>
      <c r="I18" s="919">
        <v>2553350</v>
      </c>
      <c r="J18" s="145">
        <f>I18/H18*100</f>
        <v>100</v>
      </c>
    </row>
    <row r="19" spans="1:10" s="66" customFormat="1" ht="12.75">
      <c r="A19" s="26"/>
      <c r="B19" s="26"/>
      <c r="C19" s="26"/>
      <c r="D19" s="26"/>
      <c r="E19" s="452"/>
      <c r="F19" s="26" t="s">
        <v>784</v>
      </c>
      <c r="G19" s="50"/>
      <c r="H19" s="50"/>
      <c r="I19" s="50"/>
      <c r="J19" s="145"/>
    </row>
    <row r="20" spans="1:10" s="66" customFormat="1" ht="12.75">
      <c r="A20" s="26"/>
      <c r="B20" s="26"/>
      <c r="C20" s="26"/>
      <c r="D20" s="26"/>
      <c r="E20" s="452" t="s">
        <v>787</v>
      </c>
      <c r="F20" s="143" t="s">
        <v>788</v>
      </c>
      <c r="G20" s="919">
        <v>3040000</v>
      </c>
      <c r="H20" s="919">
        <v>3040000</v>
      </c>
      <c r="I20" s="919">
        <v>3040000</v>
      </c>
      <c r="J20" s="145">
        <f aca="true" t="shared" si="0" ref="J20:J33">I20/H20*100</f>
        <v>100</v>
      </c>
    </row>
    <row r="21" spans="1:10" s="66" customFormat="1" ht="12.75">
      <c r="A21" s="26"/>
      <c r="B21" s="26"/>
      <c r="C21" s="26"/>
      <c r="D21" s="26"/>
      <c r="E21" s="452"/>
      <c r="F21" s="26" t="s">
        <v>784</v>
      </c>
      <c r="G21" s="919"/>
      <c r="H21" s="919"/>
      <c r="I21" s="919"/>
      <c r="J21" s="145"/>
    </row>
    <row r="22" spans="1:10" s="66" customFormat="1" ht="15" customHeight="1">
      <c r="A22" s="26"/>
      <c r="B22" s="26"/>
      <c r="C22" s="26"/>
      <c r="D22" s="26"/>
      <c r="E22" s="452" t="s">
        <v>789</v>
      </c>
      <c r="F22" s="143" t="s">
        <v>790</v>
      </c>
      <c r="G22" s="919">
        <v>100000</v>
      </c>
      <c r="H22" s="919">
        <v>100000</v>
      </c>
      <c r="I22" s="919">
        <v>100000</v>
      </c>
      <c r="J22" s="145">
        <f t="shared" si="0"/>
        <v>100</v>
      </c>
    </row>
    <row r="23" spans="1:10" s="66" customFormat="1" ht="12.75">
      <c r="A23" s="26"/>
      <c r="B23" s="26"/>
      <c r="C23" s="26"/>
      <c r="D23" s="26"/>
      <c r="E23" s="452"/>
      <c r="F23" s="26" t="s">
        <v>784</v>
      </c>
      <c r="G23" s="919"/>
      <c r="H23" s="919"/>
      <c r="I23" s="919"/>
      <c r="J23" s="145"/>
    </row>
    <row r="24" spans="1:12" s="66" customFormat="1" ht="12.75">
      <c r="A24" s="26"/>
      <c r="B24" s="26"/>
      <c r="C24" s="26"/>
      <c r="D24" s="26"/>
      <c r="E24" s="452" t="s">
        <v>791</v>
      </c>
      <c r="F24" s="143" t="s">
        <v>792</v>
      </c>
      <c r="G24" s="919">
        <v>7506890</v>
      </c>
      <c r="H24" s="919">
        <v>7506890</v>
      </c>
      <c r="I24" s="919">
        <v>7506890</v>
      </c>
      <c r="J24" s="145">
        <f t="shared" si="0"/>
        <v>100</v>
      </c>
      <c r="L24" s="146"/>
    </row>
    <row r="25" spans="1:10" s="147" customFormat="1" ht="12.75">
      <c r="A25" s="26"/>
      <c r="B25" s="26"/>
      <c r="C25" s="26"/>
      <c r="D25" s="26"/>
      <c r="E25" s="26"/>
      <c r="F25" s="26" t="s">
        <v>784</v>
      </c>
      <c r="G25" s="919"/>
      <c r="H25" s="919"/>
      <c r="I25" s="919"/>
      <c r="J25" s="145"/>
    </row>
    <row r="26" spans="1:10" s="66" customFormat="1" ht="12.75">
      <c r="A26" s="26"/>
      <c r="B26" s="26"/>
      <c r="C26" s="26"/>
      <c r="D26" s="26" t="s">
        <v>752</v>
      </c>
      <c r="E26" s="26" t="s">
        <v>793</v>
      </c>
      <c r="F26" s="26"/>
      <c r="G26" s="919">
        <v>5000000</v>
      </c>
      <c r="H26" s="919">
        <v>5000000</v>
      </c>
      <c r="I26" s="919">
        <v>5000000</v>
      </c>
      <c r="J26" s="145">
        <f t="shared" si="0"/>
        <v>100</v>
      </c>
    </row>
    <row r="27" spans="1:10" s="66" customFormat="1" ht="12.75">
      <c r="A27" s="26"/>
      <c r="B27" s="26"/>
      <c r="C27" s="26"/>
      <c r="D27" s="26"/>
      <c r="E27" s="26"/>
      <c r="F27" s="26" t="s">
        <v>784</v>
      </c>
      <c r="G27" s="919">
        <v>3331195</v>
      </c>
      <c r="H27" s="919">
        <v>3331195</v>
      </c>
      <c r="I27" s="919">
        <v>3331195</v>
      </c>
      <c r="J27" s="145">
        <f t="shared" si="0"/>
        <v>100</v>
      </c>
    </row>
    <row r="28" spans="1:10" s="66" customFormat="1" ht="12.75">
      <c r="A28" s="26"/>
      <c r="B28" s="26"/>
      <c r="C28" s="26"/>
      <c r="D28" s="26" t="s">
        <v>753</v>
      </c>
      <c r="E28" s="26" t="s">
        <v>852</v>
      </c>
      <c r="F28" s="26"/>
      <c r="G28" s="919">
        <v>20400</v>
      </c>
      <c r="H28" s="919">
        <v>20400</v>
      </c>
      <c r="I28" s="919">
        <v>20400</v>
      </c>
      <c r="J28" s="145">
        <f t="shared" si="0"/>
        <v>100</v>
      </c>
    </row>
    <row r="29" spans="1:10" s="66" customFormat="1" ht="12.75">
      <c r="A29" s="26"/>
      <c r="B29" s="26"/>
      <c r="C29" s="26"/>
      <c r="D29" s="26" t="s">
        <v>27</v>
      </c>
      <c r="E29" s="26" t="s">
        <v>853</v>
      </c>
      <c r="F29" s="26"/>
      <c r="G29" s="919">
        <v>286000</v>
      </c>
      <c r="H29" s="919">
        <v>286000</v>
      </c>
      <c r="I29" s="919">
        <v>286000</v>
      </c>
      <c r="J29" s="145">
        <f t="shared" si="0"/>
        <v>100</v>
      </c>
    </row>
    <row r="30" spans="1:10" s="66" customFormat="1" ht="27" customHeight="1">
      <c r="A30" s="26"/>
      <c r="B30" s="26"/>
      <c r="C30" s="48" t="s">
        <v>647</v>
      </c>
      <c r="D30" s="973" t="s">
        <v>794</v>
      </c>
      <c r="E30" s="973"/>
      <c r="F30" s="973"/>
      <c r="G30" s="919">
        <v>3000</v>
      </c>
      <c r="H30" s="919">
        <v>3000</v>
      </c>
      <c r="I30" s="919">
        <v>3000</v>
      </c>
      <c r="J30" s="145">
        <f t="shared" si="0"/>
        <v>100</v>
      </c>
    </row>
    <row r="31" spans="1:10" s="66" customFormat="1" ht="15" customHeight="1">
      <c r="A31" s="26"/>
      <c r="B31" s="26"/>
      <c r="C31" s="48" t="s">
        <v>650</v>
      </c>
      <c r="D31" s="995" t="s">
        <v>1082</v>
      </c>
      <c r="E31" s="996"/>
      <c r="F31" s="996"/>
      <c r="G31" s="919">
        <v>11938</v>
      </c>
      <c r="H31" s="919">
        <v>11938</v>
      </c>
      <c r="I31" s="919">
        <v>11938</v>
      </c>
      <c r="J31" s="145">
        <f t="shared" si="0"/>
        <v>100</v>
      </c>
    </row>
    <row r="32" spans="1:10" s="66" customFormat="1" ht="15" customHeight="1">
      <c r="A32" s="26"/>
      <c r="B32" s="26"/>
      <c r="C32" s="48" t="s">
        <v>687</v>
      </c>
      <c r="D32" s="389" t="s">
        <v>1083</v>
      </c>
      <c r="E32" s="893"/>
      <c r="F32" s="893"/>
      <c r="G32" s="919"/>
      <c r="H32" s="919">
        <v>1000000</v>
      </c>
      <c r="I32" s="919">
        <v>1000000</v>
      </c>
      <c r="J32" s="145">
        <f t="shared" si="0"/>
        <v>100</v>
      </c>
    </row>
    <row r="33" spans="1:10" s="66" customFormat="1" ht="18.75" customHeight="1">
      <c r="A33" s="49"/>
      <c r="B33" s="49"/>
      <c r="C33" s="148"/>
      <c r="D33" s="987" t="s">
        <v>795</v>
      </c>
      <c r="E33" s="987"/>
      <c r="F33" s="987"/>
      <c r="G33" s="920">
        <f>SUM(G17:G31)</f>
        <v>21852773</v>
      </c>
      <c r="H33" s="920">
        <f>SUM(H17:H32)</f>
        <v>22852773</v>
      </c>
      <c r="I33" s="920">
        <f>SUM(I17:I32)</f>
        <v>22852773</v>
      </c>
      <c r="J33" s="161">
        <f t="shared" si="0"/>
        <v>100</v>
      </c>
    </row>
    <row r="34" spans="1:10" s="147" customFormat="1" ht="12.75">
      <c r="A34" s="48"/>
      <c r="B34" s="48"/>
      <c r="C34" s="48"/>
      <c r="D34" s="139"/>
      <c r="E34" s="139"/>
      <c r="F34" s="139"/>
      <c r="G34" s="921"/>
      <c r="H34" s="921"/>
      <c r="I34" s="921"/>
      <c r="J34" s="145"/>
    </row>
    <row r="35" spans="1:10" s="66" customFormat="1" ht="30" customHeight="1">
      <c r="A35" s="26"/>
      <c r="B35" s="26"/>
      <c r="C35" s="48" t="s">
        <v>648</v>
      </c>
      <c r="D35" s="973" t="s">
        <v>796</v>
      </c>
      <c r="E35" s="973"/>
      <c r="F35" s="973"/>
      <c r="G35" s="921"/>
      <c r="H35" s="921"/>
      <c r="I35" s="921"/>
      <c r="J35" s="145"/>
    </row>
    <row r="36" spans="1:13" s="66" customFormat="1" ht="27.75" customHeight="1">
      <c r="A36" s="26"/>
      <c r="B36" s="26"/>
      <c r="C36" s="26"/>
      <c r="D36" s="26" t="s">
        <v>646</v>
      </c>
      <c r="E36" s="988" t="s">
        <v>910</v>
      </c>
      <c r="F36" s="989"/>
      <c r="G36" s="919">
        <v>4162000</v>
      </c>
      <c r="H36" s="919">
        <v>4162000</v>
      </c>
      <c r="I36" s="919">
        <v>4162000</v>
      </c>
      <c r="J36" s="145">
        <f>I36/H36*100</f>
        <v>100</v>
      </c>
      <c r="M36" s="146"/>
    </row>
    <row r="37" spans="1:12" s="66" customFormat="1" ht="12.75">
      <c r="A37" s="26"/>
      <c r="B37" s="26"/>
      <c r="C37" s="26"/>
      <c r="D37" s="26" t="s">
        <v>649</v>
      </c>
      <c r="E37" s="26" t="s">
        <v>854</v>
      </c>
      <c r="F37" s="26"/>
      <c r="G37" s="919">
        <v>830400</v>
      </c>
      <c r="H37" s="919">
        <v>830400</v>
      </c>
      <c r="I37" s="919">
        <v>830400</v>
      </c>
      <c r="J37" s="145">
        <f>I37/H37*100</f>
        <v>100</v>
      </c>
      <c r="L37" s="146"/>
    </row>
    <row r="38" spans="1:10" s="66" customFormat="1" ht="12.75">
      <c r="A38" s="26"/>
      <c r="B38" s="26"/>
      <c r="C38" s="26"/>
      <c r="D38" s="26" t="s">
        <v>650</v>
      </c>
      <c r="E38" s="26" t="s">
        <v>797</v>
      </c>
      <c r="F38" s="26"/>
      <c r="G38" s="919"/>
      <c r="H38" s="919">
        <v>5167759</v>
      </c>
      <c r="I38" s="919">
        <v>5167759</v>
      </c>
      <c r="J38" s="145">
        <f>I38/H38*100</f>
        <v>100</v>
      </c>
    </row>
    <row r="39" spans="1:14" s="66" customFormat="1" ht="27.75" customHeight="1">
      <c r="A39" s="49"/>
      <c r="B39" s="49"/>
      <c r="C39" s="987" t="s">
        <v>798</v>
      </c>
      <c r="D39" s="987"/>
      <c r="E39" s="987"/>
      <c r="F39" s="987"/>
      <c r="G39" s="922">
        <f>SUM(G36:G38)</f>
        <v>4992400</v>
      </c>
      <c r="H39" s="922">
        <f>SUM(H36:H38)</f>
        <v>10160159</v>
      </c>
      <c r="I39" s="922">
        <f>SUM(I36:I38)</f>
        <v>10160159</v>
      </c>
      <c r="J39" s="161">
        <f>I39/H39*100</f>
        <v>100</v>
      </c>
      <c r="L39" s="151"/>
      <c r="M39" s="151"/>
      <c r="N39" s="151"/>
    </row>
    <row r="40" spans="1:14" s="66" customFormat="1" ht="12.75">
      <c r="A40" s="49"/>
      <c r="B40" s="49"/>
      <c r="C40" s="149"/>
      <c r="D40" s="149"/>
      <c r="E40" s="149"/>
      <c r="F40" s="149"/>
      <c r="G40" s="150"/>
      <c r="H40" s="150"/>
      <c r="I40" s="150"/>
      <c r="J40" s="145"/>
      <c r="L40" s="151"/>
      <c r="M40" s="151"/>
      <c r="N40" s="151"/>
    </row>
    <row r="41" spans="1:14" s="66" customFormat="1" ht="12.75">
      <c r="A41" s="26"/>
      <c r="B41" s="26"/>
      <c r="C41" s="48" t="s">
        <v>649</v>
      </c>
      <c r="D41" s="973" t="s">
        <v>799</v>
      </c>
      <c r="E41" s="973"/>
      <c r="F41" s="973"/>
      <c r="G41" s="141"/>
      <c r="H41" s="141"/>
      <c r="I41" s="141"/>
      <c r="J41" s="140"/>
      <c r="L41" s="151"/>
      <c r="M41" s="151"/>
      <c r="N41" s="151"/>
    </row>
    <row r="42" spans="1:14" s="66" customFormat="1" ht="12.75">
      <c r="A42" s="26"/>
      <c r="B42" s="26"/>
      <c r="C42" s="26"/>
      <c r="D42" s="26" t="s">
        <v>646</v>
      </c>
      <c r="E42" s="982" t="s">
        <v>478</v>
      </c>
      <c r="F42" s="982"/>
      <c r="G42" s="144"/>
      <c r="H42" s="144"/>
      <c r="I42" s="144"/>
      <c r="J42" s="143"/>
      <c r="L42" s="151"/>
      <c r="M42" s="151"/>
      <c r="N42" s="151"/>
    </row>
    <row r="43" spans="1:14" s="66" customFormat="1" ht="25.5">
      <c r="A43" s="26"/>
      <c r="B43" s="26"/>
      <c r="C43" s="26"/>
      <c r="D43" s="26"/>
      <c r="E43" s="26" t="s">
        <v>753</v>
      </c>
      <c r="F43" s="143" t="s">
        <v>800</v>
      </c>
      <c r="G43" s="897">
        <v>1200000</v>
      </c>
      <c r="H43" s="896">
        <v>1200000</v>
      </c>
      <c r="I43" s="896">
        <v>1200000</v>
      </c>
      <c r="J43" s="145">
        <f>I43/H43*100</f>
        <v>100</v>
      </c>
      <c r="M43" s="151"/>
      <c r="N43" s="151"/>
    </row>
    <row r="44" spans="1:14" s="66" customFormat="1" ht="5.25" customHeight="1">
      <c r="A44" s="26"/>
      <c r="B44" s="26"/>
      <c r="C44" s="26"/>
      <c r="D44" s="26"/>
      <c r="E44" s="26"/>
      <c r="F44" s="143"/>
      <c r="G44" s="897"/>
      <c r="H44" s="896"/>
      <c r="I44" s="896"/>
      <c r="J44" s="145"/>
      <c r="M44" s="151"/>
      <c r="N44" s="151"/>
    </row>
    <row r="45" spans="1:10" s="66" customFormat="1" ht="13.5" customHeight="1">
      <c r="A45" s="49"/>
      <c r="B45" s="49"/>
      <c r="C45" s="987" t="s">
        <v>801</v>
      </c>
      <c r="D45" s="987"/>
      <c r="E45" s="987"/>
      <c r="F45" s="987"/>
      <c r="G45" s="914">
        <f>SUM(G43:G43)</f>
        <v>1200000</v>
      </c>
      <c r="H45" s="914">
        <f>SUM(H43:H43)</f>
        <v>1200000</v>
      </c>
      <c r="I45" s="914">
        <f>SUM(I43:I43)</f>
        <v>1200000</v>
      </c>
      <c r="J45" s="161">
        <f>I45/H45*100</f>
        <v>100</v>
      </c>
    </row>
    <row r="46" spans="1:14" s="66" customFormat="1" ht="9" customHeight="1">
      <c r="A46" s="49"/>
      <c r="B46" s="49"/>
      <c r="C46" s="149"/>
      <c r="D46" s="149"/>
      <c r="E46" s="149"/>
      <c r="F46" s="149"/>
      <c r="G46" s="914"/>
      <c r="H46" s="914"/>
      <c r="I46" s="914"/>
      <c r="J46" s="145"/>
      <c r="L46" s="151"/>
      <c r="M46" s="151"/>
      <c r="N46" s="151"/>
    </row>
    <row r="47" spans="1:10" s="66" customFormat="1" ht="12.75">
      <c r="A47" s="152"/>
      <c r="B47" s="152"/>
      <c r="C47" s="154" t="s">
        <v>650</v>
      </c>
      <c r="D47" s="48" t="s">
        <v>855</v>
      </c>
      <c r="E47" s="152"/>
      <c r="F47" s="152"/>
      <c r="G47" s="895"/>
      <c r="H47" s="895"/>
      <c r="I47" s="895"/>
      <c r="J47" s="145"/>
    </row>
    <row r="48" spans="1:10" s="66" customFormat="1" ht="12.75">
      <c r="A48" s="152"/>
      <c r="B48" s="152"/>
      <c r="D48" s="152" t="s">
        <v>646</v>
      </c>
      <c r="E48" s="155" t="s">
        <v>1084</v>
      </c>
      <c r="F48" s="152"/>
      <c r="G48" s="895"/>
      <c r="H48" s="900">
        <v>79178</v>
      </c>
      <c r="I48" s="900">
        <v>79178</v>
      </c>
      <c r="J48" s="145">
        <f>I48/H48*100</f>
        <v>100</v>
      </c>
    </row>
    <row r="49" spans="1:10" s="66" customFormat="1" ht="12.75">
      <c r="A49" s="152"/>
      <c r="B49" s="152"/>
      <c r="D49" s="152" t="s">
        <v>647</v>
      </c>
      <c r="E49" s="155" t="s">
        <v>856</v>
      </c>
      <c r="F49" s="152"/>
      <c r="G49" s="895"/>
      <c r="H49" s="900">
        <v>711200</v>
      </c>
      <c r="I49" s="900">
        <v>711200</v>
      </c>
      <c r="J49" s="145">
        <f>I49/H49*100</f>
        <v>100</v>
      </c>
    </row>
    <row r="50" spans="1:10" s="66" customFormat="1" ht="12.75">
      <c r="A50" s="152"/>
      <c r="B50" s="152"/>
      <c r="D50" s="152" t="s">
        <v>648</v>
      </c>
      <c r="E50" s="155" t="s">
        <v>1085</v>
      </c>
      <c r="F50" s="152"/>
      <c r="G50" s="895"/>
      <c r="H50" s="900">
        <v>144987</v>
      </c>
      <c r="I50" s="900">
        <v>144987</v>
      </c>
      <c r="J50" s="145">
        <f>I50/H50*100</f>
        <v>100</v>
      </c>
    </row>
    <row r="51" spans="1:10" s="66" customFormat="1" ht="12.75">
      <c r="A51" s="152"/>
      <c r="B51" s="152"/>
      <c r="D51" s="152" t="s">
        <v>649</v>
      </c>
      <c r="E51" s="155" t="s">
        <v>1086</v>
      </c>
      <c r="F51" s="152"/>
      <c r="G51" s="895"/>
      <c r="H51" s="900">
        <v>1075600</v>
      </c>
      <c r="I51" s="900">
        <v>1075600</v>
      </c>
      <c r="J51" s="145">
        <f>I51/H51*100</f>
        <v>100</v>
      </c>
    </row>
    <row r="52" spans="1:10" s="66" customFormat="1" ht="19.5" customHeight="1">
      <c r="A52" s="49"/>
      <c r="B52" s="49"/>
      <c r="C52" s="987" t="s">
        <v>802</v>
      </c>
      <c r="D52" s="987"/>
      <c r="E52" s="987"/>
      <c r="F52" s="987"/>
      <c r="G52" s="914"/>
      <c r="H52" s="914">
        <f>SUM(H48:H51)</f>
        <v>2010965</v>
      </c>
      <c r="I52" s="914">
        <f>SUM(I48:I51)</f>
        <v>2010965</v>
      </c>
      <c r="J52" s="161">
        <f>I52/H52*100</f>
        <v>100</v>
      </c>
    </row>
    <row r="53" spans="1:10" s="66" customFormat="1" ht="12.75">
      <c r="A53" s="49"/>
      <c r="B53" s="49"/>
      <c r="C53" s="139"/>
      <c r="D53" s="139"/>
      <c r="E53" s="139"/>
      <c r="F53" s="139"/>
      <c r="G53" s="914"/>
      <c r="H53" s="914"/>
      <c r="I53" s="914"/>
      <c r="J53" s="161"/>
    </row>
    <row r="54" spans="1:10" s="66" customFormat="1" ht="12.75">
      <c r="A54" s="49"/>
      <c r="B54" s="49"/>
      <c r="C54" s="139" t="s">
        <v>1087</v>
      </c>
      <c r="D54" s="973" t="s">
        <v>1088</v>
      </c>
      <c r="E54" s="978"/>
      <c r="F54" s="978"/>
      <c r="G54" s="914"/>
      <c r="H54" s="914"/>
      <c r="I54" s="914"/>
      <c r="J54" s="161"/>
    </row>
    <row r="55" spans="1:10" s="66" customFormat="1" ht="15.75" customHeight="1">
      <c r="A55" s="49"/>
      <c r="B55" s="49"/>
      <c r="C55" s="139"/>
      <c r="D55" s="153" t="s">
        <v>646</v>
      </c>
      <c r="E55" s="976" t="s">
        <v>1089</v>
      </c>
      <c r="F55" s="978"/>
      <c r="G55" s="914"/>
      <c r="H55" s="897">
        <v>65080</v>
      </c>
      <c r="I55" s="897">
        <v>65080</v>
      </c>
      <c r="J55" s="145">
        <f>I55/H55*100</f>
        <v>100</v>
      </c>
    </row>
    <row r="56" spans="1:10" s="66" customFormat="1" ht="14.25" customHeight="1">
      <c r="A56" s="49"/>
      <c r="B56" s="49"/>
      <c r="C56" s="987" t="s">
        <v>1088</v>
      </c>
      <c r="D56" s="990"/>
      <c r="E56" s="990"/>
      <c r="F56" s="990"/>
      <c r="G56" s="914"/>
      <c r="H56" s="914">
        <f>H55</f>
        <v>65080</v>
      </c>
      <c r="I56" s="914">
        <f>I55</f>
        <v>65080</v>
      </c>
      <c r="J56" s="145">
        <f>I56/H56*100</f>
        <v>100</v>
      </c>
    </row>
    <row r="57" spans="1:10" s="66" customFormat="1" ht="6" customHeight="1">
      <c r="A57" s="49"/>
      <c r="B57" s="49"/>
      <c r="C57" s="139"/>
      <c r="D57" s="139"/>
      <c r="E57" s="139"/>
      <c r="F57" s="139"/>
      <c r="G57" s="914"/>
      <c r="H57" s="914"/>
      <c r="I57" s="914"/>
      <c r="J57" s="161"/>
    </row>
    <row r="58" spans="1:10" s="66" customFormat="1" ht="13.5" customHeight="1">
      <c r="A58" s="49"/>
      <c r="B58" s="48" t="s">
        <v>914</v>
      </c>
      <c r="C58" s="263"/>
      <c r="D58" s="139"/>
      <c r="E58" s="139"/>
      <c r="F58" s="139"/>
      <c r="G58" s="915">
        <f>G52+G45+G39+G33</f>
        <v>28045173</v>
      </c>
      <c r="H58" s="915">
        <f>H52+H45+H39+H33+H56</f>
        <v>36288977</v>
      </c>
      <c r="I58" s="915">
        <f>I52+I45+I39+I33+I56</f>
        <v>36288977</v>
      </c>
      <c r="J58" s="156">
        <f>I58/H58*100</f>
        <v>100</v>
      </c>
    </row>
    <row r="59" spans="1:10" s="66" customFormat="1" ht="6" customHeight="1">
      <c r="A59" s="26"/>
      <c r="B59" s="26"/>
      <c r="C59" s="26"/>
      <c r="D59" s="26"/>
      <c r="E59" s="26"/>
      <c r="F59" s="26"/>
      <c r="G59" s="897"/>
      <c r="H59" s="897"/>
      <c r="I59" s="897"/>
      <c r="J59" s="145"/>
    </row>
    <row r="60" spans="1:10" s="66" customFormat="1" ht="23.25" customHeight="1">
      <c r="A60" s="152"/>
      <c r="B60" s="48" t="s">
        <v>489</v>
      </c>
      <c r="C60" s="973" t="s">
        <v>803</v>
      </c>
      <c r="D60" s="973"/>
      <c r="E60" s="973"/>
      <c r="F60" s="973"/>
      <c r="G60" s="916"/>
      <c r="H60" s="909"/>
      <c r="I60" s="909"/>
      <c r="J60" s="145"/>
    </row>
    <row r="61" spans="1:10" s="66" customFormat="1" ht="14.25" customHeight="1">
      <c r="A61" s="152"/>
      <c r="B61" s="48"/>
      <c r="C61" s="982" t="s">
        <v>913</v>
      </c>
      <c r="D61" s="976"/>
      <c r="E61" s="976"/>
      <c r="F61" s="976"/>
      <c r="G61" s="916"/>
      <c r="H61" s="896">
        <v>259410</v>
      </c>
      <c r="I61" s="896">
        <v>259412</v>
      </c>
      <c r="J61" s="145">
        <f aca="true" t="shared" si="1" ref="J61:J66">I61/H61*100</f>
        <v>100.00077098030144</v>
      </c>
    </row>
    <row r="62" spans="1:10" s="66" customFormat="1" ht="12.75">
      <c r="A62" s="26"/>
      <c r="B62" s="26"/>
      <c r="C62" s="26" t="s">
        <v>647</v>
      </c>
      <c r="D62" s="26" t="s">
        <v>805</v>
      </c>
      <c r="E62" s="26"/>
      <c r="F62" s="26"/>
      <c r="G62" s="895"/>
      <c r="H62" s="897">
        <v>1586414</v>
      </c>
      <c r="I62" s="897">
        <v>1586414</v>
      </c>
      <c r="J62" s="145">
        <f t="shared" si="1"/>
        <v>100</v>
      </c>
    </row>
    <row r="63" spans="1:10" s="66" customFormat="1" ht="12.75">
      <c r="A63" s="26"/>
      <c r="B63" s="26"/>
      <c r="C63" s="26" t="s">
        <v>648</v>
      </c>
      <c r="D63" s="26" t="s">
        <v>806</v>
      </c>
      <c r="E63" s="26"/>
      <c r="F63" s="26"/>
      <c r="G63" s="769">
        <v>46400</v>
      </c>
      <c r="H63" s="897">
        <v>46400</v>
      </c>
      <c r="I63" s="897"/>
      <c r="J63" s="145">
        <f t="shared" si="1"/>
        <v>0</v>
      </c>
    </row>
    <row r="64" spans="1:10" s="66" customFormat="1" ht="15" customHeight="1">
      <c r="A64" s="26"/>
      <c r="B64" s="26"/>
      <c r="C64" s="26" t="s">
        <v>649</v>
      </c>
      <c r="D64" s="26" t="s">
        <v>1090</v>
      </c>
      <c r="E64" s="26"/>
      <c r="F64" s="26"/>
      <c r="G64" s="769"/>
      <c r="H64" s="897">
        <v>50000</v>
      </c>
      <c r="I64" s="897">
        <v>50000</v>
      </c>
      <c r="J64" s="145">
        <f t="shared" si="1"/>
        <v>100</v>
      </c>
    </row>
    <row r="65" spans="1:10" s="66" customFormat="1" ht="24.75" customHeight="1">
      <c r="A65" s="26"/>
      <c r="B65" s="26"/>
      <c r="C65" s="26" t="s">
        <v>650</v>
      </c>
      <c r="D65" s="988" t="s">
        <v>1091</v>
      </c>
      <c r="E65" s="989"/>
      <c r="F65" s="989"/>
      <c r="G65" s="897"/>
      <c r="H65" s="897">
        <v>290830</v>
      </c>
      <c r="I65" s="897">
        <v>290830</v>
      </c>
      <c r="J65" s="145">
        <f t="shared" si="1"/>
        <v>100</v>
      </c>
    </row>
    <row r="66" spans="1:10" s="66" customFormat="1" ht="22.5" customHeight="1">
      <c r="A66" s="152"/>
      <c r="B66" s="973" t="s">
        <v>807</v>
      </c>
      <c r="C66" s="973"/>
      <c r="D66" s="973"/>
      <c r="E66" s="973"/>
      <c r="F66" s="973"/>
      <c r="G66" s="918">
        <f>SUM(G62:G65)</f>
        <v>46400</v>
      </c>
      <c r="H66" s="918">
        <f>SUM(H61:H65)</f>
        <v>2233054</v>
      </c>
      <c r="I66" s="918">
        <f>SUM(I61:I65)</f>
        <v>2186656</v>
      </c>
      <c r="J66" s="156">
        <f t="shared" si="1"/>
        <v>97.92221773409868</v>
      </c>
    </row>
    <row r="67" spans="1:10" s="66" customFormat="1" ht="16.5" customHeight="1">
      <c r="A67" s="152"/>
      <c r="B67" s="139"/>
      <c r="C67" s="139"/>
      <c r="D67" s="139"/>
      <c r="E67" s="139"/>
      <c r="F67" s="139"/>
      <c r="G67" s="917"/>
      <c r="H67" s="917"/>
      <c r="I67" s="917"/>
      <c r="J67" s="156"/>
    </row>
    <row r="68" spans="1:10" s="92" customFormat="1" ht="33" customHeight="1">
      <c r="A68" s="983" t="s">
        <v>808</v>
      </c>
      <c r="B68" s="983"/>
      <c r="C68" s="983"/>
      <c r="D68" s="983"/>
      <c r="E68" s="983"/>
      <c r="F68" s="983"/>
      <c r="G68" s="898">
        <f>G66+G58</f>
        <v>28091573</v>
      </c>
      <c r="H68" s="898">
        <f>H66+H58</f>
        <v>38522031</v>
      </c>
      <c r="I68" s="898">
        <f>I66+I58</f>
        <v>38475633</v>
      </c>
      <c r="J68" s="156">
        <f>I68/H68*100</f>
        <v>99.8795546371893</v>
      </c>
    </row>
    <row r="69" spans="1:10" s="92" customFormat="1" ht="18.75" customHeight="1">
      <c r="A69" s="263"/>
      <c r="B69" s="263"/>
      <c r="C69" s="263"/>
      <c r="D69" s="263"/>
      <c r="E69" s="263"/>
      <c r="F69" s="263"/>
      <c r="G69" s="162"/>
      <c r="H69" s="162"/>
      <c r="I69" s="162"/>
      <c r="J69" s="163"/>
    </row>
    <row r="70" spans="1:10" s="456" customFormat="1" ht="33" customHeight="1">
      <c r="A70" s="10" t="s">
        <v>489</v>
      </c>
      <c r="B70" s="983" t="s">
        <v>809</v>
      </c>
      <c r="C70" s="983"/>
      <c r="D70" s="983"/>
      <c r="E70" s="983"/>
      <c r="F70" s="983"/>
      <c r="G70" s="454"/>
      <c r="H70" s="455"/>
      <c r="I70" s="455"/>
      <c r="J70" s="453"/>
    </row>
    <row r="71" spans="1:10" s="456" customFormat="1" ht="15.75" customHeight="1">
      <c r="A71" s="10"/>
      <c r="B71" s="263"/>
      <c r="C71" s="263"/>
      <c r="D71" s="263"/>
      <c r="E71" s="263"/>
      <c r="F71" s="263"/>
      <c r="G71" s="454"/>
      <c r="H71" s="455"/>
      <c r="I71" s="455"/>
      <c r="J71" s="453"/>
    </row>
    <row r="72" spans="1:10" s="456" customFormat="1" ht="18.75" customHeight="1">
      <c r="A72" s="10"/>
      <c r="B72" s="139">
        <v>1</v>
      </c>
      <c r="C72" s="973" t="s">
        <v>857</v>
      </c>
      <c r="D72" s="976"/>
      <c r="E72" s="976"/>
      <c r="F72" s="976"/>
      <c r="G72" s="454"/>
      <c r="H72" s="455"/>
      <c r="I72" s="455"/>
      <c r="J72" s="453"/>
    </row>
    <row r="73" spans="1:10" s="456" customFormat="1" ht="31.5" customHeight="1">
      <c r="A73" s="10"/>
      <c r="B73" s="263"/>
      <c r="C73" s="616" t="s">
        <v>646</v>
      </c>
      <c r="D73" s="979" t="s">
        <v>1092</v>
      </c>
      <c r="E73" s="978"/>
      <c r="F73" s="978"/>
      <c r="G73" s="907"/>
      <c r="H73" s="896">
        <v>12630487</v>
      </c>
      <c r="I73" s="896">
        <v>12630487</v>
      </c>
      <c r="J73" s="145">
        <f>I73/H73*100</f>
        <v>100</v>
      </c>
    </row>
    <row r="74" spans="1:10" s="456" customFormat="1" ht="31.5" customHeight="1">
      <c r="A74" s="10"/>
      <c r="B74" s="263"/>
      <c r="C74" s="616" t="s">
        <v>647</v>
      </c>
      <c r="D74" s="979" t="s">
        <v>1093</v>
      </c>
      <c r="E74" s="978"/>
      <c r="F74" s="978"/>
      <c r="G74" s="907"/>
      <c r="H74" s="896">
        <v>40000000</v>
      </c>
      <c r="I74" s="896">
        <v>40000000</v>
      </c>
      <c r="J74" s="145">
        <f>I74/H74*100</f>
        <v>100</v>
      </c>
    </row>
    <row r="75" spans="1:10" s="456" customFormat="1" ht="31.5" customHeight="1">
      <c r="A75" s="10"/>
      <c r="B75" s="263"/>
      <c r="C75" s="616" t="s">
        <v>648</v>
      </c>
      <c r="D75" s="979" t="s">
        <v>1094</v>
      </c>
      <c r="E75" s="978"/>
      <c r="F75" s="978"/>
      <c r="G75" s="907"/>
      <c r="H75" s="896">
        <v>1250000</v>
      </c>
      <c r="I75" s="896">
        <v>1250000</v>
      </c>
      <c r="J75" s="145">
        <f>I75/H75*100</f>
        <v>100</v>
      </c>
    </row>
    <row r="76" spans="1:10" s="66" customFormat="1" ht="15.75" customHeight="1">
      <c r="A76" s="26"/>
      <c r="B76" s="973" t="s">
        <v>858</v>
      </c>
      <c r="C76" s="976"/>
      <c r="D76" s="976"/>
      <c r="E76" s="976"/>
      <c r="F76" s="977"/>
      <c r="G76" s="908"/>
      <c r="H76" s="909">
        <f>H73+H74+H75</f>
        <v>53880487</v>
      </c>
      <c r="I76" s="909">
        <f>I73+I74+I75</f>
        <v>53880487</v>
      </c>
      <c r="J76" s="156">
        <f>I76/H76*100</f>
        <v>100</v>
      </c>
    </row>
    <row r="77" spans="1:10" s="158" customFormat="1" ht="13.5" customHeight="1">
      <c r="A77" s="26"/>
      <c r="B77" s="48" t="s">
        <v>647</v>
      </c>
      <c r="C77" s="973" t="s">
        <v>810</v>
      </c>
      <c r="D77" s="973"/>
      <c r="E77" s="973"/>
      <c r="F77" s="973"/>
      <c r="G77" s="910"/>
      <c r="H77" s="910"/>
      <c r="I77" s="910"/>
      <c r="J77" s="156"/>
    </row>
    <row r="78" spans="1:10" s="66" customFormat="1" ht="19.5" customHeight="1">
      <c r="A78" s="26"/>
      <c r="B78" s="26"/>
      <c r="C78" s="26" t="s">
        <v>646</v>
      </c>
      <c r="D78" s="26" t="s">
        <v>1095</v>
      </c>
      <c r="E78" s="26"/>
      <c r="F78" s="26"/>
      <c r="G78" s="908"/>
      <c r="H78" s="908">
        <v>64999</v>
      </c>
      <c r="I78" s="908">
        <v>64999</v>
      </c>
      <c r="J78" s="156">
        <f>I78/H78*100</f>
        <v>100</v>
      </c>
    </row>
    <row r="79" spans="1:10" s="66" customFormat="1" ht="19.5" customHeight="1">
      <c r="A79" s="26"/>
      <c r="B79" s="980" t="s">
        <v>810</v>
      </c>
      <c r="C79" s="981"/>
      <c r="D79" s="981"/>
      <c r="E79" s="981"/>
      <c r="F79" s="981"/>
      <c r="G79" s="911"/>
      <c r="H79" s="911">
        <f>H78</f>
        <v>64999</v>
      </c>
      <c r="I79" s="911">
        <f>I78</f>
        <v>64999</v>
      </c>
      <c r="J79" s="156">
        <f>I79/H79*100</f>
        <v>100</v>
      </c>
    </row>
    <row r="80" spans="1:10" s="92" customFormat="1" ht="33" customHeight="1">
      <c r="A80" s="983" t="s">
        <v>811</v>
      </c>
      <c r="B80" s="983"/>
      <c r="C80" s="983"/>
      <c r="D80" s="983"/>
      <c r="E80" s="983"/>
      <c r="F80" s="983"/>
      <c r="G80" s="898"/>
      <c r="H80" s="898">
        <f>H76+H79</f>
        <v>53945486</v>
      </c>
      <c r="I80" s="898">
        <f>I76+I79</f>
        <v>53945486</v>
      </c>
      <c r="J80" s="156">
        <f>I80/H80*100</f>
        <v>100</v>
      </c>
    </row>
    <row r="81" spans="1:10" s="66" customFormat="1" ht="12.75">
      <c r="A81" s="132"/>
      <c r="B81" s="133"/>
      <c r="C81" s="133"/>
      <c r="D81" s="157"/>
      <c r="E81" s="157"/>
      <c r="F81" s="157"/>
      <c r="G81" s="912"/>
      <c r="H81" s="913"/>
      <c r="I81" s="913"/>
      <c r="J81" s="159"/>
    </row>
    <row r="82" spans="1:10" s="92" customFormat="1" ht="15">
      <c r="A82" s="10" t="s">
        <v>494</v>
      </c>
      <c r="B82" s="10" t="s">
        <v>812</v>
      </c>
      <c r="C82" s="10"/>
      <c r="D82" s="10"/>
      <c r="E82" s="10"/>
      <c r="F82" s="10"/>
      <c r="G82" s="904"/>
      <c r="H82" s="905"/>
      <c r="I82" s="905"/>
      <c r="J82" s="453"/>
    </row>
    <row r="83" spans="1:10" s="66" customFormat="1" ht="12" customHeight="1">
      <c r="A83" s="26"/>
      <c r="B83" s="26"/>
      <c r="C83" s="26"/>
      <c r="D83" s="26"/>
      <c r="E83" s="26"/>
      <c r="F83" s="26"/>
      <c r="G83" s="908"/>
      <c r="H83" s="908"/>
      <c r="I83" s="908"/>
      <c r="J83" s="145"/>
    </row>
    <row r="84" spans="1:10" s="66" customFormat="1" ht="12.75">
      <c r="A84" s="26"/>
      <c r="B84" s="26" t="s">
        <v>646</v>
      </c>
      <c r="C84" s="26" t="s">
        <v>813</v>
      </c>
      <c r="D84" s="26"/>
      <c r="E84" s="26"/>
      <c r="F84" s="26"/>
      <c r="G84" s="901"/>
      <c r="H84" s="908"/>
      <c r="I84" s="908"/>
      <c r="J84" s="145"/>
    </row>
    <row r="85" spans="1:13" s="66" customFormat="1" ht="12.75">
      <c r="A85" s="26"/>
      <c r="B85" s="26"/>
      <c r="C85" s="26" t="s">
        <v>646</v>
      </c>
      <c r="D85" s="26" t="s">
        <v>814</v>
      </c>
      <c r="E85" s="26"/>
      <c r="F85" s="26"/>
      <c r="G85" s="900">
        <v>1500000</v>
      </c>
      <c r="H85" s="908">
        <v>1500000</v>
      </c>
      <c r="I85" s="908">
        <v>1524390</v>
      </c>
      <c r="J85" s="145">
        <f aca="true" t="shared" si="2" ref="J85:J98">I85/H85*100</f>
        <v>101.62599999999999</v>
      </c>
      <c r="M85" s="146"/>
    </row>
    <row r="86" spans="1:13" s="66" customFormat="1" ht="12.75">
      <c r="A86" s="48"/>
      <c r="B86" s="48" t="s">
        <v>647</v>
      </c>
      <c r="C86" s="48" t="s">
        <v>815</v>
      </c>
      <c r="D86" s="48"/>
      <c r="E86" s="48"/>
      <c r="F86" s="48"/>
      <c r="G86" s="888"/>
      <c r="H86" s="911"/>
      <c r="I86" s="911"/>
      <c r="J86" s="145"/>
      <c r="M86" s="146"/>
    </row>
    <row r="87" spans="1:13" s="28" customFormat="1" ht="12.75">
      <c r="A87" s="26"/>
      <c r="B87" s="26"/>
      <c r="C87" s="26" t="s">
        <v>646</v>
      </c>
      <c r="D87" s="26" t="s">
        <v>816</v>
      </c>
      <c r="E87" s="26"/>
      <c r="F87" s="26"/>
      <c r="G87" s="900">
        <v>3900000</v>
      </c>
      <c r="H87" s="908">
        <v>3900000</v>
      </c>
      <c r="I87" s="908">
        <v>3929119</v>
      </c>
      <c r="J87" s="145">
        <f t="shared" si="2"/>
        <v>100.74664102564101</v>
      </c>
      <c r="M87" s="146"/>
    </row>
    <row r="88" spans="1:13" s="66" customFormat="1" ht="12.75">
      <c r="A88" s="48"/>
      <c r="B88" s="48" t="s">
        <v>648</v>
      </c>
      <c r="C88" s="48" t="s">
        <v>817</v>
      </c>
      <c r="D88" s="48"/>
      <c r="E88" s="48"/>
      <c r="F88" s="48"/>
      <c r="G88" s="900"/>
      <c r="H88" s="911"/>
      <c r="I88" s="911"/>
      <c r="J88" s="145"/>
      <c r="M88" s="146"/>
    </row>
    <row r="89" spans="1:13" s="66" customFormat="1" ht="12.75">
      <c r="A89" s="26"/>
      <c r="B89" s="26"/>
      <c r="C89" s="26" t="s">
        <v>646</v>
      </c>
      <c r="D89" s="26" t="s">
        <v>818</v>
      </c>
      <c r="E89" s="26"/>
      <c r="F89" s="26"/>
      <c r="G89" s="900">
        <v>1913000</v>
      </c>
      <c r="H89" s="908">
        <f>1913000</f>
        <v>1913000</v>
      </c>
      <c r="I89" s="908">
        <v>2077168</v>
      </c>
      <c r="J89" s="145">
        <f t="shared" si="2"/>
        <v>108.5817041296393</v>
      </c>
      <c r="M89" s="146"/>
    </row>
    <row r="90" spans="1:13" s="66" customFormat="1" ht="12.75">
      <c r="A90" s="26"/>
      <c r="B90" s="48" t="s">
        <v>649</v>
      </c>
      <c r="C90" s="48" t="s">
        <v>819</v>
      </c>
      <c r="D90" s="26"/>
      <c r="E90" s="26"/>
      <c r="F90" s="26"/>
      <c r="G90" s="900"/>
      <c r="H90" s="908"/>
      <c r="I90" s="908"/>
      <c r="J90" s="145"/>
      <c r="M90" s="146"/>
    </row>
    <row r="91" spans="1:13" s="66" customFormat="1" ht="12.75">
      <c r="A91" s="26"/>
      <c r="B91" s="26"/>
      <c r="C91" s="26" t="s">
        <v>646</v>
      </c>
      <c r="D91" s="26" t="s">
        <v>820</v>
      </c>
      <c r="E91" s="26"/>
      <c r="F91" s="26"/>
      <c r="G91" s="900">
        <v>140000</v>
      </c>
      <c r="H91" s="908">
        <v>140000</v>
      </c>
      <c r="I91" s="908">
        <v>423800</v>
      </c>
      <c r="J91" s="145">
        <f t="shared" si="2"/>
        <v>302.7142857142857</v>
      </c>
      <c r="M91" s="146"/>
    </row>
    <row r="92" spans="1:13" s="66" customFormat="1" ht="12.75">
      <c r="A92" s="26"/>
      <c r="B92" s="26"/>
      <c r="C92" s="48" t="s">
        <v>647</v>
      </c>
      <c r="D92" s="26" t="s">
        <v>751</v>
      </c>
      <c r="E92" s="26"/>
      <c r="F92" s="26"/>
      <c r="G92" s="900">
        <v>280000</v>
      </c>
      <c r="H92" s="908">
        <v>280000</v>
      </c>
      <c r="I92" s="908">
        <v>102600</v>
      </c>
      <c r="J92" s="145">
        <f t="shared" si="2"/>
        <v>36.642857142857146</v>
      </c>
      <c r="M92" s="146"/>
    </row>
    <row r="93" spans="1:10" s="66" customFormat="1" ht="12.75">
      <c r="A93" s="48"/>
      <c r="B93" s="48" t="s">
        <v>650</v>
      </c>
      <c r="C93" s="48" t="s">
        <v>821</v>
      </c>
      <c r="D93" s="48"/>
      <c r="E93" s="48"/>
      <c r="F93" s="48"/>
      <c r="G93" s="900"/>
      <c r="H93" s="911"/>
      <c r="I93" s="911"/>
      <c r="J93" s="145"/>
    </row>
    <row r="94" spans="1:10" s="66" customFormat="1" ht="12.75">
      <c r="A94" s="26"/>
      <c r="B94" s="26"/>
      <c r="C94" s="26" t="s">
        <v>646</v>
      </c>
      <c r="D94" s="26" t="s">
        <v>822</v>
      </c>
      <c r="E94" s="26"/>
      <c r="F94" s="26"/>
      <c r="G94" s="900">
        <v>5000</v>
      </c>
      <c r="H94" s="908">
        <f>5000</f>
        <v>5000</v>
      </c>
      <c r="I94" s="908"/>
      <c r="J94" s="145"/>
    </row>
    <row r="95" spans="1:10" s="66" customFormat="1" ht="15.75" customHeight="1">
      <c r="A95" s="152"/>
      <c r="B95" s="152"/>
      <c r="C95" s="26" t="s">
        <v>647</v>
      </c>
      <c r="D95" s="155" t="s">
        <v>821</v>
      </c>
      <c r="E95" s="152"/>
      <c r="F95" s="152"/>
      <c r="G95" s="900"/>
      <c r="H95" s="900"/>
      <c r="I95" s="900"/>
      <c r="J95" s="145"/>
    </row>
    <row r="96" spans="1:10" s="66" customFormat="1" ht="12.75">
      <c r="A96" s="26"/>
      <c r="B96" s="26"/>
      <c r="C96" s="26" t="s">
        <v>648</v>
      </c>
      <c r="D96" s="26" t="s">
        <v>823</v>
      </c>
      <c r="E96" s="26"/>
      <c r="F96" s="26"/>
      <c r="G96" s="900">
        <v>75000</v>
      </c>
      <c r="H96" s="908">
        <v>75000</v>
      </c>
      <c r="I96" s="908">
        <v>60644</v>
      </c>
      <c r="J96" s="145">
        <f t="shared" si="2"/>
        <v>80.85866666666666</v>
      </c>
    </row>
    <row r="97" spans="1:10" s="66" customFormat="1" ht="9" customHeight="1">
      <c r="A97" s="152"/>
      <c r="B97" s="152"/>
      <c r="C97" s="152"/>
      <c r="D97" s="152"/>
      <c r="E97" s="152"/>
      <c r="F97" s="152"/>
      <c r="G97" s="900"/>
      <c r="H97" s="900"/>
      <c r="I97" s="900"/>
      <c r="J97" s="145"/>
    </row>
    <row r="98" spans="1:13" s="93" customFormat="1" ht="15">
      <c r="A98" s="10" t="s">
        <v>754</v>
      </c>
      <c r="B98" s="10"/>
      <c r="C98" s="164"/>
      <c r="D98" s="164"/>
      <c r="E98" s="164"/>
      <c r="F98" s="164"/>
      <c r="G98" s="902">
        <f>G85+G87+G89+G91+G92+G94+G96+G95</f>
        <v>7813000</v>
      </c>
      <c r="H98" s="902">
        <f>H85+H87+H89+H91+H92+H94+H96+H95</f>
        <v>7813000</v>
      </c>
      <c r="I98" s="902">
        <f>I85+I87+I89+I91+I92+I94+I96+I95</f>
        <v>8117721</v>
      </c>
      <c r="J98" s="163">
        <f t="shared" si="2"/>
        <v>103.90017918853194</v>
      </c>
      <c r="M98" s="500"/>
    </row>
    <row r="99" spans="1:10" s="66" customFormat="1" ht="9" customHeight="1">
      <c r="A99" s="152"/>
      <c r="B99" s="152"/>
      <c r="C99" s="152"/>
      <c r="D99" s="152"/>
      <c r="E99" s="152"/>
      <c r="F99" s="152"/>
      <c r="G99" s="122"/>
      <c r="H99" s="122"/>
      <c r="I99" s="122"/>
      <c r="J99" s="145"/>
    </row>
    <row r="100" spans="1:10" s="92" customFormat="1" ht="15">
      <c r="A100" s="10" t="s">
        <v>824</v>
      </c>
      <c r="B100" s="10" t="s">
        <v>748</v>
      </c>
      <c r="C100" s="10"/>
      <c r="D100" s="10"/>
      <c r="E100" s="10"/>
      <c r="F100" s="10"/>
      <c r="G100" s="10"/>
      <c r="H100" s="201"/>
      <c r="I100" s="201"/>
      <c r="J100" s="453"/>
    </row>
    <row r="101" spans="1:10" s="66" customFormat="1" ht="9" customHeight="1">
      <c r="A101" s="152"/>
      <c r="B101" s="152"/>
      <c r="C101" s="152"/>
      <c r="D101" s="152"/>
      <c r="E101" s="152"/>
      <c r="F101" s="152"/>
      <c r="G101" s="122"/>
      <c r="H101" s="122"/>
      <c r="I101" s="122"/>
      <c r="J101" s="145"/>
    </row>
    <row r="102" spans="1:10" s="66" customFormat="1" ht="12.75">
      <c r="A102" s="152"/>
      <c r="B102" s="152" t="s">
        <v>646</v>
      </c>
      <c r="C102" s="984" t="s">
        <v>825</v>
      </c>
      <c r="D102" s="984"/>
      <c r="E102" s="984"/>
      <c r="F102" s="984"/>
      <c r="G102" s="122"/>
      <c r="H102" s="122"/>
      <c r="I102" s="122"/>
      <c r="J102" s="145"/>
    </row>
    <row r="103" spans="1:10" s="66" customFormat="1" ht="12.75">
      <c r="A103" s="152"/>
      <c r="B103" s="152"/>
      <c r="C103" s="152" t="s">
        <v>646</v>
      </c>
      <c r="D103" s="155" t="s">
        <v>826</v>
      </c>
      <c r="E103" s="152"/>
      <c r="F103" s="152"/>
      <c r="G103" s="900">
        <v>40000</v>
      </c>
      <c r="H103" s="900">
        <v>40000</v>
      </c>
      <c r="I103" s="900">
        <v>17322</v>
      </c>
      <c r="J103" s="145">
        <f aca="true" t="shared" si="3" ref="J103:J123">I103/H103*100</f>
        <v>43.305</v>
      </c>
    </row>
    <row r="104" spans="1:10" s="66" customFormat="1" ht="12.75">
      <c r="A104" s="152"/>
      <c r="B104" s="152"/>
      <c r="C104" s="152" t="s">
        <v>647</v>
      </c>
      <c r="D104" s="155" t="s">
        <v>827</v>
      </c>
      <c r="E104" s="155"/>
      <c r="F104" s="155"/>
      <c r="G104" s="900">
        <v>177600</v>
      </c>
      <c r="H104" s="900">
        <f>125479+60787</f>
        <v>186266</v>
      </c>
      <c r="I104" s="900">
        <f>151462+80315</f>
        <v>231777</v>
      </c>
      <c r="J104" s="145">
        <f t="shared" si="3"/>
        <v>124.43333727035531</v>
      </c>
    </row>
    <row r="105" spans="1:10" s="66" customFormat="1" ht="12.75">
      <c r="A105" s="152"/>
      <c r="B105" s="152"/>
      <c r="C105" s="152" t="s">
        <v>648</v>
      </c>
      <c r="D105" s="155" t="s">
        <v>828</v>
      </c>
      <c r="E105" s="155"/>
      <c r="F105" s="155"/>
      <c r="G105" s="900"/>
      <c r="H105" s="900"/>
      <c r="I105" s="900"/>
      <c r="J105" s="145"/>
    </row>
    <row r="106" spans="1:10" s="66" customFormat="1" ht="12.75">
      <c r="A106" s="152"/>
      <c r="B106" s="152"/>
      <c r="C106" s="152"/>
      <c r="D106" s="155" t="s">
        <v>646</v>
      </c>
      <c r="E106" s="155" t="s">
        <v>829</v>
      </c>
      <c r="F106" s="155"/>
      <c r="G106" s="900">
        <v>20000</v>
      </c>
      <c r="H106" s="900">
        <v>20000</v>
      </c>
      <c r="I106" s="900">
        <v>35430</v>
      </c>
      <c r="J106" s="145">
        <f t="shared" si="3"/>
        <v>177.15</v>
      </c>
    </row>
    <row r="107" spans="1:10" s="66" customFormat="1" ht="12.75">
      <c r="A107" s="152"/>
      <c r="B107" s="152"/>
      <c r="C107" s="152"/>
      <c r="D107" s="155" t="s">
        <v>647</v>
      </c>
      <c r="E107" s="155" t="s">
        <v>830</v>
      </c>
      <c r="F107" s="155"/>
      <c r="G107" s="900">
        <v>820000</v>
      </c>
      <c r="H107" s="900">
        <v>820000</v>
      </c>
      <c r="I107" s="900">
        <v>867721</v>
      </c>
      <c r="J107" s="145">
        <f t="shared" si="3"/>
        <v>105.81963414634146</v>
      </c>
    </row>
    <row r="108" spans="1:10" s="66" customFormat="1" ht="12.75">
      <c r="A108" s="152"/>
      <c r="B108" s="152"/>
      <c r="C108" s="152"/>
      <c r="D108" s="155" t="s">
        <v>648</v>
      </c>
      <c r="E108" s="155" t="s">
        <v>831</v>
      </c>
      <c r="F108" s="155"/>
      <c r="G108" s="900">
        <v>2000</v>
      </c>
      <c r="H108" s="900">
        <v>2000</v>
      </c>
      <c r="I108" s="900"/>
      <c r="J108" s="145"/>
    </row>
    <row r="109" spans="1:10" s="66" customFormat="1" ht="12.75">
      <c r="A109" s="152"/>
      <c r="B109" s="152"/>
      <c r="C109" s="152"/>
      <c r="D109" s="155" t="s">
        <v>649</v>
      </c>
      <c r="E109" s="155" t="s">
        <v>755</v>
      </c>
      <c r="F109" s="155"/>
      <c r="G109" s="900">
        <v>1000</v>
      </c>
      <c r="H109" s="900">
        <v>1000</v>
      </c>
      <c r="I109" s="900"/>
      <c r="J109" s="145"/>
    </row>
    <row r="110" spans="1:10" s="66" customFormat="1" ht="12.75">
      <c r="A110" s="152"/>
      <c r="B110" s="152"/>
      <c r="C110" s="152"/>
      <c r="D110" s="155" t="s">
        <v>650</v>
      </c>
      <c r="E110" s="155" t="s">
        <v>756</v>
      </c>
      <c r="F110" s="155"/>
      <c r="G110" s="900">
        <v>85179</v>
      </c>
      <c r="H110" s="900">
        <v>85179</v>
      </c>
      <c r="I110" s="900">
        <v>85179</v>
      </c>
      <c r="J110" s="145">
        <f t="shared" si="3"/>
        <v>100</v>
      </c>
    </row>
    <row r="111" spans="1:10" s="66" customFormat="1" ht="12.75">
      <c r="A111" s="152"/>
      <c r="B111" s="152"/>
      <c r="C111" s="152"/>
      <c r="D111" s="155" t="s">
        <v>687</v>
      </c>
      <c r="E111" s="155" t="s">
        <v>862</v>
      </c>
      <c r="F111" s="155"/>
      <c r="G111" s="900"/>
      <c r="H111" s="900"/>
      <c r="I111" s="900">
        <v>32000</v>
      </c>
      <c r="J111" s="145"/>
    </row>
    <row r="112" spans="1:10" s="66" customFormat="1" ht="12.75">
      <c r="A112" s="152"/>
      <c r="B112" s="152"/>
      <c r="C112" s="152"/>
      <c r="D112" s="155" t="s">
        <v>651</v>
      </c>
      <c r="E112" s="155" t="s">
        <v>1116</v>
      </c>
      <c r="F112" s="155"/>
      <c r="G112" s="900"/>
      <c r="H112" s="900"/>
      <c r="I112" s="900">
        <v>167415</v>
      </c>
      <c r="J112" s="145"/>
    </row>
    <row r="113" spans="1:10" s="66" customFormat="1" ht="12.75">
      <c r="A113" s="152"/>
      <c r="B113" s="152" t="s">
        <v>647</v>
      </c>
      <c r="C113" s="155" t="s">
        <v>832</v>
      </c>
      <c r="D113" s="155"/>
      <c r="E113" s="155"/>
      <c r="F113" s="155"/>
      <c r="G113" s="900"/>
      <c r="H113" s="900"/>
      <c r="I113" s="900"/>
      <c r="J113" s="145"/>
    </row>
    <row r="114" spans="1:10" s="66" customFormat="1" ht="12.75">
      <c r="A114" s="152"/>
      <c r="B114" s="152"/>
      <c r="C114" s="152" t="s">
        <v>646</v>
      </c>
      <c r="D114" s="155" t="s">
        <v>833</v>
      </c>
      <c r="E114" s="155"/>
      <c r="F114" s="155"/>
      <c r="G114" s="900">
        <v>4099152</v>
      </c>
      <c r="H114" s="900">
        <v>4099152</v>
      </c>
      <c r="I114" s="900">
        <v>1379000</v>
      </c>
      <c r="J114" s="145">
        <f t="shared" si="3"/>
        <v>33.64110430645167</v>
      </c>
    </row>
    <row r="115" spans="1:10" s="66" customFormat="1" ht="12.75">
      <c r="A115" s="152"/>
      <c r="B115" s="152" t="s">
        <v>648</v>
      </c>
      <c r="C115" s="155" t="s">
        <v>834</v>
      </c>
      <c r="D115" s="155"/>
      <c r="E115" s="155"/>
      <c r="F115" s="155"/>
      <c r="G115" s="900"/>
      <c r="H115" s="900"/>
      <c r="I115" s="903"/>
      <c r="J115" s="145"/>
    </row>
    <row r="116" spans="1:10" s="66" customFormat="1" ht="12.75">
      <c r="A116" s="152"/>
      <c r="B116" s="152"/>
      <c r="C116" s="152" t="s">
        <v>646</v>
      </c>
      <c r="D116" s="155" t="s">
        <v>835</v>
      </c>
      <c r="E116" s="155"/>
      <c r="F116" s="155"/>
      <c r="G116" s="900">
        <v>1248912</v>
      </c>
      <c r="H116" s="900">
        <f>210759+1105515</f>
        <v>1316274</v>
      </c>
      <c r="I116" s="900">
        <f>210759+1105515</f>
        <v>1316274</v>
      </c>
      <c r="J116" s="145">
        <f t="shared" si="3"/>
        <v>100</v>
      </c>
    </row>
    <row r="117" spans="1:10" s="66" customFormat="1" ht="12.75">
      <c r="A117" s="152"/>
      <c r="B117" s="152"/>
      <c r="C117" s="152" t="s">
        <v>647</v>
      </c>
      <c r="D117" s="155" t="s">
        <v>758</v>
      </c>
      <c r="E117" s="155"/>
      <c r="F117" s="155"/>
      <c r="G117" s="900">
        <v>660744</v>
      </c>
      <c r="H117" s="900">
        <f>124985+760551</f>
        <v>885536</v>
      </c>
      <c r="I117" s="900">
        <f>124985+896574</f>
        <v>1021559</v>
      </c>
      <c r="J117" s="145">
        <f t="shared" si="3"/>
        <v>115.3605274093882</v>
      </c>
    </row>
    <row r="118" spans="1:10" s="66" customFormat="1" ht="12.75">
      <c r="A118" s="152"/>
      <c r="B118" s="152"/>
      <c r="C118" s="152" t="s">
        <v>648</v>
      </c>
      <c r="D118" s="155" t="s">
        <v>836</v>
      </c>
      <c r="E118" s="155"/>
      <c r="F118" s="155"/>
      <c r="G118" s="900">
        <v>186535</v>
      </c>
      <c r="H118" s="900">
        <f>56253+161272</f>
        <v>217525</v>
      </c>
      <c r="I118" s="900">
        <f>40056+248895+23247+49760</f>
        <v>361958</v>
      </c>
      <c r="J118" s="145">
        <f t="shared" si="3"/>
        <v>166.39834501781405</v>
      </c>
    </row>
    <row r="119" spans="1:10" s="66" customFormat="1" ht="12.75">
      <c r="A119" s="152"/>
      <c r="B119" s="152" t="s">
        <v>649</v>
      </c>
      <c r="C119" s="155" t="s">
        <v>837</v>
      </c>
      <c r="D119" s="152"/>
      <c r="E119" s="152"/>
      <c r="F119" s="152"/>
      <c r="G119" s="900">
        <v>1760432</v>
      </c>
      <c r="H119" s="900">
        <f>1268760+509862</f>
        <v>1778622</v>
      </c>
      <c r="I119" s="900">
        <f>1654313+662090</f>
        <v>2316403</v>
      </c>
      <c r="J119" s="145">
        <f t="shared" si="3"/>
        <v>130.23582301354645</v>
      </c>
    </row>
    <row r="120" spans="1:10" s="66" customFormat="1" ht="12.75">
      <c r="A120" s="152"/>
      <c r="B120" s="152" t="s">
        <v>650</v>
      </c>
      <c r="C120" s="155" t="s">
        <v>838</v>
      </c>
      <c r="D120" s="152"/>
      <c r="E120" s="152"/>
      <c r="F120" s="152"/>
      <c r="G120" s="900">
        <v>1574665</v>
      </c>
      <c r="H120" s="900">
        <f>1156859+417806</f>
        <v>1574665</v>
      </c>
      <c r="I120" s="900"/>
      <c r="J120" s="145"/>
    </row>
    <row r="121" spans="1:10" s="66" customFormat="1" ht="12.75">
      <c r="A121" s="152"/>
      <c r="B121" s="152" t="s">
        <v>687</v>
      </c>
      <c r="C121" s="155" t="s">
        <v>839</v>
      </c>
      <c r="D121" s="152"/>
      <c r="E121" s="152"/>
      <c r="F121" s="152"/>
      <c r="G121" s="900">
        <v>2000</v>
      </c>
      <c r="H121" s="900">
        <v>2000</v>
      </c>
      <c r="I121" s="900">
        <v>1318</v>
      </c>
      <c r="J121" s="145">
        <f t="shared" si="3"/>
        <v>65.9</v>
      </c>
    </row>
    <row r="122" spans="1:10" s="66" customFormat="1" ht="12.75">
      <c r="A122" s="152"/>
      <c r="B122" s="152" t="s">
        <v>651</v>
      </c>
      <c r="C122" s="155" t="s">
        <v>863</v>
      </c>
      <c r="D122" s="152"/>
      <c r="E122" s="152"/>
      <c r="F122" s="152"/>
      <c r="G122" s="900"/>
      <c r="H122" s="900"/>
      <c r="I122" s="900">
        <f>146230+62825</f>
        <v>209055</v>
      </c>
      <c r="J122" s="145"/>
    </row>
    <row r="123" spans="1:10" s="66" customFormat="1" ht="12.75">
      <c r="A123" s="152"/>
      <c r="B123" s="152" t="s">
        <v>652</v>
      </c>
      <c r="C123" s="984" t="s">
        <v>1115</v>
      </c>
      <c r="D123" s="975"/>
      <c r="E123" s="975"/>
      <c r="F123" s="975"/>
      <c r="G123" s="900">
        <v>4825255</v>
      </c>
      <c r="H123" s="900">
        <v>4825255</v>
      </c>
      <c r="I123" s="900">
        <f>4825255+1743+97600+27400+25</f>
        <v>4952023</v>
      </c>
      <c r="J123" s="145">
        <f t="shared" si="3"/>
        <v>102.62717721654089</v>
      </c>
    </row>
    <row r="124" spans="1:10" s="93" customFormat="1" ht="15">
      <c r="A124" s="10" t="s">
        <v>697</v>
      </c>
      <c r="B124" s="10"/>
      <c r="C124" s="164"/>
      <c r="D124" s="164"/>
      <c r="E124" s="164"/>
      <c r="F124" s="164"/>
      <c r="G124" s="902">
        <f>SUM(G103:G123)</f>
        <v>15503474</v>
      </c>
      <c r="H124" s="898">
        <f>SUM(H103:H123)</f>
        <v>15853474</v>
      </c>
      <c r="I124" s="898">
        <f>SUM(I103:I123)</f>
        <v>12994434</v>
      </c>
      <c r="J124" s="163">
        <f>I124/H124*100</f>
        <v>81.96584546705662</v>
      </c>
    </row>
    <row r="125" spans="1:10" s="66" customFormat="1" ht="12.75">
      <c r="A125" s="152"/>
      <c r="B125" s="152"/>
      <c r="C125" s="155"/>
      <c r="D125" s="152"/>
      <c r="E125" s="152"/>
      <c r="F125" s="152"/>
      <c r="G125" s="900"/>
      <c r="H125" s="900"/>
      <c r="I125" s="900"/>
      <c r="J125" s="145"/>
    </row>
    <row r="126" spans="1:10" s="92" customFormat="1" ht="15">
      <c r="A126" s="10" t="s">
        <v>502</v>
      </c>
      <c r="B126" s="10" t="s">
        <v>840</v>
      </c>
      <c r="C126" s="10"/>
      <c r="D126" s="10"/>
      <c r="E126" s="10"/>
      <c r="F126" s="10"/>
      <c r="G126" s="904"/>
      <c r="H126" s="905"/>
      <c r="I126" s="905"/>
      <c r="J126" s="453"/>
    </row>
    <row r="127" spans="1:10" s="66" customFormat="1" ht="12.75">
      <c r="A127" s="26"/>
      <c r="B127" s="26" t="s">
        <v>646</v>
      </c>
      <c r="C127" s="982" t="s">
        <v>0</v>
      </c>
      <c r="D127" s="982"/>
      <c r="E127" s="982"/>
      <c r="F127" s="982"/>
      <c r="G127" s="900"/>
      <c r="H127" s="896"/>
      <c r="I127" s="896"/>
      <c r="J127" s="145"/>
    </row>
    <row r="128" spans="1:10" s="66" customFormat="1" ht="12.75">
      <c r="A128" s="26"/>
      <c r="B128" s="26"/>
      <c r="C128" s="153" t="s">
        <v>646</v>
      </c>
      <c r="D128" s="982" t="s">
        <v>1110</v>
      </c>
      <c r="E128" s="982"/>
      <c r="F128" s="982"/>
      <c r="G128" s="900"/>
      <c r="H128" s="896"/>
      <c r="I128" s="896">
        <v>50000</v>
      </c>
      <c r="J128" s="145"/>
    </row>
    <row r="129" spans="1:10" s="93" customFormat="1" ht="15">
      <c r="A129" s="10" t="s">
        <v>12</v>
      </c>
      <c r="B129" s="10"/>
      <c r="C129" s="164"/>
      <c r="D129" s="164"/>
      <c r="E129" s="164"/>
      <c r="F129" s="164"/>
      <c r="G129" s="902"/>
      <c r="H129" s="898"/>
      <c r="I129" s="898">
        <f>I128</f>
        <v>50000</v>
      </c>
      <c r="J129" s="163"/>
    </row>
    <row r="130" spans="1:10" s="93" customFormat="1" ht="15">
      <c r="A130" s="10"/>
      <c r="B130" s="10"/>
      <c r="C130" s="164"/>
      <c r="D130" s="164"/>
      <c r="E130" s="164"/>
      <c r="F130" s="164"/>
      <c r="G130" s="902"/>
      <c r="H130" s="898"/>
      <c r="I130" s="898"/>
      <c r="J130" s="163"/>
    </row>
    <row r="131" spans="1:10" s="93" customFormat="1" ht="14.25">
      <c r="A131" s="10" t="s">
        <v>195</v>
      </c>
      <c r="B131" s="10" t="s">
        <v>869</v>
      </c>
      <c r="C131" s="10"/>
      <c r="D131" s="10"/>
      <c r="E131" s="10"/>
      <c r="F131" s="10"/>
      <c r="G131" s="902"/>
      <c r="H131" s="898"/>
      <c r="I131" s="898"/>
      <c r="J131" s="163"/>
    </row>
    <row r="132" spans="1:10" s="93" customFormat="1" ht="15">
      <c r="A132" s="10"/>
      <c r="B132" s="106" t="s">
        <v>646</v>
      </c>
      <c r="C132" s="974" t="s">
        <v>1111</v>
      </c>
      <c r="D132" s="975"/>
      <c r="E132" s="975"/>
      <c r="F132" s="975"/>
      <c r="G132" s="902"/>
      <c r="H132" s="898"/>
      <c r="I132" s="906">
        <v>120000</v>
      </c>
      <c r="J132" s="163"/>
    </row>
    <row r="133" spans="1:10" s="93" customFormat="1" ht="15">
      <c r="A133" s="10"/>
      <c r="B133" s="106" t="s">
        <v>647</v>
      </c>
      <c r="C133" s="974" t="s">
        <v>911</v>
      </c>
      <c r="D133" s="975"/>
      <c r="E133" s="975"/>
      <c r="F133" s="975"/>
      <c r="G133" s="902"/>
      <c r="H133" s="898"/>
      <c r="I133" s="906">
        <v>1181000</v>
      </c>
      <c r="J133" s="163"/>
    </row>
    <row r="134" spans="1:10" s="93" customFormat="1" ht="14.25">
      <c r="A134" s="10" t="s">
        <v>912</v>
      </c>
      <c r="B134" s="10"/>
      <c r="C134" s="10"/>
      <c r="D134" s="10"/>
      <c r="E134" s="10"/>
      <c r="F134" s="617"/>
      <c r="G134" s="902"/>
      <c r="H134" s="898"/>
      <c r="I134" s="898">
        <f>I132+I133</f>
        <v>1301000</v>
      </c>
      <c r="J134" s="163"/>
    </row>
    <row r="135" spans="1:10" s="93" customFormat="1" ht="14.25">
      <c r="A135" s="10"/>
      <c r="B135" s="10"/>
      <c r="C135" s="10"/>
      <c r="D135" s="10"/>
      <c r="E135" s="10"/>
      <c r="F135" s="617"/>
      <c r="G135" s="125"/>
      <c r="H135" s="162"/>
      <c r="I135" s="512"/>
      <c r="J135" s="163"/>
    </row>
    <row r="136" spans="1:10" s="93" customFormat="1" ht="14.25">
      <c r="A136" s="10"/>
      <c r="B136" s="10"/>
      <c r="C136" s="10"/>
      <c r="D136" s="10"/>
      <c r="E136" s="10"/>
      <c r="F136" s="617"/>
      <c r="G136" s="125"/>
      <c r="H136" s="162"/>
      <c r="I136" s="512"/>
      <c r="J136" s="163"/>
    </row>
    <row r="137" spans="1:10" s="93" customFormat="1" ht="14.25">
      <c r="A137" s="10"/>
      <c r="B137" s="10"/>
      <c r="C137" s="10"/>
      <c r="D137" s="10"/>
      <c r="E137" s="10"/>
      <c r="F137" s="617"/>
      <c r="G137" s="125"/>
      <c r="H137" s="162"/>
      <c r="I137" s="512"/>
      <c r="J137" s="163"/>
    </row>
    <row r="138" spans="1:10" s="92" customFormat="1" ht="15">
      <c r="A138" s="10" t="s">
        <v>479</v>
      </c>
      <c r="B138" s="10" t="s">
        <v>1</v>
      </c>
      <c r="C138" s="10"/>
      <c r="D138" s="10"/>
      <c r="E138" s="10"/>
      <c r="F138" s="10"/>
      <c r="G138" s="10"/>
      <c r="H138" s="201"/>
      <c r="I138" s="201"/>
      <c r="J138" s="453"/>
    </row>
    <row r="139" spans="1:10" s="66" customFormat="1" ht="27.75" customHeight="1">
      <c r="A139" s="26"/>
      <c r="B139" s="26" t="s">
        <v>646</v>
      </c>
      <c r="C139" s="982" t="s">
        <v>2</v>
      </c>
      <c r="D139" s="982"/>
      <c r="E139" s="982"/>
      <c r="F139" s="982"/>
      <c r="G139" s="143"/>
      <c r="H139" s="144"/>
      <c r="I139" s="144"/>
      <c r="J139" s="145"/>
    </row>
    <row r="140" spans="1:10" s="66" customFormat="1" ht="33" customHeight="1">
      <c r="A140" s="26"/>
      <c r="B140" s="26"/>
      <c r="C140" s="153" t="s">
        <v>646</v>
      </c>
      <c r="D140" s="982" t="s">
        <v>3</v>
      </c>
      <c r="E140" s="982"/>
      <c r="F140" s="982"/>
      <c r="G140" s="900">
        <v>61800</v>
      </c>
      <c r="H140" s="896">
        <v>61800</v>
      </c>
      <c r="I140" s="896">
        <v>118800</v>
      </c>
      <c r="J140" s="145">
        <f>I140/H140*100</f>
        <v>192.23300970873788</v>
      </c>
    </row>
    <row r="141" spans="1:10" s="66" customFormat="1" ht="16.5" customHeight="1">
      <c r="A141" s="152"/>
      <c r="B141" s="152" t="s">
        <v>1112</v>
      </c>
      <c r="C141" s="984" t="s">
        <v>1113</v>
      </c>
      <c r="D141" s="975"/>
      <c r="E141" s="975"/>
      <c r="F141" s="975"/>
      <c r="G141" s="900"/>
      <c r="H141" s="900"/>
      <c r="I141" s="900"/>
      <c r="J141" s="145"/>
    </row>
    <row r="142" spans="1:10" s="66" customFormat="1" ht="16.5" customHeight="1">
      <c r="A142" s="152"/>
      <c r="B142" s="152"/>
      <c r="C142" s="155" t="s">
        <v>646</v>
      </c>
      <c r="D142" s="997" t="s">
        <v>1114</v>
      </c>
      <c r="E142" s="998"/>
      <c r="F142" s="998"/>
      <c r="G142" s="900"/>
      <c r="H142" s="900"/>
      <c r="I142" s="900">
        <v>330708</v>
      </c>
      <c r="J142" s="145"/>
    </row>
    <row r="143" spans="1:10" s="93" customFormat="1" ht="32.25" customHeight="1">
      <c r="A143" s="983" t="s">
        <v>4</v>
      </c>
      <c r="B143" s="983"/>
      <c r="C143" s="983"/>
      <c r="D143" s="983"/>
      <c r="E143" s="983"/>
      <c r="F143" s="983"/>
      <c r="G143" s="902">
        <f>SUM(G140:G141)</f>
        <v>61800</v>
      </c>
      <c r="H143" s="898">
        <f>SUM(H140:H141)</f>
        <v>61800</v>
      </c>
      <c r="I143" s="898">
        <f>SUM(I140:I142)</f>
        <v>449508</v>
      </c>
      <c r="J143" s="163">
        <f>I143/H143*100</f>
        <v>727.3592233009709</v>
      </c>
    </row>
    <row r="144" spans="1:10" s="66" customFormat="1" ht="12.75">
      <c r="A144" s="139"/>
      <c r="B144" s="139"/>
      <c r="C144" s="139"/>
      <c r="D144" s="139"/>
      <c r="E144" s="139"/>
      <c r="F144" s="139"/>
      <c r="G144" s="888"/>
      <c r="H144" s="888"/>
      <c r="I144" s="888"/>
      <c r="J144" s="156"/>
    </row>
    <row r="145" spans="1:10" s="93" customFormat="1" ht="14.25">
      <c r="A145" s="983" t="s">
        <v>5</v>
      </c>
      <c r="B145" s="983"/>
      <c r="C145" s="983"/>
      <c r="D145" s="983"/>
      <c r="E145" s="983"/>
      <c r="F145" s="983"/>
      <c r="G145" s="902">
        <f>G143+G124+G98+G80+G68</f>
        <v>51469847</v>
      </c>
      <c r="H145" s="902">
        <f>H143+H124+H98+H80+H68+H129</f>
        <v>116195791</v>
      </c>
      <c r="I145" s="898">
        <f>I143+I124+I98+I80+I68+I129+I134</f>
        <v>115333782</v>
      </c>
      <c r="J145" s="163">
        <f>I145/H145*100</f>
        <v>99.25814094247183</v>
      </c>
    </row>
    <row r="146" spans="1:10" s="93" customFormat="1" ht="14.25">
      <c r="A146" s="263"/>
      <c r="B146" s="263"/>
      <c r="C146" s="263"/>
      <c r="D146" s="263"/>
      <c r="E146" s="263"/>
      <c r="F146" s="263"/>
      <c r="G146" s="165"/>
      <c r="H146" s="165"/>
      <c r="I146" s="162"/>
      <c r="J146" s="163"/>
    </row>
    <row r="147" spans="1:10" s="93" customFormat="1" ht="14.25">
      <c r="A147" s="263"/>
      <c r="B147" s="263"/>
      <c r="C147" s="263"/>
      <c r="D147" s="263"/>
      <c r="E147" s="263"/>
      <c r="F147" s="263"/>
      <c r="G147" s="165"/>
      <c r="H147" s="165"/>
      <c r="I147" s="162"/>
      <c r="J147" s="163"/>
    </row>
    <row r="148" spans="1:10" s="66" customFormat="1" ht="9" customHeight="1">
      <c r="A148" s="152"/>
      <c r="B148" s="152"/>
      <c r="C148" s="152"/>
      <c r="D148" s="152"/>
      <c r="E148" s="152"/>
      <c r="F148" s="152"/>
      <c r="G148" s="122"/>
      <c r="H148" s="122"/>
      <c r="I148" s="122"/>
      <c r="J148" s="145"/>
    </row>
    <row r="149" spans="1:10" s="92" customFormat="1" ht="15">
      <c r="A149" s="10" t="s">
        <v>480</v>
      </c>
      <c r="B149" s="983" t="s">
        <v>6</v>
      </c>
      <c r="C149" s="983"/>
      <c r="D149" s="983"/>
      <c r="E149" s="983"/>
      <c r="F149" s="983"/>
      <c r="G149" s="10"/>
      <c r="H149" s="457"/>
      <c r="I149" s="457"/>
      <c r="J149" s="453"/>
    </row>
    <row r="150" spans="1:10" s="66" customFormat="1" ht="12.75">
      <c r="A150" s="48"/>
      <c r="B150" s="139" t="s">
        <v>646</v>
      </c>
      <c r="C150" s="973" t="s">
        <v>8</v>
      </c>
      <c r="D150" s="973"/>
      <c r="E150" s="973"/>
      <c r="F150" s="973"/>
      <c r="G150" s="122"/>
      <c r="H150" s="144"/>
      <c r="I150" s="144"/>
      <c r="J150" s="145"/>
    </row>
    <row r="151" spans="1:10" s="66" customFormat="1" ht="12.75">
      <c r="A151" s="48"/>
      <c r="B151" s="139"/>
      <c r="C151" s="153" t="s">
        <v>646</v>
      </c>
      <c r="D151" s="982" t="s">
        <v>9</v>
      </c>
      <c r="E151" s="982"/>
      <c r="F151" s="982"/>
      <c r="G151" s="900">
        <v>23131431</v>
      </c>
      <c r="H151" s="896">
        <v>62033655</v>
      </c>
      <c r="I151" s="896">
        <v>62033655</v>
      </c>
      <c r="J151" s="145">
        <f>I151/H151*100</f>
        <v>100</v>
      </c>
    </row>
    <row r="152" spans="1:10" s="66" customFormat="1" ht="12.75">
      <c r="A152" s="26"/>
      <c r="B152" s="48" t="s">
        <v>647</v>
      </c>
      <c r="C152" s="48" t="s">
        <v>10</v>
      </c>
      <c r="D152" s="131"/>
      <c r="E152" s="48"/>
      <c r="F152" s="48"/>
      <c r="G152" s="901"/>
      <c r="H152" s="897">
        <v>1417579</v>
      </c>
      <c r="I152" s="897">
        <v>1417579</v>
      </c>
      <c r="J152" s="145">
        <f>I152/H152*100</f>
        <v>100</v>
      </c>
    </row>
    <row r="153" spans="1:10" s="66" customFormat="1" ht="9" customHeight="1">
      <c r="A153" s="152"/>
      <c r="B153" s="152"/>
      <c r="C153" s="152"/>
      <c r="D153" s="152"/>
      <c r="E153" s="152"/>
      <c r="F153" s="152"/>
      <c r="G153" s="900"/>
      <c r="H153" s="895"/>
      <c r="I153" s="895"/>
      <c r="J153" s="145"/>
    </row>
    <row r="154" spans="1:10" s="93" customFormat="1" ht="14.25">
      <c r="A154" s="983" t="s">
        <v>299</v>
      </c>
      <c r="B154" s="983"/>
      <c r="C154" s="983"/>
      <c r="D154" s="983"/>
      <c r="E154" s="983"/>
      <c r="F154" s="983"/>
      <c r="G154" s="902">
        <f>G151</f>
        <v>23131431</v>
      </c>
      <c r="H154" s="899">
        <f>SUM(H150:H152)</f>
        <v>63451234</v>
      </c>
      <c r="I154" s="898">
        <f>SUM(I150:I152)</f>
        <v>63451234</v>
      </c>
      <c r="J154" s="163">
        <f>I154/H154*100</f>
        <v>100</v>
      </c>
    </row>
    <row r="155" spans="1:10" s="66" customFormat="1" ht="13.5" customHeight="1">
      <c r="A155" s="26"/>
      <c r="B155" s="26"/>
      <c r="C155" s="26"/>
      <c r="D155" s="26"/>
      <c r="E155" s="26"/>
      <c r="F155" s="26"/>
      <c r="G155" s="769"/>
      <c r="H155" s="769"/>
      <c r="I155" s="769"/>
      <c r="J155" s="145"/>
    </row>
    <row r="156" spans="1:10" s="93" customFormat="1" ht="14.25">
      <c r="A156" s="983" t="s">
        <v>11</v>
      </c>
      <c r="B156" s="983"/>
      <c r="C156" s="983"/>
      <c r="D156" s="983"/>
      <c r="E156" s="983"/>
      <c r="F156" s="983"/>
      <c r="G156" s="902">
        <f>G145+G154</f>
        <v>74601278</v>
      </c>
      <c r="H156" s="902">
        <f>H145+H154</f>
        <v>179647025</v>
      </c>
      <c r="I156" s="902">
        <f>I145+I154</f>
        <v>178785016</v>
      </c>
      <c r="J156" s="163">
        <f>I156/H156*100</f>
        <v>99.52016516833496</v>
      </c>
    </row>
    <row r="157" spans="1:7" s="130" customFormat="1" ht="6.75" customHeight="1">
      <c r="A157" s="129"/>
      <c r="B157" s="132"/>
      <c r="C157" s="133"/>
      <c r="D157" s="133"/>
      <c r="E157" s="133"/>
      <c r="F157" s="133"/>
      <c r="G157" s="66"/>
    </row>
    <row r="158" spans="7:9" s="66" customFormat="1" ht="12.75">
      <c r="G158" s="50"/>
      <c r="H158" s="50"/>
      <c r="I158" s="50"/>
    </row>
    <row r="159" ht="12.75">
      <c r="I159" s="495"/>
    </row>
    <row r="160" ht="12.75">
      <c r="I160" s="495"/>
    </row>
    <row r="161" ht="12.75">
      <c r="I161" s="496"/>
    </row>
    <row r="162" spans="9:10" ht="12.75">
      <c r="I162" s="497"/>
      <c r="J162" s="496"/>
    </row>
    <row r="163" ht="12.75">
      <c r="I163" s="496"/>
    </row>
    <row r="164" ht="12.75">
      <c r="I164" s="498"/>
    </row>
    <row r="165" ht="12.75">
      <c r="I165" s="499"/>
    </row>
  </sheetData>
  <sheetProtection password="AF00" sheet="1"/>
  <mergeCells count="55">
    <mergeCell ref="D142:F142"/>
    <mergeCell ref="C123:F123"/>
    <mergeCell ref="D65:F65"/>
    <mergeCell ref="I10:I12"/>
    <mergeCell ref="D30:F30"/>
    <mergeCell ref="A7:J7"/>
    <mergeCell ref="A10:F12"/>
    <mergeCell ref="B13:F13"/>
    <mergeCell ref="D35:F35"/>
    <mergeCell ref="A68:F68"/>
    <mergeCell ref="A5:J5"/>
    <mergeCell ref="E16:F16"/>
    <mergeCell ref="G11:H12"/>
    <mergeCell ref="E17:F17"/>
    <mergeCell ref="D31:F31"/>
    <mergeCell ref="D33:F33"/>
    <mergeCell ref="E36:F36"/>
    <mergeCell ref="D73:F73"/>
    <mergeCell ref="C61:F61"/>
    <mergeCell ref="C39:F39"/>
    <mergeCell ref="D41:F41"/>
    <mergeCell ref="E42:F42"/>
    <mergeCell ref="C45:F45"/>
    <mergeCell ref="B70:F70"/>
    <mergeCell ref="C56:F56"/>
    <mergeCell ref="A156:F156"/>
    <mergeCell ref="A2:J2"/>
    <mergeCell ref="A143:F143"/>
    <mergeCell ref="A145:F145"/>
    <mergeCell ref="A154:F154"/>
    <mergeCell ref="D15:F15"/>
    <mergeCell ref="A6:J6"/>
    <mergeCell ref="C139:F139"/>
    <mergeCell ref="C72:F72"/>
    <mergeCell ref="C52:F52"/>
    <mergeCell ref="C150:F150"/>
    <mergeCell ref="D151:F151"/>
    <mergeCell ref="B149:F149"/>
    <mergeCell ref="C102:F102"/>
    <mergeCell ref="C133:F133"/>
    <mergeCell ref="A80:F80"/>
    <mergeCell ref="C127:F127"/>
    <mergeCell ref="D140:F140"/>
    <mergeCell ref="D128:F128"/>
    <mergeCell ref="C141:F141"/>
    <mergeCell ref="C77:F77"/>
    <mergeCell ref="C60:F60"/>
    <mergeCell ref="C132:F132"/>
    <mergeCell ref="B76:F76"/>
    <mergeCell ref="D54:F54"/>
    <mergeCell ref="E55:F55"/>
    <mergeCell ref="D74:F74"/>
    <mergeCell ref="D75:F75"/>
    <mergeCell ref="B79:F79"/>
    <mergeCell ref="B66:F66"/>
  </mergeCells>
  <printOptions horizontalCentered="1"/>
  <pageMargins left="0" right="0" top="0" bottom="0" header="0.5118110236220472" footer="0.5118110236220472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3:O33"/>
  <sheetViews>
    <sheetView zoomScalePageLayoutView="0" workbookViewId="0" topLeftCell="A1">
      <selection activeCell="A3" sqref="A3:N3"/>
    </sheetView>
  </sheetViews>
  <sheetFormatPr defaultColWidth="9.00390625" defaultRowHeight="12.75"/>
  <cols>
    <col min="1" max="1" width="27.375" style="26" customWidth="1"/>
    <col min="2" max="10" width="14.25390625" style="50" customWidth="1"/>
    <col min="11" max="11" width="15.625" style="50" bestFit="1" customWidth="1"/>
    <col min="12" max="13" width="14.25390625" style="50" customWidth="1"/>
    <col min="14" max="14" width="15.875" style="26" customWidth="1"/>
    <col min="15" max="16384" width="9.125" style="26" customWidth="1"/>
  </cols>
  <sheetData>
    <row r="3" spans="1:14" ht="12.75">
      <c r="A3" s="1126"/>
      <c r="B3" s="1126"/>
      <c r="C3" s="1126"/>
      <c r="D3" s="1126"/>
      <c r="E3" s="1126"/>
      <c r="F3" s="1126"/>
      <c r="G3" s="1126"/>
      <c r="H3" s="1126"/>
      <c r="I3" s="1126"/>
      <c r="J3" s="1126"/>
      <c r="K3" s="1126"/>
      <c r="L3" s="1126"/>
      <c r="M3" s="1126"/>
      <c r="N3" s="1126"/>
    </row>
    <row r="4" spans="1:13" s="48" customFormat="1" ht="12.75">
      <c r="A4" s="1126"/>
      <c r="B4" s="1126"/>
      <c r="C4" s="1126"/>
      <c r="D4" s="1126"/>
      <c r="E4" s="1126"/>
      <c r="F4" s="1126"/>
      <c r="G4" s="1126"/>
      <c r="H4" s="1126"/>
      <c r="I4" s="1126"/>
      <c r="J4" s="1126"/>
      <c r="K4" s="1126"/>
      <c r="L4" s="1126"/>
      <c r="M4" s="1126"/>
    </row>
    <row r="5" spans="1:6" s="66" customFormat="1" ht="12.75">
      <c r="A5" s="220" t="s">
        <v>1143</v>
      </c>
      <c r="C5" s="133"/>
      <c r="D5" s="50"/>
      <c r="E5" s="50"/>
      <c r="F5" s="50"/>
    </row>
    <row r="6" spans="1:6" s="66" customFormat="1" ht="12.75">
      <c r="A6" s="220"/>
      <c r="C6" s="133"/>
      <c r="D6" s="50"/>
      <c r="E6" s="50"/>
      <c r="F6" s="50"/>
    </row>
    <row r="7" spans="1:14" s="10" customFormat="1" ht="14.25">
      <c r="A7" s="1149" t="s">
        <v>427</v>
      </c>
      <c r="B7" s="1149"/>
      <c r="C7" s="1149"/>
      <c r="D7" s="1149"/>
      <c r="E7" s="1149"/>
      <c r="F7" s="1149"/>
      <c r="G7" s="1149"/>
      <c r="H7" s="1149"/>
      <c r="I7" s="1149"/>
      <c r="J7" s="1149"/>
      <c r="K7" s="1149"/>
      <c r="L7" s="1149"/>
      <c r="M7" s="1149"/>
      <c r="N7" s="1149"/>
    </row>
    <row r="8" spans="1:13" s="106" customFormat="1" ht="15">
      <c r="A8" s="1149" t="s">
        <v>1021</v>
      </c>
      <c r="B8" s="1149"/>
      <c r="C8" s="1149"/>
      <c r="D8" s="1149"/>
      <c r="E8" s="1149"/>
      <c r="F8" s="1149"/>
      <c r="G8" s="1149"/>
      <c r="H8" s="1149"/>
      <c r="I8" s="1149"/>
      <c r="J8" s="1149"/>
      <c r="K8" s="1149"/>
      <c r="L8" s="1149"/>
      <c r="M8" s="1149"/>
    </row>
    <row r="9" spans="14:15" ht="13.5" thickBot="1">
      <c r="N9" s="122" t="s">
        <v>698</v>
      </c>
      <c r="O9" s="490"/>
    </row>
    <row r="10" spans="1:14" ht="13.5" thickBot="1">
      <c r="A10" s="1238" t="s">
        <v>699</v>
      </c>
      <c r="B10" s="1241" t="s">
        <v>255</v>
      </c>
      <c r="C10" s="1242"/>
      <c r="D10" s="1242"/>
      <c r="E10" s="1242"/>
      <c r="F10" s="1242"/>
      <c r="G10" s="1243"/>
      <c r="H10" s="1248" t="s">
        <v>292</v>
      </c>
      <c r="I10" s="1244"/>
      <c r="J10" s="1245"/>
      <c r="K10" s="1248" t="s">
        <v>642</v>
      </c>
      <c r="L10" s="1244"/>
      <c r="M10" s="1245"/>
      <c r="N10" s="1235" t="s">
        <v>311</v>
      </c>
    </row>
    <row r="11" spans="1:14" ht="12.75" customHeight="1">
      <c r="A11" s="1239"/>
      <c r="B11" s="1244" t="s">
        <v>700</v>
      </c>
      <c r="C11" s="1244"/>
      <c r="D11" s="1245"/>
      <c r="E11" s="1248" t="s">
        <v>701</v>
      </c>
      <c r="F11" s="1244"/>
      <c r="G11" s="1245"/>
      <c r="H11" s="1254"/>
      <c r="I11" s="1255"/>
      <c r="J11" s="1256"/>
      <c r="K11" s="1254"/>
      <c r="L11" s="1255"/>
      <c r="M11" s="1256"/>
      <c r="N11" s="1236"/>
    </row>
    <row r="12" spans="1:14" ht="13.5" thickBot="1">
      <c r="A12" s="1239"/>
      <c r="B12" s="1246"/>
      <c r="C12" s="1246"/>
      <c r="D12" s="1247"/>
      <c r="E12" s="1249"/>
      <c r="F12" s="1246"/>
      <c r="G12" s="1247"/>
      <c r="H12" s="1249"/>
      <c r="I12" s="1246"/>
      <c r="J12" s="1247"/>
      <c r="K12" s="1249"/>
      <c r="L12" s="1246"/>
      <c r="M12" s="1247"/>
      <c r="N12" s="1236"/>
    </row>
    <row r="13" spans="1:14" ht="12.75" customHeight="1">
      <c r="A13" s="1239"/>
      <c r="B13" s="1245" t="s">
        <v>702</v>
      </c>
      <c r="C13" s="1250" t="s">
        <v>703</v>
      </c>
      <c r="D13" s="1252" t="s">
        <v>704</v>
      </c>
      <c r="E13" s="1252" t="s">
        <v>702</v>
      </c>
      <c r="F13" s="1250" t="s">
        <v>703</v>
      </c>
      <c r="G13" s="1252" t="s">
        <v>704</v>
      </c>
      <c r="H13" s="1252" t="s">
        <v>702</v>
      </c>
      <c r="I13" s="1250" t="s">
        <v>703</v>
      </c>
      <c r="J13" s="1252" t="s">
        <v>704</v>
      </c>
      <c r="K13" s="1252" t="s">
        <v>702</v>
      </c>
      <c r="L13" s="1250" t="s">
        <v>703</v>
      </c>
      <c r="M13" s="1252" t="s">
        <v>704</v>
      </c>
      <c r="N13" s="1236"/>
    </row>
    <row r="14" spans="1:14" ht="13.5" thickBot="1">
      <c r="A14" s="1240"/>
      <c r="B14" s="1247"/>
      <c r="C14" s="1251"/>
      <c r="D14" s="1253"/>
      <c r="E14" s="1253"/>
      <c r="F14" s="1251"/>
      <c r="G14" s="1253"/>
      <c r="H14" s="1253"/>
      <c r="I14" s="1251"/>
      <c r="J14" s="1253"/>
      <c r="K14" s="1253"/>
      <c r="L14" s="1251"/>
      <c r="M14" s="1253"/>
      <c r="N14" s="1237"/>
    </row>
    <row r="15" spans="1:14" s="48" customFormat="1" ht="31.5" customHeight="1">
      <c r="A15" s="85" t="s">
        <v>705</v>
      </c>
      <c r="B15" s="51"/>
      <c r="C15" s="51"/>
      <c r="D15" s="51"/>
      <c r="E15" s="51">
        <f>SUM(E16)</f>
        <v>1481000</v>
      </c>
      <c r="F15" s="51">
        <f>SUM(F16)</f>
        <v>1481000</v>
      </c>
      <c r="G15" s="51">
        <f>SUM(G16)</f>
        <v>0</v>
      </c>
      <c r="H15" s="51"/>
      <c r="I15" s="51"/>
      <c r="J15" s="51"/>
      <c r="K15" s="51">
        <f aca="true" t="shared" si="0" ref="K15:M16">B15+E15+H15</f>
        <v>1481000</v>
      </c>
      <c r="L15" s="51">
        <f t="shared" si="0"/>
        <v>1481000</v>
      </c>
      <c r="M15" s="446">
        <f>M16+M17</f>
        <v>935862</v>
      </c>
      <c r="N15" s="489">
        <f>(1-M15/K15)*100</f>
        <v>36.808777852802166</v>
      </c>
    </row>
    <row r="16" spans="1:14" ht="24.75" customHeight="1">
      <c r="A16" s="86" t="s">
        <v>706</v>
      </c>
      <c r="B16" s="52"/>
      <c r="C16" s="52"/>
      <c r="D16" s="52"/>
      <c r="E16" s="52">
        <f>'20. mell.)'!E16+'21.. mell.)'!E16</f>
        <v>1481000</v>
      </c>
      <c r="F16" s="52">
        <f>'20. mell.)'!F16+'21.. mell.)'!F16</f>
        <v>1481000</v>
      </c>
      <c r="G16" s="52">
        <f>E16-F16</f>
        <v>0</v>
      </c>
      <c r="H16" s="52"/>
      <c r="I16" s="52"/>
      <c r="J16" s="52"/>
      <c r="K16" s="52">
        <f t="shared" si="0"/>
        <v>1481000</v>
      </c>
      <c r="L16" s="52">
        <f t="shared" si="0"/>
        <v>1481000</v>
      </c>
      <c r="M16" s="447">
        <f t="shared" si="0"/>
        <v>0</v>
      </c>
      <c r="N16" s="488">
        <f>(1-M16/K16)*100</f>
        <v>100</v>
      </c>
    </row>
    <row r="17" spans="1:14" ht="24.75" customHeight="1">
      <c r="A17" s="514" t="s">
        <v>864</v>
      </c>
      <c r="B17" s="52"/>
      <c r="C17" s="52"/>
      <c r="D17" s="52"/>
      <c r="E17" s="52">
        <f>'20. mell.)'!E17+'21.. mell.)'!E17</f>
        <v>1167402</v>
      </c>
      <c r="F17" s="52">
        <f>'20. mell.)'!F17+'21.. mell.)'!F17</f>
        <v>231540</v>
      </c>
      <c r="G17" s="52">
        <f>E17-F17</f>
        <v>935862</v>
      </c>
      <c r="H17" s="52"/>
      <c r="I17" s="52"/>
      <c r="J17" s="52"/>
      <c r="K17" s="52">
        <f>B17+E17+H17</f>
        <v>1167402</v>
      </c>
      <c r="L17" s="52">
        <f>C17+F17+I17</f>
        <v>231540</v>
      </c>
      <c r="M17" s="447">
        <f>D17+G17+J17</f>
        <v>935862</v>
      </c>
      <c r="N17" s="488">
        <f>(1-M17/K17)*100</f>
        <v>19.833784763089323</v>
      </c>
    </row>
    <row r="18" spans="1:14" s="48" customFormat="1" ht="31.5" customHeight="1">
      <c r="A18" s="85" t="s">
        <v>707</v>
      </c>
      <c r="B18" s="51">
        <f>SUM(B19:B25)</f>
        <v>654445433</v>
      </c>
      <c r="C18" s="51">
        <f aca="true" t="shared" si="1" ref="C18:M18">SUM(C19:C25)</f>
        <v>144672680</v>
      </c>
      <c r="D18" s="51">
        <f t="shared" si="1"/>
        <v>509772753</v>
      </c>
      <c r="E18" s="51">
        <f t="shared" si="1"/>
        <v>33639834</v>
      </c>
      <c r="F18" s="51">
        <f t="shared" si="1"/>
        <v>6790443</v>
      </c>
      <c r="G18" s="51">
        <f t="shared" si="1"/>
        <v>26849391</v>
      </c>
      <c r="H18" s="51">
        <f t="shared" si="1"/>
        <v>31384959</v>
      </c>
      <c r="I18" s="51">
        <f t="shared" si="1"/>
        <v>393869</v>
      </c>
      <c r="J18" s="51">
        <f t="shared" si="1"/>
        <v>30991090</v>
      </c>
      <c r="K18" s="51">
        <f t="shared" si="1"/>
        <v>719470226</v>
      </c>
      <c r="L18" s="51">
        <f t="shared" si="1"/>
        <v>151856992</v>
      </c>
      <c r="M18" s="446">
        <f t="shared" si="1"/>
        <v>567613234</v>
      </c>
      <c r="N18" s="487">
        <f>(1-M18/K18)*100</f>
        <v>21.10677919839312</v>
      </c>
    </row>
    <row r="19" spans="1:14" ht="24.75" customHeight="1">
      <c r="A19" s="86" t="s">
        <v>708</v>
      </c>
      <c r="B19" s="52">
        <f>'20. mell.)'!B19+'21.. mell.)'!B19</f>
        <v>26050000</v>
      </c>
      <c r="C19" s="52"/>
      <c r="D19" s="52">
        <f>B19-C19</f>
        <v>26050000</v>
      </c>
      <c r="E19" s="52">
        <f>'20. mell.)'!E19+'21.. mell.)'!E19</f>
        <v>84000</v>
      </c>
      <c r="F19" s="52"/>
      <c r="G19" s="52">
        <f aca="true" t="shared" si="2" ref="G19:G24">E19-F19</f>
        <v>84000</v>
      </c>
      <c r="H19" s="52">
        <f>'20. mell.)'!H19+'21.. mell.)'!H19</f>
        <v>19690365</v>
      </c>
      <c r="I19" s="52"/>
      <c r="J19" s="52">
        <f aca="true" t="shared" si="3" ref="J19:J24">H19-I19</f>
        <v>19690365</v>
      </c>
      <c r="K19" s="52">
        <f aca="true" t="shared" si="4" ref="K19:K24">B19+E19+H19</f>
        <v>45824365</v>
      </c>
      <c r="L19" s="52"/>
      <c r="M19" s="447">
        <f aca="true" t="shared" si="5" ref="M19:M24">D19+G19+J19</f>
        <v>45824365</v>
      </c>
      <c r="N19" s="488">
        <f>(1-M19/K19)*100</f>
        <v>0</v>
      </c>
    </row>
    <row r="20" spans="1:14" ht="24.75" customHeight="1">
      <c r="A20" s="86" t="s">
        <v>709</v>
      </c>
      <c r="B20" s="52">
        <f>'20. mell.)'!B20+'21.. mell.)'!B20</f>
        <v>464000</v>
      </c>
      <c r="C20" s="52"/>
      <c r="D20" s="52">
        <f>B20-C20</f>
        <v>464000</v>
      </c>
      <c r="E20" s="52">
        <f>'20. mell.)'!E20+'21.. mell.)'!E20</f>
        <v>0</v>
      </c>
      <c r="F20" s="52"/>
      <c r="G20" s="52">
        <f t="shared" si="2"/>
        <v>0</v>
      </c>
      <c r="H20" s="52">
        <f>'20. mell.)'!H20+'21.. mell.)'!H20</f>
        <v>4403400</v>
      </c>
      <c r="I20" s="52"/>
      <c r="J20" s="52">
        <f t="shared" si="3"/>
        <v>4403400</v>
      </c>
      <c r="K20" s="52">
        <f t="shared" si="4"/>
        <v>4867400</v>
      </c>
      <c r="L20" s="52"/>
      <c r="M20" s="447">
        <f t="shared" si="5"/>
        <v>4867400</v>
      </c>
      <c r="N20" s="488">
        <f aca="true" t="shared" si="6" ref="N20:N29">(1-M20/K20)*100</f>
        <v>0</v>
      </c>
    </row>
    <row r="21" spans="1:14" ht="24.75" customHeight="1">
      <c r="A21" s="86" t="s">
        <v>710</v>
      </c>
      <c r="B21" s="52">
        <f>'20. mell.)'!B21+'21.. mell.)'!B21</f>
        <v>39806762</v>
      </c>
      <c r="C21" s="52">
        <f>'20. mell.)'!C21+'21.. mell.)'!C21</f>
        <v>8332846</v>
      </c>
      <c r="D21" s="52">
        <f>B21-C21</f>
        <v>31473916</v>
      </c>
      <c r="E21" s="52">
        <f>'20. mell.)'!E21+'21.. mell.)'!E21</f>
        <v>12831298</v>
      </c>
      <c r="F21" s="52">
        <f>'20. mell.)'!F21+'21.. mell.)'!F21</f>
        <v>2883170</v>
      </c>
      <c r="G21" s="52">
        <f t="shared" si="2"/>
        <v>9948128</v>
      </c>
      <c r="H21" s="52">
        <f>'20. mell.)'!H21+'21.. mell.)'!H21</f>
        <v>775194</v>
      </c>
      <c r="I21" s="52">
        <f>'20. mell.)'!I21+'21.. mell.)'!I21</f>
        <v>393869</v>
      </c>
      <c r="J21" s="52">
        <f t="shared" si="3"/>
        <v>381325</v>
      </c>
      <c r="K21" s="52">
        <f t="shared" si="4"/>
        <v>53413254</v>
      </c>
      <c r="L21" s="52">
        <f>C21+F21+I21</f>
        <v>11609885</v>
      </c>
      <c r="M21" s="447">
        <f t="shared" si="5"/>
        <v>41803369</v>
      </c>
      <c r="N21" s="488">
        <f t="shared" si="6"/>
        <v>21.73596276309996</v>
      </c>
    </row>
    <row r="22" spans="1:14" ht="24.75" customHeight="1">
      <c r="A22" s="86" t="s">
        <v>711</v>
      </c>
      <c r="B22" s="52">
        <f>'20. mell.)'!B22+'21.. mell.)'!B22</f>
        <v>218782641</v>
      </c>
      <c r="C22" s="52">
        <f>'20. mell.)'!C22+'21.. mell.)'!C22</f>
        <v>74749402</v>
      </c>
      <c r="D22" s="52">
        <f>B22-C22</f>
        <v>144033239</v>
      </c>
      <c r="E22" s="52">
        <f>'20. mell.)'!E22+'21.. mell.)'!E22</f>
        <v>18500536</v>
      </c>
      <c r="F22" s="52">
        <f>'20. mell.)'!F22+'21.. mell.)'!F22</f>
        <v>3907273</v>
      </c>
      <c r="G22" s="52">
        <f t="shared" si="2"/>
        <v>14593263</v>
      </c>
      <c r="H22" s="52"/>
      <c r="I22" s="52"/>
      <c r="J22" s="52">
        <f t="shared" si="3"/>
        <v>0</v>
      </c>
      <c r="K22" s="52">
        <f t="shared" si="4"/>
        <v>237283177</v>
      </c>
      <c r="L22" s="52">
        <f>C22+F22+I22</f>
        <v>78656675</v>
      </c>
      <c r="M22" s="447">
        <f t="shared" si="5"/>
        <v>158626502</v>
      </c>
      <c r="N22" s="488">
        <f t="shared" si="6"/>
        <v>33.14886288799143</v>
      </c>
    </row>
    <row r="23" spans="1:14" ht="24.75" customHeight="1">
      <c r="A23" s="86" t="s">
        <v>712</v>
      </c>
      <c r="B23" s="52"/>
      <c r="C23" s="52"/>
      <c r="D23" s="52">
        <f>B23-C23</f>
        <v>0</v>
      </c>
      <c r="E23" s="52">
        <f>'20. mell.)'!E23+'21.. mell.)'!E23</f>
        <v>2224000</v>
      </c>
      <c r="F23" s="52"/>
      <c r="G23" s="52">
        <f t="shared" si="2"/>
        <v>2224000</v>
      </c>
      <c r="H23" s="52">
        <f>'20. mell.)'!H23+'21.. mell.)'!H23</f>
        <v>490000</v>
      </c>
      <c r="I23" s="52"/>
      <c r="J23" s="52">
        <f t="shared" si="3"/>
        <v>490000</v>
      </c>
      <c r="K23" s="52">
        <f t="shared" si="4"/>
        <v>2714000</v>
      </c>
      <c r="L23" s="52"/>
      <c r="M23" s="447">
        <f t="shared" si="5"/>
        <v>2714000</v>
      </c>
      <c r="N23" s="488">
        <f t="shared" si="6"/>
        <v>0</v>
      </c>
    </row>
    <row r="24" spans="1:14" ht="24.75" customHeight="1">
      <c r="A24" s="86" t="s">
        <v>713</v>
      </c>
      <c r="B24" s="52"/>
      <c r="C24" s="53"/>
      <c r="D24" s="52"/>
      <c r="E24" s="52"/>
      <c r="F24" s="52"/>
      <c r="G24" s="52">
        <f t="shared" si="2"/>
        <v>0</v>
      </c>
      <c r="H24" s="52">
        <f>'20. mell.)'!H24+'21.. mell.)'!H24</f>
        <v>6026000</v>
      </c>
      <c r="I24" s="52"/>
      <c r="J24" s="52">
        <f t="shared" si="3"/>
        <v>6026000</v>
      </c>
      <c r="K24" s="52">
        <f t="shared" si="4"/>
        <v>6026000</v>
      </c>
      <c r="L24" s="52"/>
      <c r="M24" s="447">
        <f t="shared" si="5"/>
        <v>6026000</v>
      </c>
      <c r="N24" s="488">
        <f t="shared" si="6"/>
        <v>0</v>
      </c>
    </row>
    <row r="25" spans="1:14" ht="52.5" customHeight="1">
      <c r="A25" s="297" t="s">
        <v>312</v>
      </c>
      <c r="B25" s="52">
        <f>'20. mell.)'!B25+'21.. mell.)'!B25</f>
        <v>369342030</v>
      </c>
      <c r="C25" s="52">
        <f>'20. mell.)'!C25+'21.. mell.)'!C25</f>
        <v>61590432</v>
      </c>
      <c r="D25" s="52">
        <f>B25-C25</f>
        <v>307751598</v>
      </c>
      <c r="E25" s="52"/>
      <c r="F25" s="52"/>
      <c r="G25" s="52"/>
      <c r="H25" s="52"/>
      <c r="I25" s="52"/>
      <c r="J25" s="52"/>
      <c r="K25" s="52">
        <f>B25+E25+H25</f>
        <v>369342030</v>
      </c>
      <c r="L25" s="52">
        <f>C25+F25+I25</f>
        <v>61590432</v>
      </c>
      <c r="M25" s="447">
        <f>K25-L25</f>
        <v>307751598</v>
      </c>
      <c r="N25" s="488">
        <f t="shared" si="6"/>
        <v>16.675717085326035</v>
      </c>
    </row>
    <row r="26" spans="1:14" s="48" customFormat="1" ht="31.5" customHeight="1">
      <c r="A26" s="87" t="s">
        <v>745</v>
      </c>
      <c r="B26" s="51"/>
      <c r="C26" s="51"/>
      <c r="D26" s="51"/>
      <c r="E26" s="51">
        <f>SUM(E27:E29)</f>
        <v>16135746</v>
      </c>
      <c r="F26" s="51">
        <f>SUM(F27:F29)</f>
        <v>11916756</v>
      </c>
      <c r="G26" s="51">
        <f>SUM(G27:G29)</f>
        <v>4218990</v>
      </c>
      <c r="H26" s="51"/>
      <c r="I26" s="51"/>
      <c r="J26" s="51"/>
      <c r="K26" s="51">
        <f>SUM(K27:K29)</f>
        <v>16135746</v>
      </c>
      <c r="L26" s="51">
        <f>SUM(L27:L29)</f>
        <v>11916756</v>
      </c>
      <c r="M26" s="446">
        <f>SUM(M27:M29)</f>
        <v>4218990</v>
      </c>
      <c r="N26" s="487">
        <f>(1-M26/K26)*100</f>
        <v>73.85314568040424</v>
      </c>
    </row>
    <row r="27" spans="1:14" ht="24.75" customHeight="1">
      <c r="A27" s="88" t="s">
        <v>746</v>
      </c>
      <c r="B27" s="52"/>
      <c r="C27" s="52"/>
      <c r="D27" s="52"/>
      <c r="E27" s="52">
        <f>'20. mell.)'!E27+'21.. mell.)'!E27</f>
        <v>2121647</v>
      </c>
      <c r="F27" s="52">
        <f>'20. mell.)'!F27+'21.. mell.)'!F27</f>
        <v>2094107</v>
      </c>
      <c r="G27" s="52">
        <f>E27-F27</f>
        <v>27540</v>
      </c>
      <c r="H27" s="52"/>
      <c r="I27" s="52"/>
      <c r="J27" s="52"/>
      <c r="K27" s="52">
        <f aca="true" t="shared" si="7" ref="K27:M30">B27+E27+H27</f>
        <v>2121647</v>
      </c>
      <c r="L27" s="52">
        <f t="shared" si="7"/>
        <v>2094107</v>
      </c>
      <c r="M27" s="447">
        <f t="shared" si="7"/>
        <v>27540</v>
      </c>
      <c r="N27" s="488">
        <f t="shared" si="6"/>
        <v>98.70195183270356</v>
      </c>
    </row>
    <row r="28" spans="1:14" ht="24.75" customHeight="1">
      <c r="A28" s="88" t="s">
        <v>254</v>
      </c>
      <c r="B28" s="54"/>
      <c r="C28" s="52"/>
      <c r="D28" s="52"/>
      <c r="E28" s="52">
        <f>'20. mell.)'!E28+'21.. mell.)'!E28</f>
        <v>9743307</v>
      </c>
      <c r="F28" s="52">
        <f>'20. mell.)'!F28+'21.. mell.)'!F28</f>
        <v>5952758</v>
      </c>
      <c r="G28" s="52">
        <f>E28-F28</f>
        <v>3790549</v>
      </c>
      <c r="H28" s="52"/>
      <c r="I28" s="52"/>
      <c r="J28" s="52"/>
      <c r="K28" s="52">
        <f>B28+E28+H28</f>
        <v>9743307</v>
      </c>
      <c r="L28" s="52">
        <f>C28+F28+I28</f>
        <v>5952758</v>
      </c>
      <c r="M28" s="447">
        <f>D28+G28+J28</f>
        <v>3790549</v>
      </c>
      <c r="N28" s="488">
        <f t="shared" si="6"/>
        <v>61.095868168784996</v>
      </c>
    </row>
    <row r="29" spans="1:14" ht="24.75" customHeight="1">
      <c r="A29" s="88" t="s">
        <v>747</v>
      </c>
      <c r="B29" s="54"/>
      <c r="C29" s="52"/>
      <c r="D29" s="52"/>
      <c r="E29" s="52">
        <f>'20. mell.)'!E29+'21.. mell.)'!E29</f>
        <v>4270792</v>
      </c>
      <c r="F29" s="52">
        <f>'20. mell.)'!F29+'21.. mell.)'!F29</f>
        <v>3869891</v>
      </c>
      <c r="G29" s="52">
        <f>E29-F29</f>
        <v>400901</v>
      </c>
      <c r="H29" s="52"/>
      <c r="I29" s="52"/>
      <c r="J29" s="52"/>
      <c r="K29" s="52">
        <f t="shared" si="7"/>
        <v>4270792</v>
      </c>
      <c r="L29" s="52">
        <f t="shared" si="7"/>
        <v>3869891</v>
      </c>
      <c r="M29" s="447">
        <f t="shared" si="7"/>
        <v>400901</v>
      </c>
      <c r="N29" s="488">
        <f t="shared" si="6"/>
        <v>90.61295890785597</v>
      </c>
    </row>
    <row r="30" spans="1:14" s="48" customFormat="1" ht="31.5" customHeight="1">
      <c r="A30" s="85" t="s">
        <v>714</v>
      </c>
      <c r="B30" s="51">
        <f>'20. mell.)'!B30+'21.. mell.)'!B30</f>
        <v>4335800</v>
      </c>
      <c r="C30" s="51"/>
      <c r="D30" s="51">
        <f>B30-C30</f>
        <v>4335800</v>
      </c>
      <c r="E30" s="51"/>
      <c r="F30" s="51"/>
      <c r="G30" s="51"/>
      <c r="H30" s="51"/>
      <c r="I30" s="51"/>
      <c r="J30" s="51"/>
      <c r="K30" s="51">
        <f t="shared" si="7"/>
        <v>4335800</v>
      </c>
      <c r="L30" s="51"/>
      <c r="M30" s="446">
        <f t="shared" si="7"/>
        <v>4335800</v>
      </c>
      <c r="N30" s="487">
        <f>(1-M30/K30)*100</f>
        <v>0</v>
      </c>
    </row>
    <row r="31" spans="1:14" s="48" customFormat="1" ht="31.5" customHeight="1">
      <c r="A31" s="85" t="s">
        <v>495</v>
      </c>
      <c r="B31" s="51">
        <f>'20. mell.)'!B31+'21.. mell.)'!B31</f>
        <v>1845000</v>
      </c>
      <c r="C31" s="51"/>
      <c r="D31" s="51">
        <v>1845000</v>
      </c>
      <c r="E31" s="51"/>
      <c r="F31" s="51"/>
      <c r="G31" s="51"/>
      <c r="H31" s="51"/>
      <c r="I31" s="51"/>
      <c r="J31" s="51"/>
      <c r="K31" s="51">
        <f>B31+E31+H31</f>
        <v>1845000</v>
      </c>
      <c r="L31" s="51"/>
      <c r="M31" s="446">
        <f>D31+G31+J31</f>
        <v>1845000</v>
      </c>
      <c r="N31" s="487">
        <f>(1-M31/K31)*100</f>
        <v>0</v>
      </c>
    </row>
    <row r="32" spans="1:14" s="48" customFormat="1" ht="31.5" customHeight="1" thickBot="1">
      <c r="A32" s="87" t="s">
        <v>371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446"/>
      <c r="N32" s="491"/>
    </row>
    <row r="33" spans="1:14" s="48" customFormat="1" ht="50.25" customHeight="1" thickBot="1">
      <c r="A33" s="89" t="s">
        <v>978</v>
      </c>
      <c r="B33" s="90">
        <f>B15+B18+B26+B30+B31</f>
        <v>660626233</v>
      </c>
      <c r="C33" s="90">
        <f aca="true" t="shared" si="8" ref="C33:L33">C15+C18+C26+C30+C31</f>
        <v>144672680</v>
      </c>
      <c r="D33" s="90">
        <f t="shared" si="8"/>
        <v>515953553</v>
      </c>
      <c r="E33" s="90">
        <f t="shared" si="8"/>
        <v>51256580</v>
      </c>
      <c r="F33" s="90">
        <f t="shared" si="8"/>
        <v>20188199</v>
      </c>
      <c r="G33" s="90">
        <f t="shared" si="8"/>
        <v>31068381</v>
      </c>
      <c r="H33" s="90">
        <f t="shared" si="8"/>
        <v>31384959</v>
      </c>
      <c r="I33" s="90">
        <f t="shared" si="8"/>
        <v>393869</v>
      </c>
      <c r="J33" s="90">
        <f t="shared" si="8"/>
        <v>30991090</v>
      </c>
      <c r="K33" s="90">
        <f t="shared" si="8"/>
        <v>743267772</v>
      </c>
      <c r="L33" s="90">
        <f t="shared" si="8"/>
        <v>165254748</v>
      </c>
      <c r="M33" s="448">
        <f>M15+M18+M26+M30+M31</f>
        <v>578948886</v>
      </c>
      <c r="N33" s="492">
        <f>(1-M33/K33)*100</f>
        <v>22.107629604045307</v>
      </c>
    </row>
  </sheetData>
  <sheetProtection password="AF00" sheet="1"/>
  <mergeCells count="23">
    <mergeCell ref="I13:I14"/>
    <mergeCell ref="H10:J12"/>
    <mergeCell ref="K10:M12"/>
    <mergeCell ref="J13:J14"/>
    <mergeCell ref="K13:K14"/>
    <mergeCell ref="L13:L14"/>
    <mergeCell ref="M13:M14"/>
    <mergeCell ref="C13:C14"/>
    <mergeCell ref="D13:D14"/>
    <mergeCell ref="E13:E14"/>
    <mergeCell ref="F13:F14"/>
    <mergeCell ref="G13:G14"/>
    <mergeCell ref="H13:H14"/>
    <mergeCell ref="A3:N3"/>
    <mergeCell ref="N10:N14"/>
    <mergeCell ref="A7:N7"/>
    <mergeCell ref="A4:M4"/>
    <mergeCell ref="A8:M8"/>
    <mergeCell ref="A10:A14"/>
    <mergeCell ref="B10:G10"/>
    <mergeCell ref="B11:D12"/>
    <mergeCell ref="E11:G12"/>
    <mergeCell ref="B13:B14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3:O33"/>
  <sheetViews>
    <sheetView zoomScalePageLayoutView="0" workbookViewId="0" topLeftCell="A1">
      <selection activeCell="A3" sqref="A3:N3"/>
    </sheetView>
  </sheetViews>
  <sheetFormatPr defaultColWidth="9.00390625" defaultRowHeight="12.75"/>
  <cols>
    <col min="1" max="1" width="27.375" style="26" customWidth="1"/>
    <col min="2" max="10" width="14.25390625" style="50" customWidth="1"/>
    <col min="11" max="11" width="15.625" style="50" bestFit="1" customWidth="1"/>
    <col min="12" max="13" width="14.25390625" style="50" customWidth="1"/>
    <col min="14" max="14" width="15.875" style="26" customWidth="1"/>
    <col min="15" max="16384" width="9.125" style="26" customWidth="1"/>
  </cols>
  <sheetData>
    <row r="3" spans="1:14" ht="12.75">
      <c r="A3" s="1126"/>
      <c r="B3" s="1126"/>
      <c r="C3" s="1126"/>
      <c r="D3" s="1126"/>
      <c r="E3" s="1126"/>
      <c r="F3" s="1126"/>
      <c r="G3" s="1126"/>
      <c r="H3" s="1126"/>
      <c r="I3" s="1126"/>
      <c r="J3" s="1126"/>
      <c r="K3" s="1126"/>
      <c r="L3" s="1126"/>
      <c r="M3" s="1126"/>
      <c r="N3" s="1126"/>
    </row>
    <row r="4" spans="1:13" s="48" customFormat="1" ht="12.75">
      <c r="A4" s="1126"/>
      <c r="B4" s="1126"/>
      <c r="C4" s="1126"/>
      <c r="D4" s="1126"/>
      <c r="E4" s="1126"/>
      <c r="F4" s="1126"/>
      <c r="G4" s="1126"/>
      <c r="H4" s="1126"/>
      <c r="I4" s="1126"/>
      <c r="J4" s="1126"/>
      <c r="K4" s="1126"/>
      <c r="L4" s="1126"/>
      <c r="M4" s="1126"/>
    </row>
    <row r="5" spans="1:6" s="66" customFormat="1" ht="12.75">
      <c r="A5" s="220" t="s">
        <v>1144</v>
      </c>
      <c r="C5" s="133"/>
      <c r="D5" s="50"/>
      <c r="E5" s="50"/>
      <c r="F5" s="50"/>
    </row>
    <row r="6" spans="1:6" s="66" customFormat="1" ht="12.75">
      <c r="A6" s="220"/>
      <c r="C6" s="133"/>
      <c r="D6" s="50"/>
      <c r="E6" s="50"/>
      <c r="F6" s="50"/>
    </row>
    <row r="7" spans="1:14" s="10" customFormat="1" ht="14.25">
      <c r="A7" s="1149" t="s">
        <v>427</v>
      </c>
      <c r="B7" s="1149"/>
      <c r="C7" s="1149"/>
      <c r="D7" s="1149"/>
      <c r="E7" s="1149"/>
      <c r="F7" s="1149"/>
      <c r="G7" s="1149"/>
      <c r="H7" s="1149"/>
      <c r="I7" s="1149"/>
      <c r="J7" s="1149"/>
      <c r="K7" s="1149"/>
      <c r="L7" s="1149"/>
      <c r="M7" s="1149"/>
      <c r="N7" s="1149"/>
    </row>
    <row r="8" spans="1:13" s="106" customFormat="1" ht="15">
      <c r="A8" s="1149" t="s">
        <v>982</v>
      </c>
      <c r="B8" s="1149"/>
      <c r="C8" s="1149"/>
      <c r="D8" s="1149"/>
      <c r="E8" s="1149"/>
      <c r="F8" s="1149"/>
      <c r="G8" s="1149"/>
      <c r="H8" s="1149"/>
      <c r="I8" s="1149"/>
      <c r="J8" s="1149"/>
      <c r="K8" s="1149"/>
      <c r="L8" s="1149"/>
      <c r="M8" s="1149"/>
    </row>
    <row r="9" spans="14:15" ht="13.5" thickBot="1">
      <c r="N9" s="122" t="s">
        <v>698</v>
      </c>
      <c r="O9" s="490"/>
    </row>
    <row r="10" spans="1:14" ht="13.5" thickBot="1">
      <c r="A10" s="1238" t="s">
        <v>699</v>
      </c>
      <c r="B10" s="1241" t="s">
        <v>255</v>
      </c>
      <c r="C10" s="1242"/>
      <c r="D10" s="1242"/>
      <c r="E10" s="1242"/>
      <c r="F10" s="1242"/>
      <c r="G10" s="1243"/>
      <c r="H10" s="1248" t="s">
        <v>292</v>
      </c>
      <c r="I10" s="1244"/>
      <c r="J10" s="1245"/>
      <c r="K10" s="1248" t="s">
        <v>642</v>
      </c>
      <c r="L10" s="1244"/>
      <c r="M10" s="1245"/>
      <c r="N10" s="1235" t="s">
        <v>311</v>
      </c>
    </row>
    <row r="11" spans="1:14" ht="12.75" customHeight="1">
      <c r="A11" s="1239"/>
      <c r="B11" s="1244" t="s">
        <v>700</v>
      </c>
      <c r="C11" s="1244"/>
      <c r="D11" s="1245"/>
      <c r="E11" s="1248" t="s">
        <v>701</v>
      </c>
      <c r="F11" s="1244"/>
      <c r="G11" s="1245"/>
      <c r="H11" s="1254"/>
      <c r="I11" s="1255"/>
      <c r="J11" s="1256"/>
      <c r="K11" s="1254"/>
      <c r="L11" s="1255"/>
      <c r="M11" s="1256"/>
      <c r="N11" s="1236"/>
    </row>
    <row r="12" spans="1:14" ht="13.5" thickBot="1">
      <c r="A12" s="1239"/>
      <c r="B12" s="1246"/>
      <c r="C12" s="1246"/>
      <c r="D12" s="1247"/>
      <c r="E12" s="1249"/>
      <c r="F12" s="1246"/>
      <c r="G12" s="1247"/>
      <c r="H12" s="1249"/>
      <c r="I12" s="1246"/>
      <c r="J12" s="1247"/>
      <c r="K12" s="1249"/>
      <c r="L12" s="1246"/>
      <c r="M12" s="1247"/>
      <c r="N12" s="1236"/>
    </row>
    <row r="13" spans="1:14" ht="12.75" customHeight="1">
      <c r="A13" s="1239"/>
      <c r="B13" s="1245" t="s">
        <v>702</v>
      </c>
      <c r="C13" s="1250" t="s">
        <v>703</v>
      </c>
      <c r="D13" s="1252" t="s">
        <v>704</v>
      </c>
      <c r="E13" s="1252" t="s">
        <v>702</v>
      </c>
      <c r="F13" s="1250" t="s">
        <v>703</v>
      </c>
      <c r="G13" s="1252" t="s">
        <v>704</v>
      </c>
      <c r="H13" s="1252" t="s">
        <v>702</v>
      </c>
      <c r="I13" s="1250" t="s">
        <v>703</v>
      </c>
      <c r="J13" s="1252" t="s">
        <v>704</v>
      </c>
      <c r="K13" s="1252" t="s">
        <v>702</v>
      </c>
      <c r="L13" s="1250" t="s">
        <v>703</v>
      </c>
      <c r="M13" s="1252" t="s">
        <v>704</v>
      </c>
      <c r="N13" s="1236"/>
    </row>
    <row r="14" spans="1:14" ht="13.5" thickBot="1">
      <c r="A14" s="1240"/>
      <c r="B14" s="1247"/>
      <c r="C14" s="1251"/>
      <c r="D14" s="1253"/>
      <c r="E14" s="1253"/>
      <c r="F14" s="1251"/>
      <c r="G14" s="1253"/>
      <c r="H14" s="1253"/>
      <c r="I14" s="1251"/>
      <c r="J14" s="1253"/>
      <c r="K14" s="1253"/>
      <c r="L14" s="1251"/>
      <c r="M14" s="1253"/>
      <c r="N14" s="1237"/>
    </row>
    <row r="15" spans="1:14" s="48" customFormat="1" ht="31.5" customHeight="1">
      <c r="A15" s="85" t="s">
        <v>705</v>
      </c>
      <c r="B15" s="51"/>
      <c r="C15" s="51"/>
      <c r="D15" s="51"/>
      <c r="E15" s="51">
        <f>SUM(E16)</f>
        <v>1481000</v>
      </c>
      <c r="F15" s="51">
        <f>SUM(F16)</f>
        <v>1481000</v>
      </c>
      <c r="G15" s="51">
        <f>SUM(G16)</f>
        <v>0</v>
      </c>
      <c r="H15" s="51"/>
      <c r="I15" s="51"/>
      <c r="J15" s="51"/>
      <c r="K15" s="51">
        <f aca="true" t="shared" si="0" ref="K15:M16">B15+E15+H15</f>
        <v>1481000</v>
      </c>
      <c r="L15" s="51">
        <f t="shared" si="0"/>
        <v>1481000</v>
      </c>
      <c r="M15" s="446">
        <f>M16+M17</f>
        <v>935862</v>
      </c>
      <c r="N15" s="489">
        <f>(1-M15/K15)*100</f>
        <v>36.808777852802166</v>
      </c>
    </row>
    <row r="16" spans="1:14" ht="24.75" customHeight="1">
      <c r="A16" s="86" t="s">
        <v>706</v>
      </c>
      <c r="B16" s="52"/>
      <c r="C16" s="52"/>
      <c r="D16" s="52"/>
      <c r="E16" s="52">
        <v>1481000</v>
      </c>
      <c r="F16" s="52">
        <v>1481000</v>
      </c>
      <c r="G16" s="52">
        <f>E16-F16</f>
        <v>0</v>
      </c>
      <c r="H16" s="52"/>
      <c r="I16" s="52"/>
      <c r="J16" s="52"/>
      <c r="K16" s="52">
        <f t="shared" si="0"/>
        <v>1481000</v>
      </c>
      <c r="L16" s="52">
        <f t="shared" si="0"/>
        <v>1481000</v>
      </c>
      <c r="M16" s="447">
        <f t="shared" si="0"/>
        <v>0</v>
      </c>
      <c r="N16" s="488">
        <f>(1-M16/K16)*100</f>
        <v>100</v>
      </c>
    </row>
    <row r="17" spans="1:14" ht="24.75" customHeight="1">
      <c r="A17" s="514" t="s">
        <v>864</v>
      </c>
      <c r="B17" s="52"/>
      <c r="C17" s="52"/>
      <c r="D17" s="52"/>
      <c r="E17" s="52">
        <f>380000+787402</f>
        <v>1167402</v>
      </c>
      <c r="F17" s="52">
        <f>208759+22781</f>
        <v>231540</v>
      </c>
      <c r="G17" s="52">
        <f>E17-F17</f>
        <v>935862</v>
      </c>
      <c r="H17" s="52"/>
      <c r="I17" s="52"/>
      <c r="J17" s="52"/>
      <c r="K17" s="52">
        <f>B17+E17+H17</f>
        <v>1167402</v>
      </c>
      <c r="L17" s="52">
        <f>C17+F17+I17</f>
        <v>231540</v>
      </c>
      <c r="M17" s="447">
        <f>D17+G17+J17</f>
        <v>935862</v>
      </c>
      <c r="N17" s="488">
        <f>(1-M17/K17)*100</f>
        <v>19.833784763089323</v>
      </c>
    </row>
    <row r="18" spans="1:14" s="48" customFormat="1" ht="31.5" customHeight="1">
      <c r="A18" s="85" t="s">
        <v>707</v>
      </c>
      <c r="B18" s="51">
        <f>SUM(B19:B25)</f>
        <v>654445433</v>
      </c>
      <c r="C18" s="51">
        <f aca="true" t="shared" si="1" ref="C18:L18">SUM(C19:C25)</f>
        <v>144672680</v>
      </c>
      <c r="D18" s="51">
        <f t="shared" si="1"/>
        <v>509772753</v>
      </c>
      <c r="E18" s="51">
        <f t="shared" si="1"/>
        <v>33639834</v>
      </c>
      <c r="F18" s="51">
        <f t="shared" si="1"/>
        <v>6790443</v>
      </c>
      <c r="G18" s="51">
        <f t="shared" si="1"/>
        <v>26849391</v>
      </c>
      <c r="H18" s="51">
        <f t="shared" si="1"/>
        <v>31384959</v>
      </c>
      <c r="I18" s="51">
        <f t="shared" si="1"/>
        <v>393869</v>
      </c>
      <c r="J18" s="51">
        <f t="shared" si="1"/>
        <v>30991090</v>
      </c>
      <c r="K18" s="51">
        <f t="shared" si="1"/>
        <v>719470226</v>
      </c>
      <c r="L18" s="51">
        <f t="shared" si="1"/>
        <v>151856992</v>
      </c>
      <c r="M18" s="446">
        <f>SUM(M19:M25)</f>
        <v>567613234</v>
      </c>
      <c r="N18" s="487">
        <f>(1-M18/K18)*100</f>
        <v>21.10677919839312</v>
      </c>
    </row>
    <row r="19" spans="1:14" ht="24.75" customHeight="1">
      <c r="A19" s="86" t="s">
        <v>708</v>
      </c>
      <c r="B19" s="52">
        <f>26045000+5000</f>
        <v>26050000</v>
      </c>
      <c r="C19" s="52"/>
      <c r="D19" s="52">
        <f>B19-C19</f>
        <v>26050000</v>
      </c>
      <c r="E19" s="52">
        <v>84000</v>
      </c>
      <c r="F19" s="52"/>
      <c r="G19" s="52">
        <f aca="true" t="shared" si="2" ref="G19:G24">E19-F19</f>
        <v>84000</v>
      </c>
      <c r="H19" s="52">
        <v>19690365</v>
      </c>
      <c r="I19" s="52"/>
      <c r="J19" s="52">
        <f aca="true" t="shared" si="3" ref="J19:J24">H19-I19</f>
        <v>19690365</v>
      </c>
      <c r="K19" s="52">
        <f aca="true" t="shared" si="4" ref="K19:K24">B19+E19+H19</f>
        <v>45824365</v>
      </c>
      <c r="L19" s="52"/>
      <c r="M19" s="447">
        <f aca="true" t="shared" si="5" ref="M19:M24">D19+G19+J19</f>
        <v>45824365</v>
      </c>
      <c r="N19" s="488">
        <f>(1-M19/K19)*100</f>
        <v>0</v>
      </c>
    </row>
    <row r="20" spans="1:14" ht="24.75" customHeight="1">
      <c r="A20" s="86" t="s">
        <v>709</v>
      </c>
      <c r="B20" s="52">
        <v>464000</v>
      </c>
      <c r="C20" s="52"/>
      <c r="D20" s="52">
        <f>B20-C20</f>
        <v>464000</v>
      </c>
      <c r="E20" s="52"/>
      <c r="F20" s="52"/>
      <c r="G20" s="52">
        <f t="shared" si="2"/>
        <v>0</v>
      </c>
      <c r="H20" s="52">
        <f>3222400+1181000</f>
        <v>4403400</v>
      </c>
      <c r="I20" s="52"/>
      <c r="J20" s="52">
        <f t="shared" si="3"/>
        <v>4403400</v>
      </c>
      <c r="K20" s="52">
        <f t="shared" si="4"/>
        <v>4867400</v>
      </c>
      <c r="L20" s="52"/>
      <c r="M20" s="447">
        <f t="shared" si="5"/>
        <v>4867400</v>
      </c>
      <c r="N20" s="488">
        <f aca="true" t="shared" si="6" ref="N20:N29">(1-M20/K20)*100</f>
        <v>0</v>
      </c>
    </row>
    <row r="21" spans="1:14" ht="24.75" customHeight="1">
      <c r="A21" s="86" t="s">
        <v>710</v>
      </c>
      <c r="B21" s="52">
        <v>39806762</v>
      </c>
      <c r="C21" s="52">
        <v>8332846</v>
      </c>
      <c r="D21" s="52">
        <f>B21-C21</f>
        <v>31473916</v>
      </c>
      <c r="E21" s="52">
        <v>12831298</v>
      </c>
      <c r="F21" s="52">
        <v>2883170</v>
      </c>
      <c r="G21" s="52">
        <f t="shared" si="2"/>
        <v>9948128</v>
      </c>
      <c r="H21" s="52">
        <f>724194+51000</f>
        <v>775194</v>
      </c>
      <c r="I21" s="52">
        <f>342869+51000</f>
        <v>393869</v>
      </c>
      <c r="J21" s="52">
        <f t="shared" si="3"/>
        <v>381325</v>
      </c>
      <c r="K21" s="52">
        <f t="shared" si="4"/>
        <v>53413254</v>
      </c>
      <c r="L21" s="52">
        <f>C21+F21+I21</f>
        <v>11609885</v>
      </c>
      <c r="M21" s="447">
        <f t="shared" si="5"/>
        <v>41803369</v>
      </c>
      <c r="N21" s="488">
        <f t="shared" si="6"/>
        <v>21.73596276309996</v>
      </c>
    </row>
    <row r="22" spans="1:14" ht="24.75" customHeight="1">
      <c r="A22" s="86" t="s">
        <v>711</v>
      </c>
      <c r="B22" s="52">
        <f>210829625+7889016+64000</f>
        <v>218782641</v>
      </c>
      <c r="C22" s="52">
        <f>74685402+64000</f>
        <v>74749402</v>
      </c>
      <c r="D22" s="52">
        <f>B22-C22</f>
        <v>144033239</v>
      </c>
      <c r="E22" s="52">
        <v>18500536</v>
      </c>
      <c r="F22" s="52">
        <v>3907273</v>
      </c>
      <c r="G22" s="52">
        <f t="shared" si="2"/>
        <v>14593263</v>
      </c>
      <c r="H22" s="52"/>
      <c r="I22" s="52"/>
      <c r="J22" s="52">
        <f t="shared" si="3"/>
        <v>0</v>
      </c>
      <c r="K22" s="52">
        <f t="shared" si="4"/>
        <v>237283177</v>
      </c>
      <c r="L22" s="52">
        <f>C22+F22+I22</f>
        <v>78656675</v>
      </c>
      <c r="M22" s="447">
        <f t="shared" si="5"/>
        <v>158626502</v>
      </c>
      <c r="N22" s="488">
        <f t="shared" si="6"/>
        <v>33.14886288799143</v>
      </c>
    </row>
    <row r="23" spans="1:14" ht="24.75" customHeight="1">
      <c r="A23" s="86" t="s">
        <v>712</v>
      </c>
      <c r="B23" s="52"/>
      <c r="C23" s="52"/>
      <c r="D23" s="52">
        <f>B23-C23</f>
        <v>0</v>
      </c>
      <c r="E23" s="52">
        <v>2224000</v>
      </c>
      <c r="F23" s="52"/>
      <c r="G23" s="52">
        <f t="shared" si="2"/>
        <v>2224000</v>
      </c>
      <c r="H23" s="52">
        <v>490000</v>
      </c>
      <c r="I23" s="52"/>
      <c r="J23" s="52">
        <f t="shared" si="3"/>
        <v>490000</v>
      </c>
      <c r="K23" s="52">
        <f t="shared" si="4"/>
        <v>2714000</v>
      </c>
      <c r="L23" s="52"/>
      <c r="M23" s="447">
        <f t="shared" si="5"/>
        <v>2714000</v>
      </c>
      <c r="N23" s="488">
        <f t="shared" si="6"/>
        <v>0</v>
      </c>
    </row>
    <row r="24" spans="1:14" ht="24.75" customHeight="1">
      <c r="A24" s="86" t="s">
        <v>713</v>
      </c>
      <c r="B24" s="52"/>
      <c r="C24" s="53"/>
      <c r="D24" s="52"/>
      <c r="E24" s="52"/>
      <c r="F24" s="52"/>
      <c r="G24" s="52">
        <f t="shared" si="2"/>
        <v>0</v>
      </c>
      <c r="H24" s="52">
        <v>6026000</v>
      </c>
      <c r="I24" s="52"/>
      <c r="J24" s="52">
        <f t="shared" si="3"/>
        <v>6026000</v>
      </c>
      <c r="K24" s="52">
        <f t="shared" si="4"/>
        <v>6026000</v>
      </c>
      <c r="L24" s="52"/>
      <c r="M24" s="447">
        <f t="shared" si="5"/>
        <v>6026000</v>
      </c>
      <c r="N24" s="488">
        <f t="shared" si="6"/>
        <v>0</v>
      </c>
    </row>
    <row r="25" spans="1:14" ht="52.5" customHeight="1">
      <c r="A25" s="297" t="s">
        <v>312</v>
      </c>
      <c r="B25" s="52">
        <f>367199544+88059+2054427</f>
        <v>369342030</v>
      </c>
      <c r="C25" s="52">
        <v>61590432</v>
      </c>
      <c r="D25" s="52">
        <f>B25-C25</f>
        <v>307751598</v>
      </c>
      <c r="E25" s="52"/>
      <c r="F25" s="52"/>
      <c r="G25" s="52"/>
      <c r="H25" s="52"/>
      <c r="I25" s="52"/>
      <c r="J25" s="52"/>
      <c r="K25" s="52">
        <f>B25+E25+H25</f>
        <v>369342030</v>
      </c>
      <c r="L25" s="52">
        <f>C25+F25+I25</f>
        <v>61590432</v>
      </c>
      <c r="M25" s="447">
        <f>K25-L25</f>
        <v>307751598</v>
      </c>
      <c r="N25" s="488">
        <f t="shared" si="6"/>
        <v>16.675717085326035</v>
      </c>
    </row>
    <row r="26" spans="1:14" s="48" customFormat="1" ht="31.5" customHeight="1">
      <c r="A26" s="87" t="s">
        <v>745</v>
      </c>
      <c r="B26" s="51"/>
      <c r="C26" s="51"/>
      <c r="D26" s="51"/>
      <c r="E26" s="51">
        <f>SUM(E27:E29)</f>
        <v>15891730</v>
      </c>
      <c r="F26" s="51">
        <f>SUM(F27:F29)</f>
        <v>11915496</v>
      </c>
      <c r="G26" s="51">
        <f>SUM(G27:G29)</f>
        <v>3976234</v>
      </c>
      <c r="H26" s="51"/>
      <c r="I26" s="51"/>
      <c r="J26" s="51"/>
      <c r="K26" s="51">
        <f>SUM(K27:K29)</f>
        <v>15891730</v>
      </c>
      <c r="L26" s="51">
        <f>SUM(L27:L29)</f>
        <v>11915496</v>
      </c>
      <c r="M26" s="446">
        <f>SUM(M27:M29)</f>
        <v>3976234</v>
      </c>
      <c r="N26" s="487">
        <f>(1-M26/K26)*100</f>
        <v>74.979225043466</v>
      </c>
    </row>
    <row r="27" spans="1:14" ht="24.75" customHeight="1">
      <c r="A27" s="88" t="s">
        <v>746</v>
      </c>
      <c r="B27" s="52"/>
      <c r="C27" s="52"/>
      <c r="D27" s="52"/>
      <c r="E27" s="52">
        <f>152400+1969247</f>
        <v>2121647</v>
      </c>
      <c r="F27" s="52">
        <f>1969247+124860</f>
        <v>2094107</v>
      </c>
      <c r="G27" s="52">
        <f>E27-F27</f>
        <v>27540</v>
      </c>
      <c r="H27" s="52"/>
      <c r="I27" s="52"/>
      <c r="J27" s="52"/>
      <c r="K27" s="52">
        <f aca="true" t="shared" si="7" ref="K27:M29">B27+E27+H27</f>
        <v>2121647</v>
      </c>
      <c r="L27" s="52">
        <f t="shared" si="7"/>
        <v>2094107</v>
      </c>
      <c r="M27" s="447">
        <f t="shared" si="7"/>
        <v>27540</v>
      </c>
      <c r="N27" s="488">
        <f t="shared" si="6"/>
        <v>98.70195183270356</v>
      </c>
    </row>
    <row r="28" spans="1:14" ht="24.75" customHeight="1">
      <c r="A28" s="88" t="s">
        <v>254</v>
      </c>
      <c r="B28" s="54"/>
      <c r="C28" s="52"/>
      <c r="D28" s="52"/>
      <c r="E28" s="52">
        <v>9743307</v>
      </c>
      <c r="F28" s="52">
        <v>5952758</v>
      </c>
      <c r="G28" s="52">
        <f>E28-F28</f>
        <v>3790549</v>
      </c>
      <c r="H28" s="52"/>
      <c r="I28" s="52"/>
      <c r="J28" s="52"/>
      <c r="K28" s="52">
        <f>B28+E28+H28</f>
        <v>9743307</v>
      </c>
      <c r="L28" s="52">
        <f>C28+F28+I28</f>
        <v>5952758</v>
      </c>
      <c r="M28" s="447">
        <f>D28+G28+J28</f>
        <v>3790549</v>
      </c>
      <c r="N28" s="488">
        <f t="shared" si="6"/>
        <v>61.095868168784996</v>
      </c>
    </row>
    <row r="29" spans="1:14" ht="24.75" customHeight="1">
      <c r="A29" s="88" t="s">
        <v>747</v>
      </c>
      <c r="B29" s="54"/>
      <c r="C29" s="52"/>
      <c r="D29" s="52"/>
      <c r="E29" s="52">
        <f>3810319+216457</f>
        <v>4026776</v>
      </c>
      <c r="F29" s="52">
        <f>3810319+58312</f>
        <v>3868631</v>
      </c>
      <c r="G29" s="52">
        <f>E29-F29</f>
        <v>158145</v>
      </c>
      <c r="H29" s="52"/>
      <c r="I29" s="52"/>
      <c r="J29" s="52"/>
      <c r="K29" s="52">
        <f t="shared" si="7"/>
        <v>4026776</v>
      </c>
      <c r="L29" s="52">
        <f t="shared" si="7"/>
        <v>3868631</v>
      </c>
      <c r="M29" s="447">
        <f>D29+G29+J29</f>
        <v>158145</v>
      </c>
      <c r="N29" s="488">
        <f t="shared" si="6"/>
        <v>96.07266458327952</v>
      </c>
    </row>
    <row r="30" spans="1:14" s="48" customFormat="1" ht="31.5" customHeight="1">
      <c r="A30" s="85" t="s">
        <v>714</v>
      </c>
      <c r="B30" s="51">
        <f>4175800+160000</f>
        <v>4335800</v>
      </c>
      <c r="C30" s="51"/>
      <c r="D30" s="52">
        <f>B30-C30</f>
        <v>4335800</v>
      </c>
      <c r="E30" s="51"/>
      <c r="F30" s="51"/>
      <c r="G30" s="51"/>
      <c r="H30" s="51"/>
      <c r="I30" s="51"/>
      <c r="J30" s="51"/>
      <c r="K30" s="51">
        <f>B30+E30+H30</f>
        <v>4335800</v>
      </c>
      <c r="L30" s="51"/>
      <c r="M30" s="446">
        <f>D30+G30+J30</f>
        <v>4335800</v>
      </c>
      <c r="N30" s="487">
        <f>(1-M30/K30)*100</f>
        <v>0</v>
      </c>
    </row>
    <row r="31" spans="1:14" s="48" customFormat="1" ht="31.5" customHeight="1">
      <c r="A31" s="85" t="s">
        <v>495</v>
      </c>
      <c r="B31" s="51">
        <v>1845000</v>
      </c>
      <c r="C31" s="51"/>
      <c r="D31" s="51">
        <v>1845000</v>
      </c>
      <c r="E31" s="51"/>
      <c r="F31" s="51"/>
      <c r="G31" s="51"/>
      <c r="H31" s="51"/>
      <c r="I31" s="51"/>
      <c r="J31" s="51"/>
      <c r="K31" s="51">
        <f>B31+E31+H31</f>
        <v>1845000</v>
      </c>
      <c r="L31" s="51"/>
      <c r="M31" s="446">
        <f>D31+G31+J31</f>
        <v>1845000</v>
      </c>
      <c r="N31" s="487">
        <f>(1-M31/K31)*100</f>
        <v>0</v>
      </c>
    </row>
    <row r="32" spans="1:14" s="48" customFormat="1" ht="31.5" customHeight="1" thickBot="1">
      <c r="A32" s="87" t="s">
        <v>371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446"/>
      <c r="N32" s="491"/>
    </row>
    <row r="33" spans="1:14" s="48" customFormat="1" ht="50.25" customHeight="1" thickBot="1">
      <c r="A33" s="89" t="s">
        <v>978</v>
      </c>
      <c r="B33" s="90">
        <f>B15+B18+B26+B30+B31</f>
        <v>660626233</v>
      </c>
      <c r="C33" s="90">
        <f aca="true" t="shared" si="8" ref="C33:L33">C15+C18+C26+C30+C31</f>
        <v>144672680</v>
      </c>
      <c r="D33" s="90">
        <f t="shared" si="8"/>
        <v>515953553</v>
      </c>
      <c r="E33" s="90">
        <f t="shared" si="8"/>
        <v>51012564</v>
      </c>
      <c r="F33" s="90">
        <f t="shared" si="8"/>
        <v>20186939</v>
      </c>
      <c r="G33" s="90">
        <f t="shared" si="8"/>
        <v>30825625</v>
      </c>
      <c r="H33" s="90">
        <f t="shared" si="8"/>
        <v>31384959</v>
      </c>
      <c r="I33" s="90">
        <f t="shared" si="8"/>
        <v>393869</v>
      </c>
      <c r="J33" s="90">
        <f t="shared" si="8"/>
        <v>30991090</v>
      </c>
      <c r="K33" s="90">
        <f t="shared" si="8"/>
        <v>743023756</v>
      </c>
      <c r="L33" s="90">
        <f t="shared" si="8"/>
        <v>165253488</v>
      </c>
      <c r="M33" s="448">
        <f>M15+M18+M26+M30+M31</f>
        <v>578706130</v>
      </c>
      <c r="N33" s="492">
        <f>(1-M33/K33)*100</f>
        <v>22.114720380488073</v>
      </c>
    </row>
  </sheetData>
  <sheetProtection password="AF00" sheet="1"/>
  <mergeCells count="23">
    <mergeCell ref="H13:H14"/>
    <mergeCell ref="I13:I14"/>
    <mergeCell ref="J13:J14"/>
    <mergeCell ref="K13:K14"/>
    <mergeCell ref="L13:L14"/>
    <mergeCell ref="M13:M14"/>
    <mergeCell ref="E11:G12"/>
    <mergeCell ref="B13:B14"/>
    <mergeCell ref="C13:C14"/>
    <mergeCell ref="D13:D14"/>
    <mergeCell ref="E13:E14"/>
    <mergeCell ref="F13:F14"/>
    <mergeCell ref="G13:G14"/>
    <mergeCell ref="A3:N3"/>
    <mergeCell ref="A4:M4"/>
    <mergeCell ref="A7:N7"/>
    <mergeCell ref="A8:M8"/>
    <mergeCell ref="A10:A14"/>
    <mergeCell ref="B10:G10"/>
    <mergeCell ref="H10:J12"/>
    <mergeCell ref="K10:M12"/>
    <mergeCell ref="N10:N14"/>
    <mergeCell ref="B11:D12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3:O33"/>
  <sheetViews>
    <sheetView zoomScalePageLayoutView="0" workbookViewId="0" topLeftCell="A1">
      <selection activeCell="A3" sqref="A3:N3"/>
    </sheetView>
  </sheetViews>
  <sheetFormatPr defaultColWidth="9.00390625" defaultRowHeight="12.75"/>
  <cols>
    <col min="1" max="1" width="27.375" style="26" customWidth="1"/>
    <col min="2" max="10" width="14.25390625" style="50" customWidth="1"/>
    <col min="11" max="11" width="15.625" style="50" bestFit="1" customWidth="1"/>
    <col min="12" max="13" width="14.25390625" style="50" customWidth="1"/>
    <col min="14" max="14" width="15.875" style="26" customWidth="1"/>
    <col min="15" max="16384" width="9.125" style="26" customWidth="1"/>
  </cols>
  <sheetData>
    <row r="3" spans="1:14" ht="12.75">
      <c r="A3" s="1126"/>
      <c r="B3" s="1126"/>
      <c r="C3" s="1126"/>
      <c r="D3" s="1126"/>
      <c r="E3" s="1126"/>
      <c r="F3" s="1126"/>
      <c r="G3" s="1126"/>
      <c r="H3" s="1126"/>
      <c r="I3" s="1126"/>
      <c r="J3" s="1126"/>
      <c r="K3" s="1126"/>
      <c r="L3" s="1126"/>
      <c r="M3" s="1126"/>
      <c r="N3" s="1126"/>
    </row>
    <row r="4" spans="1:13" s="48" customFormat="1" ht="12.75">
      <c r="A4" s="1126"/>
      <c r="B4" s="1126"/>
      <c r="C4" s="1126"/>
      <c r="D4" s="1126"/>
      <c r="E4" s="1126"/>
      <c r="F4" s="1126"/>
      <c r="G4" s="1126"/>
      <c r="H4" s="1126"/>
      <c r="I4" s="1126"/>
      <c r="J4" s="1126"/>
      <c r="K4" s="1126"/>
      <c r="L4" s="1126"/>
      <c r="M4" s="1126"/>
    </row>
    <row r="5" spans="1:6" s="66" customFormat="1" ht="12.75">
      <c r="A5" s="220" t="s">
        <v>1145</v>
      </c>
      <c r="C5" s="133"/>
      <c r="D5" s="50"/>
      <c r="E5" s="50"/>
      <c r="F5" s="50"/>
    </row>
    <row r="6" spans="1:6" s="66" customFormat="1" ht="12.75">
      <c r="A6" s="220"/>
      <c r="C6" s="133"/>
      <c r="D6" s="50"/>
      <c r="E6" s="50"/>
      <c r="F6" s="50"/>
    </row>
    <row r="7" spans="1:14" s="10" customFormat="1" ht="14.25">
      <c r="A7" s="1149" t="s">
        <v>1020</v>
      </c>
      <c r="B7" s="1149"/>
      <c r="C7" s="1149"/>
      <c r="D7" s="1149"/>
      <c r="E7" s="1149"/>
      <c r="F7" s="1149"/>
      <c r="G7" s="1149"/>
      <c r="H7" s="1149"/>
      <c r="I7" s="1149"/>
      <c r="J7" s="1149"/>
      <c r="K7" s="1149"/>
      <c r="L7" s="1149"/>
      <c r="M7" s="1149"/>
      <c r="N7" s="1149"/>
    </row>
    <row r="8" spans="1:13" s="106" customFormat="1" ht="15">
      <c r="A8" s="1149" t="s">
        <v>982</v>
      </c>
      <c r="B8" s="1149"/>
      <c r="C8" s="1149"/>
      <c r="D8" s="1149"/>
      <c r="E8" s="1149"/>
      <c r="F8" s="1149"/>
      <c r="G8" s="1149"/>
      <c r="H8" s="1149"/>
      <c r="I8" s="1149"/>
      <c r="J8" s="1149"/>
      <c r="K8" s="1149"/>
      <c r="L8" s="1149"/>
      <c r="M8" s="1149"/>
    </row>
    <row r="9" spans="14:15" ht="13.5" thickBot="1">
      <c r="N9" s="122" t="s">
        <v>698</v>
      </c>
      <c r="O9" s="490"/>
    </row>
    <row r="10" spans="1:14" ht="13.5" thickBot="1">
      <c r="A10" s="1238" t="s">
        <v>699</v>
      </c>
      <c r="B10" s="1241" t="s">
        <v>255</v>
      </c>
      <c r="C10" s="1242"/>
      <c r="D10" s="1242"/>
      <c r="E10" s="1242"/>
      <c r="F10" s="1242"/>
      <c r="G10" s="1243"/>
      <c r="H10" s="1248" t="s">
        <v>292</v>
      </c>
      <c r="I10" s="1244"/>
      <c r="J10" s="1245"/>
      <c r="K10" s="1248" t="s">
        <v>642</v>
      </c>
      <c r="L10" s="1244"/>
      <c r="M10" s="1245"/>
      <c r="N10" s="1235" t="s">
        <v>311</v>
      </c>
    </row>
    <row r="11" spans="1:14" ht="12.75" customHeight="1">
      <c r="A11" s="1239"/>
      <c r="B11" s="1244" t="s">
        <v>700</v>
      </c>
      <c r="C11" s="1244"/>
      <c r="D11" s="1245"/>
      <c r="E11" s="1248" t="s">
        <v>701</v>
      </c>
      <c r="F11" s="1244"/>
      <c r="G11" s="1245"/>
      <c r="H11" s="1254"/>
      <c r="I11" s="1255"/>
      <c r="J11" s="1256"/>
      <c r="K11" s="1254"/>
      <c r="L11" s="1255"/>
      <c r="M11" s="1256"/>
      <c r="N11" s="1236"/>
    </row>
    <row r="12" spans="1:14" ht="13.5" thickBot="1">
      <c r="A12" s="1239"/>
      <c r="B12" s="1246"/>
      <c r="C12" s="1246"/>
      <c r="D12" s="1247"/>
      <c r="E12" s="1249"/>
      <c r="F12" s="1246"/>
      <c r="G12" s="1247"/>
      <c r="H12" s="1249"/>
      <c r="I12" s="1246"/>
      <c r="J12" s="1247"/>
      <c r="K12" s="1249"/>
      <c r="L12" s="1246"/>
      <c r="M12" s="1247"/>
      <c r="N12" s="1236"/>
    </row>
    <row r="13" spans="1:14" ht="12.75" customHeight="1">
      <c r="A13" s="1239"/>
      <c r="B13" s="1245" t="s">
        <v>702</v>
      </c>
      <c r="C13" s="1250" t="s">
        <v>703</v>
      </c>
      <c r="D13" s="1252" t="s">
        <v>704</v>
      </c>
      <c r="E13" s="1252" t="s">
        <v>702</v>
      </c>
      <c r="F13" s="1250" t="s">
        <v>703</v>
      </c>
      <c r="G13" s="1252" t="s">
        <v>704</v>
      </c>
      <c r="H13" s="1252" t="s">
        <v>702</v>
      </c>
      <c r="I13" s="1250" t="s">
        <v>703</v>
      </c>
      <c r="J13" s="1252" t="s">
        <v>704</v>
      </c>
      <c r="K13" s="1252" t="s">
        <v>702</v>
      </c>
      <c r="L13" s="1250" t="s">
        <v>703</v>
      </c>
      <c r="M13" s="1252" t="s">
        <v>704</v>
      </c>
      <c r="N13" s="1236"/>
    </row>
    <row r="14" spans="1:14" ht="13.5" thickBot="1">
      <c r="A14" s="1240"/>
      <c r="B14" s="1247"/>
      <c r="C14" s="1251"/>
      <c r="D14" s="1253"/>
      <c r="E14" s="1253"/>
      <c r="F14" s="1251"/>
      <c r="G14" s="1253"/>
      <c r="H14" s="1253"/>
      <c r="I14" s="1251"/>
      <c r="J14" s="1253"/>
      <c r="K14" s="1253"/>
      <c r="L14" s="1251"/>
      <c r="M14" s="1253"/>
      <c r="N14" s="1237"/>
    </row>
    <row r="15" spans="1:14" s="48" customFormat="1" ht="31.5" customHeight="1">
      <c r="A15" s="85" t="s">
        <v>705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446"/>
      <c r="N15" s="489"/>
    </row>
    <row r="16" spans="1:14" ht="24.75" customHeight="1">
      <c r="A16" s="86" t="s">
        <v>706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447"/>
      <c r="N16" s="488"/>
    </row>
    <row r="17" spans="1:14" ht="24.75" customHeight="1">
      <c r="A17" s="514" t="s">
        <v>864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447"/>
      <c r="N17" s="488"/>
    </row>
    <row r="18" spans="1:14" s="48" customFormat="1" ht="31.5" customHeight="1">
      <c r="A18" s="85" t="s">
        <v>707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446"/>
      <c r="N18" s="487"/>
    </row>
    <row r="19" spans="1:14" ht="24.75" customHeight="1">
      <c r="A19" s="86" t="s">
        <v>708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447"/>
      <c r="N19" s="488"/>
    </row>
    <row r="20" spans="1:14" ht="24.75" customHeight="1">
      <c r="A20" s="86" t="s">
        <v>709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447"/>
      <c r="N20" s="488"/>
    </row>
    <row r="21" spans="1:14" ht="24.75" customHeight="1">
      <c r="A21" s="86" t="s">
        <v>710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447"/>
      <c r="N21" s="488"/>
    </row>
    <row r="22" spans="1:14" ht="24.75" customHeight="1">
      <c r="A22" s="86" t="s">
        <v>711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447"/>
      <c r="N22" s="488"/>
    </row>
    <row r="23" spans="1:14" ht="24.75" customHeight="1">
      <c r="A23" s="86" t="s">
        <v>712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447"/>
      <c r="N23" s="488"/>
    </row>
    <row r="24" spans="1:14" ht="24.75" customHeight="1">
      <c r="A24" s="86" t="s">
        <v>713</v>
      </c>
      <c r="B24" s="52"/>
      <c r="C24" s="53"/>
      <c r="D24" s="52"/>
      <c r="E24" s="52"/>
      <c r="F24" s="52"/>
      <c r="G24" s="52"/>
      <c r="H24" s="52"/>
      <c r="I24" s="52"/>
      <c r="J24" s="52"/>
      <c r="K24" s="52"/>
      <c r="L24" s="52"/>
      <c r="M24" s="447"/>
      <c r="N24" s="488"/>
    </row>
    <row r="25" spans="1:14" ht="52.5" customHeight="1">
      <c r="A25" s="297" t="s">
        <v>312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447"/>
      <c r="N25" s="488"/>
    </row>
    <row r="26" spans="1:14" s="48" customFormat="1" ht="31.5" customHeight="1">
      <c r="A26" s="87" t="s">
        <v>745</v>
      </c>
      <c r="B26" s="51"/>
      <c r="C26" s="51"/>
      <c r="D26" s="51"/>
      <c r="E26" s="51">
        <f>SUM(E27:E29)</f>
        <v>244016</v>
      </c>
      <c r="F26" s="51">
        <f>SUM(F27:F29)</f>
        <v>1260</v>
      </c>
      <c r="G26" s="51">
        <f>SUM(G27:G29)</f>
        <v>242756</v>
      </c>
      <c r="H26" s="51"/>
      <c r="I26" s="51"/>
      <c r="J26" s="51"/>
      <c r="K26" s="51">
        <f>SUM(K27:K29)</f>
        <v>244016</v>
      </c>
      <c r="L26" s="51">
        <f>SUM(L27:L29)</f>
        <v>1260</v>
      </c>
      <c r="M26" s="446">
        <f>SUM(M27:M29)</f>
        <v>242756</v>
      </c>
      <c r="N26" s="487">
        <f>(1-M26/K26)*100</f>
        <v>0.5163595829781653</v>
      </c>
    </row>
    <row r="27" spans="1:14" ht="24.75" customHeight="1">
      <c r="A27" s="88" t="s">
        <v>746</v>
      </c>
      <c r="B27" s="52"/>
      <c r="C27" s="52"/>
      <c r="D27" s="52"/>
      <c r="E27" s="52"/>
      <c r="F27" s="52"/>
      <c r="G27" s="52">
        <f>E27-F27</f>
        <v>0</v>
      </c>
      <c r="H27" s="52"/>
      <c r="I27" s="52"/>
      <c r="J27" s="52"/>
      <c r="K27" s="52">
        <f aca="true" t="shared" si="0" ref="K27:M29">B27+E27+H27</f>
        <v>0</v>
      </c>
      <c r="L27" s="52">
        <f t="shared" si="0"/>
        <v>0</v>
      </c>
      <c r="M27" s="447">
        <f t="shared" si="0"/>
        <v>0</v>
      </c>
      <c r="N27" s="488"/>
    </row>
    <row r="28" spans="1:14" ht="24.75" customHeight="1">
      <c r="A28" s="88" t="s">
        <v>254</v>
      </c>
      <c r="B28" s="54"/>
      <c r="C28" s="52"/>
      <c r="D28" s="52"/>
      <c r="E28" s="52"/>
      <c r="F28" s="52"/>
      <c r="G28" s="52">
        <f>E28-F28</f>
        <v>0</v>
      </c>
      <c r="H28" s="52"/>
      <c r="I28" s="52"/>
      <c r="J28" s="52"/>
      <c r="K28" s="52">
        <f>B28+E28+H28</f>
        <v>0</v>
      </c>
      <c r="L28" s="52">
        <f>C28+F28+I28</f>
        <v>0</v>
      </c>
      <c r="M28" s="447">
        <f>D28+G28+J28</f>
        <v>0</v>
      </c>
      <c r="N28" s="488"/>
    </row>
    <row r="29" spans="1:14" ht="24.75" customHeight="1">
      <c r="A29" s="88" t="s">
        <v>747</v>
      </c>
      <c r="B29" s="54"/>
      <c r="C29" s="52"/>
      <c r="D29" s="52"/>
      <c r="E29" s="52">
        <v>244016</v>
      </c>
      <c r="F29" s="52">
        <v>1260</v>
      </c>
      <c r="G29" s="52">
        <f>E29-F29</f>
        <v>242756</v>
      </c>
      <c r="H29" s="52"/>
      <c r="I29" s="52"/>
      <c r="J29" s="52"/>
      <c r="K29" s="52">
        <f t="shared" si="0"/>
        <v>244016</v>
      </c>
      <c r="L29" s="52">
        <f t="shared" si="0"/>
        <v>1260</v>
      </c>
      <c r="M29" s="447">
        <f t="shared" si="0"/>
        <v>242756</v>
      </c>
      <c r="N29" s="488">
        <f>(1-M29/K29)*100</f>
        <v>0.5163595829781653</v>
      </c>
    </row>
    <row r="30" spans="1:14" s="48" customFormat="1" ht="31.5" customHeight="1">
      <c r="A30" s="85" t="s">
        <v>714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446"/>
      <c r="N30" s="487"/>
    </row>
    <row r="31" spans="1:14" s="48" customFormat="1" ht="31.5" customHeight="1">
      <c r="A31" s="85" t="s">
        <v>495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446"/>
      <c r="N31" s="487"/>
    </row>
    <row r="32" spans="1:14" s="48" customFormat="1" ht="31.5" customHeight="1" thickBot="1">
      <c r="A32" s="87" t="s">
        <v>371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446"/>
      <c r="N32" s="491"/>
    </row>
    <row r="33" spans="1:14" s="48" customFormat="1" ht="50.25" customHeight="1" thickBot="1">
      <c r="A33" s="89" t="s">
        <v>978</v>
      </c>
      <c r="B33" s="90">
        <f>B15+B18+B26+B30+B31</f>
        <v>0</v>
      </c>
      <c r="C33" s="90">
        <f aca="true" t="shared" si="1" ref="C33:L33">C15+C18+C26+C30+C31</f>
        <v>0</v>
      </c>
      <c r="D33" s="90">
        <f t="shared" si="1"/>
        <v>0</v>
      </c>
      <c r="E33" s="90">
        <f t="shared" si="1"/>
        <v>244016</v>
      </c>
      <c r="F33" s="90">
        <f t="shared" si="1"/>
        <v>1260</v>
      </c>
      <c r="G33" s="90">
        <f t="shared" si="1"/>
        <v>242756</v>
      </c>
      <c r="H33" s="90">
        <f t="shared" si="1"/>
        <v>0</v>
      </c>
      <c r="I33" s="90">
        <f t="shared" si="1"/>
        <v>0</v>
      </c>
      <c r="J33" s="90">
        <f t="shared" si="1"/>
        <v>0</v>
      </c>
      <c r="K33" s="90">
        <f t="shared" si="1"/>
        <v>244016</v>
      </c>
      <c r="L33" s="90">
        <f t="shared" si="1"/>
        <v>1260</v>
      </c>
      <c r="M33" s="448">
        <f>M15+M18+M26+M30+M31</f>
        <v>242756</v>
      </c>
      <c r="N33" s="492">
        <f>(1-M33/K33)*100</f>
        <v>0.5163595829781653</v>
      </c>
    </row>
  </sheetData>
  <sheetProtection password="AF00" sheet="1"/>
  <mergeCells count="23">
    <mergeCell ref="H13:H14"/>
    <mergeCell ref="I13:I14"/>
    <mergeCell ref="J13:J14"/>
    <mergeCell ref="K13:K14"/>
    <mergeCell ref="L13:L14"/>
    <mergeCell ref="M13:M14"/>
    <mergeCell ref="E11:G12"/>
    <mergeCell ref="B13:B14"/>
    <mergeCell ref="C13:C14"/>
    <mergeCell ref="D13:D14"/>
    <mergeCell ref="E13:E14"/>
    <mergeCell ref="F13:F14"/>
    <mergeCell ref="G13:G14"/>
    <mergeCell ref="A3:N3"/>
    <mergeCell ref="A4:M4"/>
    <mergeCell ref="A7:N7"/>
    <mergeCell ref="A8:M8"/>
    <mergeCell ref="A10:A14"/>
    <mergeCell ref="B10:G10"/>
    <mergeCell ref="H10:J12"/>
    <mergeCell ref="K10:M12"/>
    <mergeCell ref="N10:N14"/>
    <mergeCell ref="B11:D12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18"/>
  <sheetViews>
    <sheetView zoomScalePageLayoutView="0" workbookViewId="0" topLeftCell="A1">
      <selection activeCell="A2" sqref="A2:K2"/>
    </sheetView>
  </sheetViews>
  <sheetFormatPr defaultColWidth="9.00390625" defaultRowHeight="12.75"/>
  <cols>
    <col min="1" max="1" width="13.125" style="13" customWidth="1"/>
    <col min="2" max="2" width="9.125" style="13" customWidth="1"/>
    <col min="3" max="3" width="12.125" style="13" customWidth="1"/>
    <col min="4" max="9" width="9.125" style="13" customWidth="1"/>
    <col min="10" max="10" width="15.625" style="2" bestFit="1" customWidth="1"/>
    <col min="11" max="11" width="4.125" style="13" customWidth="1"/>
    <col min="12" max="16384" width="9.125" style="13" customWidth="1"/>
  </cols>
  <sheetData>
    <row r="1" spans="10:11" ht="15.75">
      <c r="J1" s="21"/>
      <c r="K1" s="15"/>
    </row>
    <row r="2" spans="1:11" ht="15.75">
      <c r="A2" s="970"/>
      <c r="B2" s="970"/>
      <c r="C2" s="970"/>
      <c r="D2" s="970"/>
      <c r="E2" s="970"/>
      <c r="F2" s="970"/>
      <c r="G2" s="970"/>
      <c r="H2" s="970"/>
      <c r="I2" s="970"/>
      <c r="J2" s="970"/>
      <c r="K2" s="970"/>
    </row>
    <row r="3" spans="10:11" ht="15.75">
      <c r="J3" s="21"/>
      <c r="K3" s="15"/>
    </row>
    <row r="4" spans="1:10" s="56" customFormat="1" ht="12.75">
      <c r="A4" s="1178"/>
      <c r="B4" s="1178"/>
      <c r="C4" s="1178"/>
      <c r="D4" s="1178"/>
      <c r="E4" s="1178"/>
      <c r="F4" s="1178"/>
      <c r="G4" s="1178"/>
      <c r="H4" s="1178"/>
      <c r="I4" s="1178"/>
      <c r="J4" s="1178"/>
    </row>
    <row r="5" spans="1:6" s="66" customFormat="1" ht="12.75">
      <c r="A5" s="220" t="s">
        <v>1146</v>
      </c>
      <c r="C5" s="133"/>
      <c r="D5" s="50"/>
      <c r="E5" s="50"/>
      <c r="F5" s="50"/>
    </row>
    <row r="7" spans="1:11" ht="15.75">
      <c r="A7" s="1257" t="s">
        <v>556</v>
      </c>
      <c r="B7" s="1257"/>
      <c r="C7" s="1257"/>
      <c r="D7" s="1257"/>
      <c r="E7" s="1257"/>
      <c r="F7" s="1257"/>
      <c r="G7" s="1257"/>
      <c r="H7" s="1257"/>
      <c r="I7" s="1257"/>
      <c r="J7" s="1257"/>
      <c r="K7" s="1257"/>
    </row>
    <row r="8" spans="1:11" ht="15.75">
      <c r="A8" s="1257" t="s">
        <v>313</v>
      </c>
      <c r="B8" s="1257"/>
      <c r="C8" s="1257"/>
      <c r="D8" s="1257"/>
      <c r="E8" s="1257"/>
      <c r="F8" s="1257"/>
      <c r="G8" s="1257"/>
      <c r="H8" s="1257"/>
      <c r="I8" s="1257"/>
      <c r="J8" s="1257"/>
      <c r="K8" s="1257"/>
    </row>
    <row r="9" spans="1:11" ht="15.75">
      <c r="A9" s="1257" t="s">
        <v>983</v>
      </c>
      <c r="B9" s="1257"/>
      <c r="C9" s="1257"/>
      <c r="D9" s="1257"/>
      <c r="E9" s="1257"/>
      <c r="F9" s="1257"/>
      <c r="G9" s="1257"/>
      <c r="H9" s="1257"/>
      <c r="I9" s="1257"/>
      <c r="J9" s="1257"/>
      <c r="K9" s="1257"/>
    </row>
    <row r="12" ht="15.75">
      <c r="A12" s="22" t="s">
        <v>617</v>
      </c>
    </row>
    <row r="15" spans="1:4" ht="15.75">
      <c r="A15" s="22" t="s">
        <v>618</v>
      </c>
      <c r="D15" s="12"/>
    </row>
    <row r="17" spans="1:11" ht="18">
      <c r="A17" s="13" t="s">
        <v>619</v>
      </c>
      <c r="J17" s="23">
        <v>1845000</v>
      </c>
      <c r="K17" s="24" t="s">
        <v>620</v>
      </c>
    </row>
    <row r="18" spans="1:11" s="12" customFormat="1" ht="15.75">
      <c r="A18" s="12" t="s">
        <v>621</v>
      </c>
      <c r="J18" s="25">
        <f>SUM(J17:J17)</f>
        <v>1845000</v>
      </c>
      <c r="K18" s="12" t="s">
        <v>620</v>
      </c>
    </row>
  </sheetData>
  <sheetProtection password="AF00" sheet="1"/>
  <mergeCells count="5">
    <mergeCell ref="A8:K8"/>
    <mergeCell ref="A9:K9"/>
    <mergeCell ref="A4:J4"/>
    <mergeCell ref="A7:K7"/>
    <mergeCell ref="A2:K2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2:G33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8.125" style="26" customWidth="1"/>
    <col min="2" max="2" width="5.00390625" style="26" customWidth="1"/>
    <col min="3" max="3" width="62.125" style="26" customWidth="1"/>
    <col min="4" max="4" width="19.125" style="307" customWidth="1"/>
    <col min="5" max="16384" width="9.125" style="26" customWidth="1"/>
  </cols>
  <sheetData>
    <row r="2" spans="1:4" ht="12.75">
      <c r="A2" s="1126"/>
      <c r="B2" s="1126"/>
      <c r="C2" s="1126"/>
      <c r="D2" s="1126"/>
    </row>
    <row r="3" spans="1:4" s="299" customFormat="1" ht="12.75">
      <c r="A3" s="1258"/>
      <c r="B3" s="1258"/>
      <c r="C3" s="1259"/>
      <c r="D3" s="1259"/>
    </row>
    <row r="4" spans="1:7" s="56" customFormat="1" ht="12.75">
      <c r="A4" s="1178"/>
      <c r="B4" s="1178"/>
      <c r="C4" s="1178"/>
      <c r="D4" s="1178"/>
      <c r="E4" s="308"/>
      <c r="F4" s="308"/>
      <c r="G4" s="308"/>
    </row>
    <row r="5" spans="1:4" s="66" customFormat="1" ht="12.75">
      <c r="A5" s="220" t="s">
        <v>1147</v>
      </c>
      <c r="C5" s="133"/>
      <c r="D5" s="50"/>
    </row>
    <row r="6" spans="1:4" s="299" customFormat="1" ht="12.75">
      <c r="A6" s="298"/>
      <c r="B6" s="298"/>
      <c r="C6" s="298"/>
      <c r="D6" s="300"/>
    </row>
    <row r="7" spans="1:7" s="1" customFormat="1" ht="15.75">
      <c r="A7" s="1269" t="s">
        <v>556</v>
      </c>
      <c r="B7" s="1269"/>
      <c r="C7" s="1269"/>
      <c r="D7" s="1269"/>
      <c r="E7" s="309"/>
      <c r="F7" s="309"/>
      <c r="G7" s="309"/>
    </row>
    <row r="8" spans="1:4" s="299" customFormat="1" ht="15.75">
      <c r="A8" s="1269" t="s">
        <v>314</v>
      </c>
      <c r="B8" s="1269"/>
      <c r="C8" s="1269"/>
      <c r="D8" s="1269"/>
    </row>
    <row r="9" spans="1:4" s="299" customFormat="1" ht="15.75">
      <c r="A9" s="1269" t="s">
        <v>979</v>
      </c>
      <c r="B9" s="1269"/>
      <c r="C9" s="1269"/>
      <c r="D9" s="1269"/>
    </row>
    <row r="10" spans="1:4" s="299" customFormat="1" ht="12.75">
      <c r="A10" s="298"/>
      <c r="B10" s="298"/>
      <c r="C10" s="298"/>
      <c r="D10" s="300"/>
    </row>
    <row r="11" spans="1:4" s="299" customFormat="1" ht="13.5" thickBot="1">
      <c r="A11" s="301"/>
      <c r="B11" s="301"/>
      <c r="C11" s="301"/>
      <c r="D11" s="310" t="s">
        <v>870</v>
      </c>
    </row>
    <row r="12" spans="1:4" s="302" customFormat="1" ht="12.75">
      <c r="A12" s="1260" t="s">
        <v>256</v>
      </c>
      <c r="B12" s="1262" t="s">
        <v>641</v>
      </c>
      <c r="C12" s="1263"/>
      <c r="D12" s="1266" t="s">
        <v>257</v>
      </c>
    </row>
    <row r="13" spans="1:4" s="302" customFormat="1" ht="12.75">
      <c r="A13" s="1261"/>
      <c r="B13" s="1264"/>
      <c r="C13" s="1265"/>
      <c r="D13" s="1267"/>
    </row>
    <row r="14" spans="1:4" s="302" customFormat="1" ht="13.5" thickBot="1">
      <c r="A14" s="1261"/>
      <c r="B14" s="1264"/>
      <c r="C14" s="1265"/>
      <c r="D14" s="1268"/>
    </row>
    <row r="15" spans="1:4" ht="15.75" customHeight="1">
      <c r="A15" s="799" t="s">
        <v>334</v>
      </c>
      <c r="B15" s="800" t="s">
        <v>334</v>
      </c>
      <c r="C15" s="814" t="s">
        <v>258</v>
      </c>
      <c r="D15" s="818">
        <f>'24. mell. )'!F15</f>
        <v>115333782</v>
      </c>
    </row>
    <row r="16" spans="1:4" ht="15.75" customHeight="1">
      <c r="A16" s="799" t="s">
        <v>335</v>
      </c>
      <c r="B16" s="800" t="s">
        <v>335</v>
      </c>
      <c r="C16" s="814" t="s">
        <v>259</v>
      </c>
      <c r="D16" s="819">
        <f>'24. mell. )'!F16</f>
        <v>72617336</v>
      </c>
    </row>
    <row r="17" spans="1:4" s="493" customFormat="1" ht="21" customHeight="1">
      <c r="A17" s="802" t="s">
        <v>336</v>
      </c>
      <c r="B17" s="803" t="s">
        <v>728</v>
      </c>
      <c r="C17" s="815" t="s">
        <v>260</v>
      </c>
      <c r="D17" s="822">
        <f>D15-D16</f>
        <v>42716446</v>
      </c>
    </row>
    <row r="18" spans="1:4" ht="15.75" customHeight="1">
      <c r="A18" s="799" t="s">
        <v>337</v>
      </c>
      <c r="B18" s="800" t="s">
        <v>336</v>
      </c>
      <c r="C18" s="814" t="s">
        <v>261</v>
      </c>
      <c r="D18" s="819">
        <f>'24. mell. )'!F18</f>
        <v>73864959</v>
      </c>
    </row>
    <row r="19" spans="1:4" ht="15.75" customHeight="1">
      <c r="A19" s="799" t="s">
        <v>338</v>
      </c>
      <c r="B19" s="800" t="s">
        <v>337</v>
      </c>
      <c r="C19" s="814" t="s">
        <v>262</v>
      </c>
      <c r="D19" s="819">
        <f>'24. mell. )'!F19</f>
        <v>11534934</v>
      </c>
    </row>
    <row r="20" spans="1:4" s="493" customFormat="1" ht="21" customHeight="1">
      <c r="A20" s="802" t="s">
        <v>360</v>
      </c>
      <c r="B20" s="803" t="s">
        <v>489</v>
      </c>
      <c r="C20" s="815" t="s">
        <v>263</v>
      </c>
      <c r="D20" s="822">
        <f>D18-D19</f>
        <v>62330025</v>
      </c>
    </row>
    <row r="21" spans="1:4" s="306" customFormat="1" ht="24.75" customHeight="1">
      <c r="A21" s="805" t="s">
        <v>361</v>
      </c>
      <c r="B21" s="806" t="s">
        <v>373</v>
      </c>
      <c r="C21" s="816" t="s">
        <v>264</v>
      </c>
      <c r="D21" s="821">
        <f>D17+D20</f>
        <v>105046471</v>
      </c>
    </row>
    <row r="22" spans="1:4" ht="15.75" customHeight="1">
      <c r="A22" s="799" t="s">
        <v>362</v>
      </c>
      <c r="B22" s="800" t="s">
        <v>338</v>
      </c>
      <c r="C22" s="814" t="s">
        <v>265</v>
      </c>
      <c r="D22" s="819"/>
    </row>
    <row r="23" spans="1:4" ht="15.75" customHeight="1">
      <c r="A23" s="799" t="s">
        <v>363</v>
      </c>
      <c r="B23" s="800" t="s">
        <v>360</v>
      </c>
      <c r="C23" s="814" t="s">
        <v>266</v>
      </c>
      <c r="D23" s="819"/>
    </row>
    <row r="24" spans="1:4" s="493" customFormat="1" ht="21" customHeight="1">
      <c r="A24" s="802" t="s">
        <v>656</v>
      </c>
      <c r="B24" s="803" t="s">
        <v>494</v>
      </c>
      <c r="C24" s="815" t="s">
        <v>267</v>
      </c>
      <c r="D24" s="820"/>
    </row>
    <row r="25" spans="1:4" ht="15.75" customHeight="1">
      <c r="A25" s="799" t="s">
        <v>657</v>
      </c>
      <c r="B25" s="800" t="s">
        <v>361</v>
      </c>
      <c r="C25" s="814" t="s">
        <v>268</v>
      </c>
      <c r="D25" s="819"/>
    </row>
    <row r="26" spans="1:4" ht="15.75" customHeight="1">
      <c r="A26" s="799" t="s">
        <v>688</v>
      </c>
      <c r="B26" s="800" t="s">
        <v>362</v>
      </c>
      <c r="C26" s="814" t="s">
        <v>269</v>
      </c>
      <c r="D26" s="819"/>
    </row>
    <row r="27" spans="1:4" s="493" customFormat="1" ht="21" customHeight="1">
      <c r="A27" s="802" t="s">
        <v>658</v>
      </c>
      <c r="B27" s="803" t="s">
        <v>497</v>
      </c>
      <c r="C27" s="815" t="s">
        <v>270</v>
      </c>
      <c r="D27" s="820"/>
    </row>
    <row r="28" spans="1:4" s="306" customFormat="1" ht="24.75" customHeight="1">
      <c r="A28" s="805" t="s">
        <v>659</v>
      </c>
      <c r="B28" s="806" t="s">
        <v>29</v>
      </c>
      <c r="C28" s="816" t="s">
        <v>271</v>
      </c>
      <c r="D28" s="821"/>
    </row>
    <row r="29" spans="1:4" s="306" customFormat="1" ht="24.75" customHeight="1">
      <c r="A29" s="805" t="s">
        <v>660</v>
      </c>
      <c r="B29" s="806" t="s">
        <v>44</v>
      </c>
      <c r="C29" s="815" t="s">
        <v>272</v>
      </c>
      <c r="D29" s="822">
        <f>D21</f>
        <v>105046471</v>
      </c>
    </row>
    <row r="30" spans="1:4" ht="15.75" customHeight="1">
      <c r="A30" s="799" t="s">
        <v>662</v>
      </c>
      <c r="B30" s="800" t="s">
        <v>131</v>
      </c>
      <c r="C30" s="814" t="s">
        <v>273</v>
      </c>
      <c r="D30" s="819">
        <f>'24. mell. )'!D30</f>
        <v>61015686</v>
      </c>
    </row>
    <row r="31" spans="1:4" s="306" customFormat="1" ht="24.75" customHeight="1">
      <c r="A31" s="805" t="s">
        <v>663</v>
      </c>
      <c r="B31" s="806" t="s">
        <v>133</v>
      </c>
      <c r="C31" s="815" t="s">
        <v>274</v>
      </c>
      <c r="D31" s="822">
        <f>D29-D30</f>
        <v>44030785</v>
      </c>
    </row>
    <row r="32" spans="1:4" ht="15.75" customHeight="1">
      <c r="A32" s="799" t="s">
        <v>664</v>
      </c>
      <c r="B32" s="800" t="s">
        <v>138</v>
      </c>
      <c r="C32" s="814" t="s">
        <v>610</v>
      </c>
      <c r="D32" s="819"/>
    </row>
    <row r="33" spans="1:4" ht="15.75" customHeight="1" thickBot="1">
      <c r="A33" s="808" t="s">
        <v>665</v>
      </c>
      <c r="B33" s="809" t="s">
        <v>197</v>
      </c>
      <c r="C33" s="817" t="s">
        <v>611</v>
      </c>
      <c r="D33" s="823"/>
    </row>
  </sheetData>
  <sheetProtection password="AF00" sheet="1"/>
  <mergeCells count="9">
    <mergeCell ref="A2:D2"/>
    <mergeCell ref="A3:D3"/>
    <mergeCell ref="A12:A14"/>
    <mergeCell ref="B12:C14"/>
    <mergeCell ref="D12:D14"/>
    <mergeCell ref="A4:D4"/>
    <mergeCell ref="A7:D7"/>
    <mergeCell ref="A8:D8"/>
    <mergeCell ref="A9:D9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2:G33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8.125" style="26" customWidth="1"/>
    <col min="2" max="2" width="5.00390625" style="26" customWidth="1"/>
    <col min="3" max="3" width="49.25390625" style="26" customWidth="1"/>
    <col min="4" max="4" width="15.00390625" style="307" customWidth="1"/>
    <col min="5" max="5" width="15.75390625" style="26" customWidth="1"/>
    <col min="6" max="6" width="16.125" style="26" customWidth="1"/>
    <col min="7" max="16384" width="9.125" style="26" customWidth="1"/>
  </cols>
  <sheetData>
    <row r="2" spans="1:6" ht="12.75">
      <c r="A2" s="1126"/>
      <c r="B2" s="1126"/>
      <c r="C2" s="1126"/>
      <c r="D2" s="1126"/>
      <c r="E2" s="1026"/>
      <c r="F2" s="1026"/>
    </row>
    <row r="3" spans="1:4" s="299" customFormat="1" ht="12.75">
      <c r="A3" s="1258"/>
      <c r="B3" s="1258"/>
      <c r="C3" s="1259"/>
      <c r="D3" s="1259"/>
    </row>
    <row r="4" spans="1:7" s="56" customFormat="1" ht="12.75">
      <c r="A4" s="1178"/>
      <c r="B4" s="1178"/>
      <c r="C4" s="1178"/>
      <c r="D4" s="1178"/>
      <c r="E4" s="308"/>
      <c r="F4" s="308"/>
      <c r="G4" s="308"/>
    </row>
    <row r="5" spans="1:4" s="66" customFormat="1" ht="12.75">
      <c r="A5" s="220" t="s">
        <v>1148</v>
      </c>
      <c r="B5" s="855"/>
      <c r="C5" s="856"/>
      <c r="D5" s="50"/>
    </row>
    <row r="6" spans="1:4" s="299" customFormat="1" ht="12.75">
      <c r="A6" s="298"/>
      <c r="B6" s="298"/>
      <c r="C6" s="298"/>
      <c r="D6" s="300"/>
    </row>
    <row r="7" spans="1:7" s="1" customFormat="1" ht="15.75">
      <c r="A7" s="1269" t="s">
        <v>999</v>
      </c>
      <c r="B7" s="1269"/>
      <c r="C7" s="1269"/>
      <c r="D7" s="1269"/>
      <c r="E7" s="1026"/>
      <c r="F7" s="1026"/>
      <c r="G7" s="309"/>
    </row>
    <row r="8" spans="1:4" s="299" customFormat="1" ht="15.75">
      <c r="A8" s="1269"/>
      <c r="B8" s="1269"/>
      <c r="C8" s="1269"/>
      <c r="D8" s="1269"/>
    </row>
    <row r="9" spans="1:6" s="299" customFormat="1" ht="15.75">
      <c r="A9" s="1269" t="s">
        <v>979</v>
      </c>
      <c r="B9" s="1269"/>
      <c r="C9" s="1269"/>
      <c r="D9" s="1269"/>
      <c r="E9" s="1026"/>
      <c r="F9" s="1026"/>
    </row>
    <row r="10" spans="1:4" s="299" customFormat="1" ht="12.75">
      <c r="A10" s="298"/>
      <c r="B10" s="298"/>
      <c r="C10" s="298"/>
      <c r="D10" s="300"/>
    </row>
    <row r="11" spans="1:6" s="299" customFormat="1" ht="13.5" thickBot="1">
      <c r="A11" s="301"/>
      <c r="B11" s="301"/>
      <c r="C11" s="301"/>
      <c r="D11" s="310"/>
      <c r="F11" s="310" t="s">
        <v>870</v>
      </c>
    </row>
    <row r="12" spans="1:6" s="302" customFormat="1" ht="12.75">
      <c r="A12" s="1270" t="s">
        <v>256</v>
      </c>
      <c r="B12" s="1270" t="s">
        <v>641</v>
      </c>
      <c r="C12" s="1270"/>
      <c r="D12" s="1266" t="s">
        <v>997</v>
      </c>
      <c r="E12" s="1270" t="s">
        <v>998</v>
      </c>
      <c r="F12" s="1271" t="s">
        <v>992</v>
      </c>
    </row>
    <row r="13" spans="1:6" s="302" customFormat="1" ht="12.75">
      <c r="A13" s="1272"/>
      <c r="B13" s="1272"/>
      <c r="C13" s="1272"/>
      <c r="D13" s="1267"/>
      <c r="E13" s="1052"/>
      <c r="F13" s="1049"/>
    </row>
    <row r="14" spans="1:6" s="302" customFormat="1" ht="13.5" thickBot="1">
      <c r="A14" s="1273"/>
      <c r="B14" s="1273"/>
      <c r="C14" s="1273"/>
      <c r="D14" s="1268"/>
      <c r="E14" s="1053"/>
      <c r="F14" s="1050"/>
    </row>
    <row r="15" spans="1:6" ht="15.75" customHeight="1">
      <c r="A15" s="811" t="s">
        <v>334</v>
      </c>
      <c r="B15" s="812" t="s">
        <v>334</v>
      </c>
      <c r="C15" s="813" t="s">
        <v>258</v>
      </c>
      <c r="D15" s="824">
        <v>112219461</v>
      </c>
      <c r="E15" s="825">
        <v>3114321</v>
      </c>
      <c r="F15" s="842">
        <f>D15+E15</f>
        <v>115333782</v>
      </c>
    </row>
    <row r="16" spans="1:6" ht="15.75" customHeight="1">
      <c r="A16" s="799" t="s">
        <v>335</v>
      </c>
      <c r="B16" s="800" t="s">
        <v>335</v>
      </c>
      <c r="C16" s="801" t="s">
        <v>259</v>
      </c>
      <c r="D16" s="826">
        <v>59691917</v>
      </c>
      <c r="E16" s="827">
        <v>12925419</v>
      </c>
      <c r="F16" s="833">
        <f>D16+E16</f>
        <v>72617336</v>
      </c>
    </row>
    <row r="17" spans="1:6" s="493" customFormat="1" ht="21" customHeight="1">
      <c r="A17" s="802" t="s">
        <v>336</v>
      </c>
      <c r="B17" s="803" t="s">
        <v>728</v>
      </c>
      <c r="C17" s="804" t="s">
        <v>260</v>
      </c>
      <c r="D17" s="828">
        <f>D15-D16</f>
        <v>52527544</v>
      </c>
      <c r="E17" s="829">
        <f>E15-E16</f>
        <v>-9811098</v>
      </c>
      <c r="F17" s="830">
        <f>F15-F16</f>
        <v>42716446</v>
      </c>
    </row>
    <row r="18" spans="1:6" ht="17.25" customHeight="1">
      <c r="A18" s="799" t="s">
        <v>337</v>
      </c>
      <c r="B18" s="800" t="s">
        <v>336</v>
      </c>
      <c r="C18" s="801" t="s">
        <v>261</v>
      </c>
      <c r="D18" s="826">
        <v>63451234</v>
      </c>
      <c r="E18" s="827">
        <v>10413725</v>
      </c>
      <c r="F18" s="833">
        <f>D18+E18</f>
        <v>73864959</v>
      </c>
    </row>
    <row r="19" spans="1:6" ht="16.5" customHeight="1">
      <c r="A19" s="799" t="s">
        <v>338</v>
      </c>
      <c r="B19" s="800" t="s">
        <v>337</v>
      </c>
      <c r="C19" s="801" t="s">
        <v>262</v>
      </c>
      <c r="D19" s="826">
        <v>11534934</v>
      </c>
      <c r="E19" s="827"/>
      <c r="F19" s="833">
        <f>D19+E19</f>
        <v>11534934</v>
      </c>
    </row>
    <row r="20" spans="1:6" s="493" customFormat="1" ht="21" customHeight="1">
      <c r="A20" s="802" t="s">
        <v>360</v>
      </c>
      <c r="B20" s="803" t="s">
        <v>489</v>
      </c>
      <c r="C20" s="804" t="s">
        <v>263</v>
      </c>
      <c r="D20" s="828">
        <f>D18-D19</f>
        <v>51916300</v>
      </c>
      <c r="E20" s="829">
        <f>E18-E19</f>
        <v>10413725</v>
      </c>
      <c r="F20" s="830">
        <f>F18-F19</f>
        <v>62330025</v>
      </c>
    </row>
    <row r="21" spans="1:6" s="306" customFormat="1" ht="24.75" customHeight="1">
      <c r="A21" s="805" t="s">
        <v>361</v>
      </c>
      <c r="B21" s="806" t="s">
        <v>373</v>
      </c>
      <c r="C21" s="807" t="s">
        <v>264</v>
      </c>
      <c r="D21" s="831">
        <f>D17+D20</f>
        <v>104443844</v>
      </c>
      <c r="E21" s="832">
        <f>E17+E20</f>
        <v>602627</v>
      </c>
      <c r="F21" s="843">
        <f>F17+F20</f>
        <v>105046471</v>
      </c>
    </row>
    <row r="22" spans="1:6" ht="18" customHeight="1">
      <c r="A22" s="799" t="s">
        <v>362</v>
      </c>
      <c r="B22" s="800" t="s">
        <v>338</v>
      </c>
      <c r="C22" s="801" t="s">
        <v>265</v>
      </c>
      <c r="D22" s="826"/>
      <c r="E22" s="827"/>
      <c r="F22" s="833"/>
    </row>
    <row r="23" spans="1:6" ht="15.75" customHeight="1">
      <c r="A23" s="799" t="s">
        <v>363</v>
      </c>
      <c r="B23" s="800" t="s">
        <v>360</v>
      </c>
      <c r="C23" s="801" t="s">
        <v>266</v>
      </c>
      <c r="D23" s="826"/>
      <c r="E23" s="827"/>
      <c r="F23" s="833"/>
    </row>
    <row r="24" spans="1:6" s="493" customFormat="1" ht="21" customHeight="1">
      <c r="A24" s="802" t="s">
        <v>656</v>
      </c>
      <c r="B24" s="803" t="s">
        <v>494</v>
      </c>
      <c r="C24" s="804" t="s">
        <v>267</v>
      </c>
      <c r="D24" s="834"/>
      <c r="E24" s="835"/>
      <c r="F24" s="836"/>
    </row>
    <row r="25" spans="1:6" ht="15.75" customHeight="1">
      <c r="A25" s="799" t="s">
        <v>657</v>
      </c>
      <c r="B25" s="800" t="s">
        <v>361</v>
      </c>
      <c r="C25" s="801" t="s">
        <v>268</v>
      </c>
      <c r="D25" s="826"/>
      <c r="E25" s="827"/>
      <c r="F25" s="833"/>
    </row>
    <row r="26" spans="1:6" ht="15.75" customHeight="1">
      <c r="A26" s="799" t="s">
        <v>688</v>
      </c>
      <c r="B26" s="800" t="s">
        <v>362</v>
      </c>
      <c r="C26" s="801" t="s">
        <v>269</v>
      </c>
      <c r="D26" s="826"/>
      <c r="E26" s="827"/>
      <c r="F26" s="833"/>
    </row>
    <row r="27" spans="1:6" s="493" customFormat="1" ht="21" customHeight="1">
      <c r="A27" s="802" t="s">
        <v>658</v>
      </c>
      <c r="B27" s="803" t="s">
        <v>497</v>
      </c>
      <c r="C27" s="804" t="s">
        <v>270</v>
      </c>
      <c r="D27" s="834"/>
      <c r="E27" s="835"/>
      <c r="F27" s="836"/>
    </row>
    <row r="28" spans="1:6" s="306" customFormat="1" ht="24.75" customHeight="1">
      <c r="A28" s="805" t="s">
        <v>659</v>
      </c>
      <c r="B28" s="806" t="s">
        <v>29</v>
      </c>
      <c r="C28" s="807" t="s">
        <v>271</v>
      </c>
      <c r="D28" s="831"/>
      <c r="E28" s="837"/>
      <c r="F28" s="838"/>
    </row>
    <row r="29" spans="1:6" s="306" customFormat="1" ht="24.75" customHeight="1">
      <c r="A29" s="805" t="s">
        <v>660</v>
      </c>
      <c r="B29" s="806" t="s">
        <v>44</v>
      </c>
      <c r="C29" s="804" t="s">
        <v>272</v>
      </c>
      <c r="D29" s="828">
        <f>D21</f>
        <v>104443844</v>
      </c>
      <c r="E29" s="829">
        <f>E21</f>
        <v>602627</v>
      </c>
      <c r="F29" s="830">
        <f>F21</f>
        <v>105046471</v>
      </c>
    </row>
    <row r="30" spans="1:6" ht="17.25" customHeight="1">
      <c r="A30" s="799" t="s">
        <v>662</v>
      </c>
      <c r="B30" s="800" t="s">
        <v>131</v>
      </c>
      <c r="C30" s="801" t="s">
        <v>273</v>
      </c>
      <c r="D30" s="826">
        <v>61015686</v>
      </c>
      <c r="E30" s="827"/>
      <c r="F30" s="833">
        <f>D30+E30</f>
        <v>61015686</v>
      </c>
    </row>
    <row r="31" spans="1:6" s="306" customFormat="1" ht="24.75" customHeight="1">
      <c r="A31" s="805" t="s">
        <v>663</v>
      </c>
      <c r="B31" s="806" t="s">
        <v>133</v>
      </c>
      <c r="C31" s="804" t="s">
        <v>274</v>
      </c>
      <c r="D31" s="828">
        <f>D29-D30</f>
        <v>43428158</v>
      </c>
      <c r="E31" s="829">
        <f>E29-E30</f>
        <v>602627</v>
      </c>
      <c r="F31" s="830">
        <f>F29-F30</f>
        <v>44030785</v>
      </c>
    </row>
    <row r="32" spans="1:6" ht="15.75" customHeight="1">
      <c r="A32" s="799" t="s">
        <v>664</v>
      </c>
      <c r="B32" s="800" t="s">
        <v>138</v>
      </c>
      <c r="C32" s="801" t="s">
        <v>610</v>
      </c>
      <c r="D32" s="826"/>
      <c r="E32" s="827"/>
      <c r="F32" s="833"/>
    </row>
    <row r="33" spans="1:6" ht="15.75" customHeight="1" thickBot="1">
      <c r="A33" s="808" t="s">
        <v>665</v>
      </c>
      <c r="B33" s="809" t="s">
        <v>197</v>
      </c>
      <c r="C33" s="810" t="s">
        <v>611</v>
      </c>
      <c r="D33" s="839"/>
      <c r="E33" s="840"/>
      <c r="F33" s="841"/>
    </row>
  </sheetData>
  <sheetProtection password="AF00" sheet="1"/>
  <mergeCells count="11">
    <mergeCell ref="B12:C14"/>
    <mergeCell ref="A2:F2"/>
    <mergeCell ref="D12:D14"/>
    <mergeCell ref="E12:E14"/>
    <mergeCell ref="F12:F14"/>
    <mergeCell ref="A7:F7"/>
    <mergeCell ref="A9:F9"/>
    <mergeCell ref="A3:D3"/>
    <mergeCell ref="A4:D4"/>
    <mergeCell ref="A8:D8"/>
    <mergeCell ref="A12:A14"/>
  </mergeCells>
  <printOptions horizontalCentered="1"/>
  <pageMargins left="0.1968503937007874" right="0" top="0" bottom="0" header="0.5118110236220472" footer="0.5118110236220472"/>
  <pageSetup horizontalDpi="600" verticalDpi="600" orientation="portrait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3:K50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8.125" style="26" customWidth="1"/>
    <col min="2" max="2" width="4.75390625" style="26" customWidth="1"/>
    <col min="3" max="4" width="2.625" style="26" customWidth="1"/>
    <col min="5" max="5" width="60.00390625" style="26" customWidth="1"/>
    <col min="6" max="6" width="18.125" style="26" customWidth="1"/>
    <col min="7" max="7" width="16.375" style="26" customWidth="1"/>
    <col min="8" max="16384" width="9.125" style="26" customWidth="1"/>
  </cols>
  <sheetData>
    <row r="3" spans="1:6" ht="12.75">
      <c r="A3" s="1126"/>
      <c r="B3" s="1126"/>
      <c r="C3" s="1126"/>
      <c r="D3" s="1126"/>
      <c r="E3" s="1126"/>
      <c r="F3" s="1126"/>
    </row>
    <row r="4" spans="1:11" s="56" customFormat="1" ht="12.75">
      <c r="A4" s="1178"/>
      <c r="B4" s="1178"/>
      <c r="C4" s="1178"/>
      <c r="D4" s="1178"/>
      <c r="E4" s="1178"/>
      <c r="F4" s="1178"/>
      <c r="G4" s="308"/>
      <c r="H4" s="308"/>
      <c r="I4" s="308"/>
      <c r="J4" s="308"/>
      <c r="K4" s="308"/>
    </row>
    <row r="5" spans="1:7" s="66" customFormat="1" ht="12.75">
      <c r="A5" s="220" t="s">
        <v>1149</v>
      </c>
      <c r="B5" s="220"/>
      <c r="C5" s="220"/>
      <c r="D5" s="220"/>
      <c r="F5" s="50"/>
      <c r="G5" s="50"/>
    </row>
    <row r="6" spans="1:7" s="66" customFormat="1" ht="12.75">
      <c r="A6" s="220"/>
      <c r="B6" s="220"/>
      <c r="C6" s="220"/>
      <c r="D6" s="220"/>
      <c r="F6" s="50"/>
      <c r="G6" s="50"/>
    </row>
    <row r="7" spans="1:7" s="299" customFormat="1" ht="15.75">
      <c r="A7" s="1194" t="s">
        <v>556</v>
      </c>
      <c r="B7" s="1194"/>
      <c r="C7" s="1194"/>
      <c r="D7" s="1194"/>
      <c r="E7" s="1194"/>
      <c r="F7" s="1194"/>
      <c r="G7" s="1026"/>
    </row>
    <row r="8" spans="1:11" s="1" customFormat="1" ht="15.75">
      <c r="A8" s="1194" t="s">
        <v>1043</v>
      </c>
      <c r="B8" s="1194"/>
      <c r="C8" s="1194"/>
      <c r="D8" s="1194"/>
      <c r="E8" s="1194"/>
      <c r="F8" s="1194"/>
      <c r="G8" s="1026"/>
      <c r="H8" s="309"/>
      <c r="I8" s="309"/>
      <c r="J8" s="309"/>
      <c r="K8" s="309"/>
    </row>
    <row r="9" spans="1:11" s="1" customFormat="1" ht="15.75">
      <c r="A9" s="1194" t="s">
        <v>979</v>
      </c>
      <c r="B9" s="1194"/>
      <c r="C9" s="1194"/>
      <c r="D9" s="1194"/>
      <c r="E9" s="1194"/>
      <c r="F9" s="1194"/>
      <c r="G9" s="1026"/>
      <c r="H9" s="309"/>
      <c r="I9" s="309"/>
      <c r="J9" s="309"/>
      <c r="K9" s="309"/>
    </row>
    <row r="10" spans="1:11" s="1" customFormat="1" ht="15.75">
      <c r="A10" s="264"/>
      <c r="B10" s="264"/>
      <c r="C10" s="264"/>
      <c r="D10" s="264"/>
      <c r="E10" s="264"/>
      <c r="F10" s="264"/>
      <c r="G10" s="309"/>
      <c r="H10" s="309"/>
      <c r="I10" s="309"/>
      <c r="J10" s="309"/>
      <c r="K10" s="309"/>
    </row>
    <row r="11" spans="1:11" s="1" customFormat="1" ht="16.5" thickBot="1">
      <c r="A11" s="264"/>
      <c r="B11" s="264"/>
      <c r="C11" s="264"/>
      <c r="D11" s="264"/>
      <c r="E11" s="264"/>
      <c r="F11" s="324"/>
      <c r="G11" s="324" t="s">
        <v>870</v>
      </c>
      <c r="H11" s="309"/>
      <c r="I11" s="309"/>
      <c r="J11" s="309"/>
      <c r="K11" s="309"/>
    </row>
    <row r="12" spans="1:7" s="302" customFormat="1" ht="12.75">
      <c r="A12" s="1280" t="s">
        <v>256</v>
      </c>
      <c r="B12" s="1283" t="s">
        <v>641</v>
      </c>
      <c r="C12" s="1284"/>
      <c r="D12" s="1284"/>
      <c r="E12" s="1285"/>
      <c r="F12" s="1292" t="s">
        <v>1044</v>
      </c>
      <c r="G12" s="1277" t="s">
        <v>1045</v>
      </c>
    </row>
    <row r="13" spans="1:7" s="302" customFormat="1" ht="12.75">
      <c r="A13" s="1281"/>
      <c r="B13" s="1286"/>
      <c r="C13" s="1287"/>
      <c r="D13" s="1287"/>
      <c r="E13" s="1288"/>
      <c r="F13" s="1293"/>
      <c r="G13" s="1278"/>
    </row>
    <row r="14" spans="1:7" s="302" customFormat="1" ht="13.5" thickBot="1">
      <c r="A14" s="1282"/>
      <c r="B14" s="1289"/>
      <c r="C14" s="1290"/>
      <c r="D14" s="1290"/>
      <c r="E14" s="1291"/>
      <c r="F14" s="1294"/>
      <c r="G14" s="1279"/>
    </row>
    <row r="15" spans="1:7" ht="12.75">
      <c r="A15" s="303" t="s">
        <v>334</v>
      </c>
      <c r="B15" s="316" t="s">
        <v>334</v>
      </c>
      <c r="C15" s="316"/>
      <c r="D15" s="1276" t="s">
        <v>279</v>
      </c>
      <c r="E15" s="1276"/>
      <c r="F15" s="312">
        <v>9432199</v>
      </c>
      <c r="G15" s="312">
        <v>7866839</v>
      </c>
    </row>
    <row r="16" spans="1:7" ht="12.75">
      <c r="A16" s="303" t="s">
        <v>335</v>
      </c>
      <c r="B16" s="311" t="s">
        <v>335</v>
      </c>
      <c r="C16" s="316"/>
      <c r="D16" s="1276" t="s">
        <v>322</v>
      </c>
      <c r="E16" s="1276"/>
      <c r="F16" s="312">
        <v>2892378</v>
      </c>
      <c r="G16" s="312">
        <v>3477413</v>
      </c>
    </row>
    <row r="17" spans="1:7" ht="13.5" thickBot="1">
      <c r="A17" s="303" t="s">
        <v>336</v>
      </c>
      <c r="B17" s="311" t="s">
        <v>336</v>
      </c>
      <c r="C17" s="311"/>
      <c r="D17" s="1276" t="s">
        <v>323</v>
      </c>
      <c r="E17" s="1276"/>
      <c r="F17" s="312">
        <v>6769141</v>
      </c>
      <c r="G17" s="312">
        <v>4935037</v>
      </c>
    </row>
    <row r="18" spans="1:7" ht="13.5" thickBot="1">
      <c r="A18" s="314" t="s">
        <v>337</v>
      </c>
      <c r="B18" s="314" t="s">
        <v>728</v>
      </c>
      <c r="C18" s="315"/>
      <c r="D18" s="1274" t="s">
        <v>558</v>
      </c>
      <c r="E18" s="1275"/>
      <c r="F18" s="313">
        <f>F15+F16+F17</f>
        <v>19093718</v>
      </c>
      <c r="G18" s="313">
        <f>G15+G16+G17</f>
        <v>16279289</v>
      </c>
    </row>
    <row r="19" spans="1:7" ht="12.75">
      <c r="A19" s="303" t="s">
        <v>338</v>
      </c>
      <c r="B19" s="311" t="s">
        <v>337</v>
      </c>
      <c r="C19" s="316"/>
      <c r="D19" s="1276" t="s">
        <v>559</v>
      </c>
      <c r="E19" s="1276"/>
      <c r="F19" s="312">
        <v>0</v>
      </c>
      <c r="G19" s="407" t="s">
        <v>676</v>
      </c>
    </row>
    <row r="20" spans="1:7" ht="13.5" thickBot="1">
      <c r="A20" s="303" t="s">
        <v>360</v>
      </c>
      <c r="B20" s="311" t="s">
        <v>338</v>
      </c>
      <c r="C20" s="316"/>
      <c r="D20" s="1276" t="s">
        <v>560</v>
      </c>
      <c r="E20" s="1276"/>
      <c r="F20" s="312">
        <v>0</v>
      </c>
      <c r="G20" s="407" t="s">
        <v>676</v>
      </c>
    </row>
    <row r="21" spans="1:7" ht="13.5" thickBot="1">
      <c r="A21" s="314" t="s">
        <v>361</v>
      </c>
      <c r="B21" s="314" t="s">
        <v>489</v>
      </c>
      <c r="C21" s="315"/>
      <c r="D21" s="1274" t="s">
        <v>561</v>
      </c>
      <c r="E21" s="1275"/>
      <c r="F21" s="313">
        <v>0</v>
      </c>
      <c r="G21" s="313">
        <v>0</v>
      </c>
    </row>
    <row r="22" spans="1:7" ht="12.75">
      <c r="A22" s="303" t="s">
        <v>362</v>
      </c>
      <c r="B22" s="311" t="s">
        <v>360</v>
      </c>
      <c r="C22" s="316"/>
      <c r="D22" s="1276" t="s">
        <v>562</v>
      </c>
      <c r="E22" s="1276"/>
      <c r="F22" s="312">
        <v>29416624</v>
      </c>
      <c r="G22" s="312">
        <v>46702702</v>
      </c>
    </row>
    <row r="23" spans="1:7" ht="12.75">
      <c r="A23" s="303" t="s">
        <v>363</v>
      </c>
      <c r="B23" s="311" t="s">
        <v>361</v>
      </c>
      <c r="C23" s="316"/>
      <c r="D23" s="1276" t="s">
        <v>563</v>
      </c>
      <c r="E23" s="1276"/>
      <c r="F23" s="312">
        <v>2033185</v>
      </c>
      <c r="G23" s="312">
        <v>2236656</v>
      </c>
    </row>
    <row r="24" spans="1:7" ht="12.75">
      <c r="A24" s="303" t="s">
        <v>656</v>
      </c>
      <c r="B24" s="311" t="s">
        <v>362</v>
      </c>
      <c r="C24" s="316"/>
      <c r="D24" s="1276" t="s">
        <v>589</v>
      </c>
      <c r="E24" s="1299"/>
      <c r="F24" s="312">
        <v>4638736</v>
      </c>
      <c r="G24" s="312">
        <v>26923005</v>
      </c>
    </row>
    <row r="25" spans="1:7" ht="13.5" thickBot="1">
      <c r="A25" s="303" t="s">
        <v>657</v>
      </c>
      <c r="B25" s="311" t="s">
        <v>363</v>
      </c>
      <c r="C25" s="316"/>
      <c r="D25" s="1276" t="s">
        <v>564</v>
      </c>
      <c r="E25" s="1276"/>
      <c r="F25" s="312">
        <v>5798364</v>
      </c>
      <c r="G25" s="312">
        <v>6694309</v>
      </c>
    </row>
    <row r="26" spans="1:7" ht="13.5" thickBot="1">
      <c r="A26" s="314" t="s">
        <v>657</v>
      </c>
      <c r="B26" s="314" t="s">
        <v>494</v>
      </c>
      <c r="C26" s="315"/>
      <c r="D26" s="1274" t="s">
        <v>565</v>
      </c>
      <c r="E26" s="1275"/>
      <c r="F26" s="313">
        <f>F22+F23+F24+F25</f>
        <v>41886909</v>
      </c>
      <c r="G26" s="313">
        <f>G22+G23+G24+G25</f>
        <v>82556672</v>
      </c>
    </row>
    <row r="27" spans="1:7" ht="12.75">
      <c r="A27" s="303" t="s">
        <v>688</v>
      </c>
      <c r="B27" s="311" t="s">
        <v>656</v>
      </c>
      <c r="C27" s="316"/>
      <c r="D27" s="1276" t="s">
        <v>566</v>
      </c>
      <c r="E27" s="1276"/>
      <c r="F27" s="312">
        <v>5137331</v>
      </c>
      <c r="G27" s="312">
        <v>5561253</v>
      </c>
    </row>
    <row r="28" spans="1:7" ht="12.75">
      <c r="A28" s="303" t="s">
        <v>658</v>
      </c>
      <c r="B28" s="311" t="s">
        <v>657</v>
      </c>
      <c r="C28" s="316"/>
      <c r="D28" s="1276" t="s">
        <v>567</v>
      </c>
      <c r="E28" s="1276"/>
      <c r="F28" s="312">
        <v>6250765</v>
      </c>
      <c r="G28" s="312">
        <v>8906632</v>
      </c>
    </row>
    <row r="29" spans="1:6" ht="12.75">
      <c r="A29" s="303" t="s">
        <v>659</v>
      </c>
      <c r="B29" s="311" t="s">
        <v>688</v>
      </c>
      <c r="C29" s="316"/>
      <c r="D29" s="1276" t="s">
        <v>568</v>
      </c>
      <c r="E29" s="1276"/>
      <c r="F29" s="312"/>
    </row>
    <row r="30" spans="1:6" ht="13.5" thickBot="1">
      <c r="A30" s="303" t="s">
        <v>660</v>
      </c>
      <c r="B30" s="311" t="s">
        <v>658</v>
      </c>
      <c r="C30" s="316"/>
      <c r="D30" s="1276" t="s">
        <v>569</v>
      </c>
      <c r="E30" s="1276"/>
      <c r="F30" s="312"/>
    </row>
    <row r="31" spans="1:7" ht="13.5" thickBot="1">
      <c r="A31" s="314" t="s">
        <v>662</v>
      </c>
      <c r="B31" s="314" t="s">
        <v>497</v>
      </c>
      <c r="C31" s="315"/>
      <c r="D31" s="1274" t="s">
        <v>570</v>
      </c>
      <c r="E31" s="1275"/>
      <c r="F31" s="313">
        <f>F27+F28+F29+F30</f>
        <v>11388096</v>
      </c>
      <c r="G31" s="313">
        <f>G27+G28+G29+G30</f>
        <v>14467885</v>
      </c>
    </row>
    <row r="32" spans="1:7" ht="12.75">
      <c r="A32" s="303" t="s">
        <v>663</v>
      </c>
      <c r="B32" s="311" t="s">
        <v>659</v>
      </c>
      <c r="C32" s="316"/>
      <c r="D32" s="1276" t="s">
        <v>571</v>
      </c>
      <c r="E32" s="1276"/>
      <c r="F32" s="312">
        <v>8712589</v>
      </c>
      <c r="G32" s="312">
        <v>11351383</v>
      </c>
    </row>
    <row r="33" spans="1:7" ht="12.75">
      <c r="A33" s="303" t="s">
        <v>664</v>
      </c>
      <c r="B33" s="311" t="s">
        <v>660</v>
      </c>
      <c r="C33" s="316"/>
      <c r="D33" s="1276" t="s">
        <v>572</v>
      </c>
      <c r="E33" s="1276"/>
      <c r="F33" s="312">
        <v>9476700</v>
      </c>
      <c r="G33" s="312">
        <v>12426752</v>
      </c>
    </row>
    <row r="34" spans="1:7" ht="13.5" thickBot="1">
      <c r="A34" s="303" t="s">
        <v>665</v>
      </c>
      <c r="B34" s="316" t="s">
        <v>662</v>
      </c>
      <c r="C34" s="316"/>
      <c r="D34" s="1276" t="s">
        <v>573</v>
      </c>
      <c r="E34" s="1276"/>
      <c r="F34" s="312">
        <v>4795708</v>
      </c>
      <c r="G34" s="312">
        <v>5249202</v>
      </c>
    </row>
    <row r="35" spans="1:7" ht="13.5" thickBot="1">
      <c r="A35" s="314" t="s">
        <v>666</v>
      </c>
      <c r="B35" s="314" t="s">
        <v>502</v>
      </c>
      <c r="C35" s="315"/>
      <c r="D35" s="1274" t="s">
        <v>574</v>
      </c>
      <c r="E35" s="1275"/>
      <c r="F35" s="313">
        <f>F32+F33+F34</f>
        <v>22984997</v>
      </c>
      <c r="G35" s="313">
        <f>G32+G33+G34</f>
        <v>29027337</v>
      </c>
    </row>
    <row r="36" spans="1:7" ht="13.5" thickBot="1">
      <c r="A36" s="314" t="s">
        <v>667</v>
      </c>
      <c r="B36" s="314" t="s">
        <v>195</v>
      </c>
      <c r="C36" s="315"/>
      <c r="D36" s="1274" t="s">
        <v>575</v>
      </c>
      <c r="E36" s="1275"/>
      <c r="F36" s="313">
        <v>21177108</v>
      </c>
      <c r="G36" s="313">
        <v>21557426</v>
      </c>
    </row>
    <row r="37" spans="1:7" ht="13.5" thickBot="1">
      <c r="A37" s="314" t="s">
        <v>339</v>
      </c>
      <c r="B37" s="314" t="s">
        <v>479</v>
      </c>
      <c r="C37" s="315"/>
      <c r="D37" s="1274" t="s">
        <v>576</v>
      </c>
      <c r="E37" s="1275"/>
      <c r="F37" s="313">
        <v>15819648</v>
      </c>
      <c r="G37" s="313">
        <v>24939653</v>
      </c>
    </row>
    <row r="38" spans="1:7" s="49" customFormat="1" ht="26.25" customHeight="1" thickBot="1">
      <c r="A38" s="317" t="s">
        <v>340</v>
      </c>
      <c r="B38" s="305" t="s">
        <v>373</v>
      </c>
      <c r="C38" s="318"/>
      <c r="D38" s="1297" t="s">
        <v>577</v>
      </c>
      <c r="E38" s="1298"/>
      <c r="F38" s="319">
        <f>F18+F26-F31-F35-F36-F37</f>
        <v>-10389222</v>
      </c>
      <c r="G38" s="319">
        <f>G18+G26-G31-G35-G36-G37</f>
        <v>8843660</v>
      </c>
    </row>
    <row r="39" spans="1:6" ht="12.75">
      <c r="A39" s="303" t="s">
        <v>341</v>
      </c>
      <c r="B39" s="316" t="s">
        <v>883</v>
      </c>
      <c r="C39" s="316"/>
      <c r="D39" s="1276" t="s">
        <v>578</v>
      </c>
      <c r="E39" s="1276"/>
      <c r="F39" s="312"/>
    </row>
    <row r="40" spans="1:7" ht="12.75">
      <c r="A40" s="303" t="s">
        <v>342</v>
      </c>
      <c r="B40" s="311" t="s">
        <v>664</v>
      </c>
      <c r="C40" s="316"/>
      <c r="D40" s="1276" t="s">
        <v>579</v>
      </c>
      <c r="E40" s="1276"/>
      <c r="F40" s="312">
        <v>5428</v>
      </c>
      <c r="G40" s="312">
        <v>1324</v>
      </c>
    </row>
    <row r="41" spans="1:7" ht="12.75">
      <c r="A41" s="303" t="s">
        <v>343</v>
      </c>
      <c r="B41" s="311" t="s">
        <v>665</v>
      </c>
      <c r="C41" s="316"/>
      <c r="D41" s="1276" t="s">
        <v>580</v>
      </c>
      <c r="E41" s="1276"/>
      <c r="F41" s="312">
        <v>0</v>
      </c>
      <c r="G41" s="312">
        <v>62825</v>
      </c>
    </row>
    <row r="42" spans="1:6" ht="13.5" thickBot="1">
      <c r="A42" s="303" t="s">
        <v>344</v>
      </c>
      <c r="B42" s="303" t="s">
        <v>665</v>
      </c>
      <c r="C42" s="303" t="s">
        <v>749</v>
      </c>
      <c r="D42" s="303"/>
      <c r="E42" s="304" t="s">
        <v>581</v>
      </c>
      <c r="F42" s="312"/>
    </row>
    <row r="43" spans="1:7" ht="13.5" thickBot="1">
      <c r="A43" s="314" t="s">
        <v>345</v>
      </c>
      <c r="B43" s="314" t="s">
        <v>480</v>
      </c>
      <c r="C43" s="315"/>
      <c r="D43" s="1274" t="s">
        <v>582</v>
      </c>
      <c r="E43" s="1275"/>
      <c r="F43" s="313">
        <f>F40</f>
        <v>5428</v>
      </c>
      <c r="G43" s="313">
        <f>G40+G41</f>
        <v>64149</v>
      </c>
    </row>
    <row r="44" spans="1:7" ht="12.75">
      <c r="A44" s="303" t="s">
        <v>346</v>
      </c>
      <c r="B44" s="316" t="s">
        <v>666</v>
      </c>
      <c r="C44" s="316"/>
      <c r="D44" s="1276" t="s">
        <v>583</v>
      </c>
      <c r="E44" s="1276"/>
      <c r="F44" s="312">
        <v>0</v>
      </c>
      <c r="G44" s="312">
        <v>0</v>
      </c>
    </row>
    <row r="45" spans="1:7" ht="12.75">
      <c r="A45" s="303" t="s">
        <v>347</v>
      </c>
      <c r="B45" s="316" t="s">
        <v>667</v>
      </c>
      <c r="C45" s="316"/>
      <c r="D45" s="1276" t="s">
        <v>584</v>
      </c>
      <c r="E45" s="1276"/>
      <c r="F45" s="312">
        <v>0</v>
      </c>
      <c r="G45" s="312">
        <v>0</v>
      </c>
    </row>
    <row r="46" spans="1:7" ht="12.75">
      <c r="A46" s="303" t="s">
        <v>348</v>
      </c>
      <c r="B46" s="316" t="s">
        <v>339</v>
      </c>
      <c r="C46" s="316"/>
      <c r="D46" s="1276" t="s">
        <v>585</v>
      </c>
      <c r="E46" s="1276"/>
      <c r="F46" s="312">
        <v>0</v>
      </c>
      <c r="G46" s="312">
        <v>0</v>
      </c>
    </row>
    <row r="47" spans="1:7" ht="13.5" thickBot="1">
      <c r="A47" s="303" t="s">
        <v>349</v>
      </c>
      <c r="B47" s="303" t="s">
        <v>339</v>
      </c>
      <c r="C47" s="303" t="s">
        <v>749</v>
      </c>
      <c r="D47" s="303"/>
      <c r="E47" s="304" t="s">
        <v>586</v>
      </c>
      <c r="F47" s="312">
        <v>0</v>
      </c>
      <c r="G47" s="312">
        <v>0</v>
      </c>
    </row>
    <row r="48" spans="1:7" ht="13.5" thickBot="1">
      <c r="A48" s="314" t="s">
        <v>350</v>
      </c>
      <c r="B48" s="314" t="s">
        <v>278</v>
      </c>
      <c r="C48" s="315"/>
      <c r="D48" s="1274" t="s">
        <v>587</v>
      </c>
      <c r="E48" s="1275" t="s">
        <v>275</v>
      </c>
      <c r="F48" s="313">
        <v>0</v>
      </c>
      <c r="G48" s="313">
        <v>0</v>
      </c>
    </row>
    <row r="49" spans="1:7" s="49" customFormat="1" ht="26.25" customHeight="1" thickBot="1">
      <c r="A49" s="317" t="s">
        <v>351</v>
      </c>
      <c r="B49" s="305" t="s">
        <v>29</v>
      </c>
      <c r="C49" s="318"/>
      <c r="D49" s="1297" t="s">
        <v>588</v>
      </c>
      <c r="E49" s="1298" t="s">
        <v>276</v>
      </c>
      <c r="F49" s="319">
        <f>F43+F48</f>
        <v>5428</v>
      </c>
      <c r="G49" s="319">
        <f>G43+G48</f>
        <v>64149</v>
      </c>
    </row>
    <row r="50" spans="1:7" s="13" customFormat="1" ht="26.25" customHeight="1" thickBot="1">
      <c r="A50" s="320" t="s">
        <v>352</v>
      </c>
      <c r="B50" s="321" t="s">
        <v>44</v>
      </c>
      <c r="C50" s="322"/>
      <c r="D50" s="1295" t="s">
        <v>590</v>
      </c>
      <c r="E50" s="1296" t="s">
        <v>277</v>
      </c>
      <c r="F50" s="323">
        <f>F38+F49</f>
        <v>-10383794</v>
      </c>
      <c r="G50" s="323">
        <f>G38+G49</f>
        <v>8907809</v>
      </c>
    </row>
  </sheetData>
  <sheetProtection password="AF00" sheet="1"/>
  <mergeCells count="43">
    <mergeCell ref="D48:E48"/>
    <mergeCell ref="D49:E49"/>
    <mergeCell ref="D34:E34"/>
    <mergeCell ref="D43:E43"/>
    <mergeCell ref="D44:E44"/>
    <mergeCell ref="D45:E45"/>
    <mergeCell ref="D46:E46"/>
    <mergeCell ref="D35:E35"/>
    <mergeCell ref="D36:E36"/>
    <mergeCell ref="D37:E37"/>
    <mergeCell ref="D32:E32"/>
    <mergeCell ref="D33:E33"/>
    <mergeCell ref="D23:E23"/>
    <mergeCell ref="D25:E25"/>
    <mergeCell ref="D26:E26"/>
    <mergeCell ref="D27:E27"/>
    <mergeCell ref="D24:E24"/>
    <mergeCell ref="D20:E20"/>
    <mergeCell ref="D50:E50"/>
    <mergeCell ref="D39:E39"/>
    <mergeCell ref="D40:E40"/>
    <mergeCell ref="D41:E41"/>
    <mergeCell ref="D28:E28"/>
    <mergeCell ref="D30:E30"/>
    <mergeCell ref="D31:E31"/>
    <mergeCell ref="D38:E38"/>
    <mergeCell ref="D29:E29"/>
    <mergeCell ref="A7:G7"/>
    <mergeCell ref="D15:E15"/>
    <mergeCell ref="D16:E16"/>
    <mergeCell ref="D17:E17"/>
    <mergeCell ref="D18:E18"/>
    <mergeCell ref="D19:E19"/>
    <mergeCell ref="A9:G9"/>
    <mergeCell ref="D21:E21"/>
    <mergeCell ref="D22:E22"/>
    <mergeCell ref="G12:G14"/>
    <mergeCell ref="A3:F3"/>
    <mergeCell ref="A12:A14"/>
    <mergeCell ref="B12:E14"/>
    <mergeCell ref="F12:F14"/>
    <mergeCell ref="A4:F4"/>
    <mergeCell ref="A8:G8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N31"/>
  <sheetViews>
    <sheetView zoomScalePageLayoutView="0" workbookViewId="0" topLeftCell="A1">
      <selection activeCell="B2" sqref="B2:H2"/>
    </sheetView>
  </sheetViews>
  <sheetFormatPr defaultColWidth="9.00390625" defaultRowHeight="12.75"/>
  <cols>
    <col min="1" max="1" width="4.75390625" style="110" customWidth="1"/>
    <col min="2" max="3" width="9.125" style="13" customWidth="1"/>
    <col min="4" max="4" width="23.375" style="13" customWidth="1"/>
    <col min="5" max="5" width="13.875" style="13" customWidth="1"/>
    <col min="6" max="6" width="9.125" style="13" customWidth="1"/>
    <col min="7" max="7" width="14.25390625" style="13" customWidth="1"/>
    <col min="8" max="8" width="13.125" style="13" customWidth="1"/>
    <col min="9" max="16384" width="9.125" style="110" customWidth="1"/>
  </cols>
  <sheetData>
    <row r="2" spans="2:8" ht="15.75">
      <c r="B2" s="970"/>
      <c r="C2" s="970"/>
      <c r="D2" s="970"/>
      <c r="E2" s="970"/>
      <c r="F2" s="970"/>
      <c r="G2" s="970"/>
      <c r="H2" s="970"/>
    </row>
    <row r="3" spans="2:14" s="56" customFormat="1" ht="12.75">
      <c r="B3" s="1178"/>
      <c r="C3" s="1178"/>
      <c r="D3" s="1178"/>
      <c r="E3" s="1178"/>
      <c r="F3" s="1178"/>
      <c r="G3" s="1178"/>
      <c r="H3" s="1178"/>
      <c r="I3" s="308"/>
      <c r="J3" s="308"/>
      <c r="K3" s="308"/>
      <c r="L3" s="308"/>
      <c r="M3" s="308"/>
      <c r="N3" s="308"/>
    </row>
    <row r="4" spans="2:10" s="66" customFormat="1" ht="12.75">
      <c r="B4" s="220" t="s">
        <v>1150</v>
      </c>
      <c r="C4" s="220"/>
      <c r="D4" s="220"/>
      <c r="E4" s="220"/>
      <c r="G4" s="133"/>
      <c r="H4" s="50"/>
      <c r="I4" s="50"/>
      <c r="J4" s="50"/>
    </row>
    <row r="6" spans="2:8" ht="15.75">
      <c r="B6" s="1126"/>
      <c r="C6" s="1126"/>
      <c r="D6" s="1126"/>
      <c r="E6" s="1126"/>
      <c r="F6" s="1126"/>
      <c r="G6" s="1126"/>
      <c r="H6" s="1126"/>
    </row>
    <row r="7" spans="2:8" ht="15.75">
      <c r="B7" s="970" t="s">
        <v>729</v>
      </c>
      <c r="C7" s="970"/>
      <c r="D7" s="970"/>
      <c r="E7" s="970"/>
      <c r="F7" s="970"/>
      <c r="G7" s="970"/>
      <c r="H7" s="970"/>
    </row>
    <row r="8" spans="2:8" ht="15.75">
      <c r="B8" s="970" t="s">
        <v>984</v>
      </c>
      <c r="C8" s="970"/>
      <c r="D8" s="970"/>
      <c r="E8" s="970"/>
      <c r="F8" s="970"/>
      <c r="G8" s="970"/>
      <c r="H8" s="970"/>
    </row>
    <row r="9" ht="16.5" thickBot="1"/>
    <row r="10" spans="1:8" s="365" customFormat="1" ht="12.75">
      <c r="A10" s="1327" t="s">
        <v>1119</v>
      </c>
      <c r="B10" s="1321" t="s">
        <v>769</v>
      </c>
      <c r="C10" s="1321"/>
      <c r="D10" s="1322"/>
      <c r="E10" s="1316" t="s">
        <v>1017</v>
      </c>
      <c r="F10" s="1316" t="s">
        <v>768</v>
      </c>
      <c r="G10" s="1316" t="s">
        <v>1018</v>
      </c>
      <c r="H10" s="1316" t="s">
        <v>1019</v>
      </c>
    </row>
    <row r="11" spans="1:8" s="365" customFormat="1" ht="12.75">
      <c r="A11" s="1328"/>
      <c r="B11" s="1323"/>
      <c r="C11" s="1323"/>
      <c r="D11" s="1324"/>
      <c r="E11" s="1317"/>
      <c r="F11" s="1317"/>
      <c r="G11" s="1317"/>
      <c r="H11" s="1317"/>
    </row>
    <row r="12" spans="1:8" s="365" customFormat="1" ht="29.25" customHeight="1" thickBot="1">
      <c r="A12" s="1329"/>
      <c r="B12" s="1325"/>
      <c r="C12" s="1325"/>
      <c r="D12" s="1326"/>
      <c r="E12" s="1318"/>
      <c r="F12" s="1318"/>
      <c r="G12" s="1318"/>
      <c r="H12" s="1318"/>
    </row>
    <row r="13" spans="1:8" s="365" customFormat="1" ht="29.25" customHeight="1" thickBot="1">
      <c r="A13" s="1306" t="s">
        <v>877</v>
      </c>
      <c r="B13" s="1307"/>
      <c r="C13" s="1307"/>
      <c r="D13" s="1307"/>
      <c r="E13" s="392"/>
      <c r="F13" s="392"/>
      <c r="G13" s="392"/>
      <c r="H13" s="392"/>
    </row>
    <row r="14" spans="1:8" s="365" customFormat="1" ht="25.5" customHeight="1" thickBot="1">
      <c r="A14" s="951" t="s">
        <v>334</v>
      </c>
      <c r="B14" s="955" t="s">
        <v>315</v>
      </c>
      <c r="C14" s="953"/>
      <c r="D14" s="954"/>
      <c r="E14" s="952"/>
      <c r="F14" s="952"/>
      <c r="G14" s="952"/>
      <c r="H14" s="952"/>
    </row>
    <row r="15" spans="1:8" s="365" customFormat="1" ht="40.5" customHeight="1">
      <c r="A15" s="623" t="s">
        <v>335</v>
      </c>
      <c r="B15" s="1314" t="s">
        <v>23</v>
      </c>
      <c r="C15" s="1315"/>
      <c r="D15" s="1315"/>
      <c r="E15" s="950">
        <v>0.5</v>
      </c>
      <c r="F15" s="950"/>
      <c r="G15" s="950">
        <v>0.5</v>
      </c>
      <c r="H15" s="950">
        <v>0.5</v>
      </c>
    </row>
    <row r="16" spans="1:8" s="365" customFormat="1" ht="22.5" customHeight="1">
      <c r="A16" s="574" t="s">
        <v>336</v>
      </c>
      <c r="B16" s="1300" t="s">
        <v>382</v>
      </c>
      <c r="C16" s="1300"/>
      <c r="D16" s="1301"/>
      <c r="E16" s="391"/>
      <c r="F16" s="391"/>
      <c r="G16" s="391"/>
      <c r="H16" s="391"/>
    </row>
    <row r="17" spans="1:8" s="365" customFormat="1" ht="22.5" customHeight="1">
      <c r="A17" s="574" t="s">
        <v>337</v>
      </c>
      <c r="B17" s="1300" t="s">
        <v>719</v>
      </c>
      <c r="C17" s="1300"/>
      <c r="D17" s="1301"/>
      <c r="E17" s="391">
        <v>0.2</v>
      </c>
      <c r="F17" s="391"/>
      <c r="G17" s="391">
        <v>0.2</v>
      </c>
      <c r="H17" s="391">
        <v>0.2</v>
      </c>
    </row>
    <row r="18" spans="1:8" s="365" customFormat="1" ht="22.5" customHeight="1" thickBot="1">
      <c r="A18" s="574" t="s">
        <v>338</v>
      </c>
      <c r="B18" s="1300" t="s">
        <v>384</v>
      </c>
      <c r="C18" s="1300"/>
      <c r="D18" s="1301"/>
      <c r="E18" s="391">
        <v>1.05</v>
      </c>
      <c r="F18" s="391"/>
      <c r="G18" s="391">
        <v>1.05</v>
      </c>
      <c r="H18" s="391">
        <f>0.3+0.75</f>
        <v>1.05</v>
      </c>
    </row>
    <row r="19" spans="1:8" s="359" customFormat="1" ht="24" customHeight="1" thickBot="1">
      <c r="A19" s="948" t="s">
        <v>360</v>
      </c>
      <c r="B19" s="1302" t="s">
        <v>553</v>
      </c>
      <c r="C19" s="1303"/>
      <c r="D19" s="1304"/>
      <c r="E19" s="396">
        <f>SUM(E15:E18)</f>
        <v>1.75</v>
      </c>
      <c r="F19" s="396"/>
      <c r="G19" s="396">
        <f>SUM(G15:G18)</f>
        <v>1.75</v>
      </c>
      <c r="H19" s="531">
        <f>H15+H17+H18</f>
        <v>1.75</v>
      </c>
    </row>
    <row r="20" spans="1:8" s="365" customFormat="1" ht="25.5" customHeight="1">
      <c r="A20" s="623" t="s">
        <v>361</v>
      </c>
      <c r="B20" s="393" t="s">
        <v>554</v>
      </c>
      <c r="C20" s="390"/>
      <c r="D20" s="390"/>
      <c r="E20" s="392"/>
      <c r="F20" s="392"/>
      <c r="G20" s="392"/>
      <c r="H20" s="392"/>
    </row>
    <row r="21" spans="1:8" s="395" customFormat="1" ht="27" customHeight="1">
      <c r="A21" s="947" t="s">
        <v>362</v>
      </c>
      <c r="B21" s="1312" t="s">
        <v>329</v>
      </c>
      <c r="C21" s="1312"/>
      <c r="D21" s="1313"/>
      <c r="E21" s="394"/>
      <c r="F21" s="394"/>
      <c r="G21" s="394"/>
      <c r="H21" s="394"/>
    </row>
    <row r="22" spans="1:8" s="395" customFormat="1" ht="27" customHeight="1" thickBot="1">
      <c r="A22" s="949" t="s">
        <v>363</v>
      </c>
      <c r="B22" s="1319" t="s">
        <v>331</v>
      </c>
      <c r="C22" s="1319"/>
      <c r="D22" s="1320"/>
      <c r="E22" s="494"/>
      <c r="F22" s="494"/>
      <c r="G22" s="494"/>
      <c r="H22" s="965">
        <v>1</v>
      </c>
    </row>
    <row r="23" spans="1:8" s="359" customFormat="1" ht="24" customHeight="1" thickBot="1">
      <c r="A23" s="948" t="s">
        <v>656</v>
      </c>
      <c r="B23" s="1302" t="s">
        <v>316</v>
      </c>
      <c r="C23" s="1303"/>
      <c r="D23" s="1304"/>
      <c r="E23" s="396"/>
      <c r="F23" s="396"/>
      <c r="G23" s="396"/>
      <c r="H23" s="959">
        <f>H21+H22</f>
        <v>1</v>
      </c>
    </row>
    <row r="24" spans="1:8" s="398" customFormat="1" ht="32.25" customHeight="1" thickBot="1">
      <c r="A24" s="397" t="s">
        <v>657</v>
      </c>
      <c r="B24" s="1310" t="s">
        <v>1120</v>
      </c>
      <c r="C24" s="1310"/>
      <c r="D24" s="1311"/>
      <c r="E24" s="397">
        <f>E19+E23</f>
        <v>1.75</v>
      </c>
      <c r="F24" s="397"/>
      <c r="G24" s="397">
        <f>G19+G23</f>
        <v>1.75</v>
      </c>
      <c r="H24" s="397">
        <f>H19+H23</f>
        <v>2.75</v>
      </c>
    </row>
    <row r="25" spans="1:4" s="398" customFormat="1" ht="22.5" customHeight="1" thickBot="1">
      <c r="A25" s="1308" t="s">
        <v>1046</v>
      </c>
      <c r="B25" s="1309"/>
      <c r="C25" s="1309"/>
      <c r="D25" s="1309"/>
    </row>
    <row r="26" spans="1:8" s="398" customFormat="1" ht="22.5" customHeight="1" thickBot="1">
      <c r="A26" s="956" t="s">
        <v>688</v>
      </c>
      <c r="B26" s="955" t="s">
        <v>315</v>
      </c>
      <c r="C26" s="953"/>
      <c r="D26" s="954"/>
      <c r="E26" s="397"/>
      <c r="F26" s="397"/>
      <c r="G26" s="397"/>
      <c r="H26" s="397"/>
    </row>
    <row r="27" spans="1:8" ht="15.75">
      <c r="A27" s="950" t="s">
        <v>658</v>
      </c>
      <c r="B27" s="1300" t="s">
        <v>694</v>
      </c>
      <c r="C27" s="1300"/>
      <c r="D27" s="1301"/>
      <c r="E27" s="957">
        <v>1</v>
      </c>
      <c r="F27" s="957"/>
      <c r="G27" s="957">
        <v>1</v>
      </c>
      <c r="H27" s="957">
        <v>1</v>
      </c>
    </row>
    <row r="28" spans="1:8" ht="16.5" thickBot="1">
      <c r="A28" s="391" t="s">
        <v>659</v>
      </c>
      <c r="B28" s="1300" t="s">
        <v>695</v>
      </c>
      <c r="C28" s="1300"/>
      <c r="D28" s="1301"/>
      <c r="E28" s="958">
        <v>1</v>
      </c>
      <c r="F28" s="958"/>
      <c r="G28" s="958">
        <v>1</v>
      </c>
      <c r="H28" s="958">
        <v>1</v>
      </c>
    </row>
    <row r="29" spans="1:8" ht="16.5" thickBot="1">
      <c r="A29" s="948" t="s">
        <v>660</v>
      </c>
      <c r="B29" s="1302" t="s">
        <v>553</v>
      </c>
      <c r="C29" s="1303"/>
      <c r="D29" s="1304"/>
      <c r="E29" s="959">
        <f>SUM(E25:E28)</f>
        <v>2</v>
      </c>
      <c r="F29" s="959"/>
      <c r="G29" s="959">
        <f>SUM(G25:G28)</f>
        <v>2</v>
      </c>
      <c r="H29" s="959">
        <f>H25+H27+H28</f>
        <v>2</v>
      </c>
    </row>
    <row r="30" spans="1:8" ht="16.5" thickBot="1">
      <c r="A30" s="397" t="s">
        <v>662</v>
      </c>
      <c r="B30" s="1310" t="s">
        <v>1121</v>
      </c>
      <c r="C30" s="1310"/>
      <c r="D30" s="1311"/>
      <c r="E30" s="960">
        <f>E25+E29</f>
        <v>2</v>
      </c>
      <c r="F30" s="960"/>
      <c r="G30" s="960">
        <f>G25+G29</f>
        <v>2</v>
      </c>
      <c r="H30" s="960">
        <f>H25+H29</f>
        <v>2</v>
      </c>
    </row>
    <row r="31" spans="1:8" ht="27.75" customHeight="1" thickBot="1">
      <c r="A31" s="397" t="s">
        <v>663</v>
      </c>
      <c r="B31" s="1305" t="s">
        <v>1122</v>
      </c>
      <c r="C31" s="1305"/>
      <c r="D31" s="1305"/>
      <c r="E31" s="960">
        <f>E19+E30</f>
        <v>3.75</v>
      </c>
      <c r="F31" s="397"/>
      <c r="G31" s="960">
        <f>G19+G30</f>
        <v>3.75</v>
      </c>
      <c r="H31" s="960">
        <f>H24+H30</f>
        <v>4.75</v>
      </c>
    </row>
  </sheetData>
  <sheetProtection password="AF00" sheet="1"/>
  <mergeCells count="27">
    <mergeCell ref="B10:D12"/>
    <mergeCell ref="A10:A12"/>
    <mergeCell ref="G10:G12"/>
    <mergeCell ref="B6:H6"/>
    <mergeCell ref="B7:H7"/>
    <mergeCell ref="B8:H8"/>
    <mergeCell ref="H10:H12"/>
    <mergeCell ref="E10:E12"/>
    <mergeCell ref="B2:H2"/>
    <mergeCell ref="B23:D23"/>
    <mergeCell ref="B24:D24"/>
    <mergeCell ref="B19:D19"/>
    <mergeCell ref="B3:H3"/>
    <mergeCell ref="B21:D21"/>
    <mergeCell ref="B16:D16"/>
    <mergeCell ref="B15:D15"/>
    <mergeCell ref="F10:F12"/>
    <mergeCell ref="B22:D22"/>
    <mergeCell ref="B27:D27"/>
    <mergeCell ref="B28:D28"/>
    <mergeCell ref="B29:D29"/>
    <mergeCell ref="B31:D31"/>
    <mergeCell ref="A13:D13"/>
    <mergeCell ref="A25:D25"/>
    <mergeCell ref="B17:D17"/>
    <mergeCell ref="B18:D18"/>
    <mergeCell ref="B30:D30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2:O93"/>
  <sheetViews>
    <sheetView zoomScalePageLayoutView="0" workbookViewId="0" topLeftCell="A1">
      <selection activeCell="A2" sqref="A2:M2"/>
    </sheetView>
  </sheetViews>
  <sheetFormatPr defaultColWidth="9.00390625" defaultRowHeight="12.75"/>
  <cols>
    <col min="1" max="2" width="9.125" style="38" customWidth="1"/>
    <col min="3" max="3" width="16.625" style="38" customWidth="1"/>
    <col min="4" max="4" width="12.125" style="38" customWidth="1"/>
    <col min="5" max="12" width="11.75390625" style="38" customWidth="1"/>
    <col min="13" max="13" width="10.875" style="38" customWidth="1"/>
    <col min="14" max="16384" width="9.125" style="38" customWidth="1"/>
  </cols>
  <sheetData>
    <row r="2" spans="1:13" ht="12.75">
      <c r="A2" s="1126"/>
      <c r="B2" s="1126"/>
      <c r="C2" s="1126"/>
      <c r="D2" s="1126"/>
      <c r="E2" s="1126"/>
      <c r="F2" s="1126"/>
      <c r="G2" s="1126"/>
      <c r="H2" s="1126"/>
      <c r="I2" s="1126"/>
      <c r="J2" s="1126"/>
      <c r="K2" s="1126"/>
      <c r="L2" s="1126"/>
      <c r="M2" s="1126"/>
    </row>
    <row r="3" spans="1:13" s="27" customFormat="1" ht="15.75">
      <c r="A3" s="1400"/>
      <c r="B3" s="1400"/>
      <c r="C3" s="1400"/>
      <c r="D3" s="1400"/>
      <c r="E3" s="1400"/>
      <c r="F3" s="1400"/>
      <c r="G3" s="1400"/>
      <c r="H3" s="1400"/>
      <c r="I3" s="1400"/>
      <c r="J3" s="1400"/>
      <c r="K3" s="1400"/>
      <c r="L3" s="1400"/>
      <c r="M3" s="1400"/>
    </row>
    <row r="4" spans="1:9" s="66" customFormat="1" ht="12.75">
      <c r="A4" s="220" t="s">
        <v>1151</v>
      </c>
      <c r="B4" s="220"/>
      <c r="C4" s="220"/>
      <c r="D4" s="220"/>
      <c r="F4" s="133"/>
      <c r="G4" s="50"/>
      <c r="H4" s="50"/>
      <c r="I4" s="50"/>
    </row>
    <row r="5" spans="1:9" s="66" customFormat="1" ht="12.75">
      <c r="A5" s="220"/>
      <c r="B5" s="220"/>
      <c r="C5" s="220"/>
      <c r="D5" s="220"/>
      <c r="F5" s="133"/>
      <c r="G5" s="50"/>
      <c r="H5" s="50"/>
      <c r="I5" s="50"/>
    </row>
    <row r="6" spans="1:9" s="66" customFormat="1" ht="12.75">
      <c r="A6" s="220"/>
      <c r="B6" s="220"/>
      <c r="C6" s="220"/>
      <c r="D6" s="220"/>
      <c r="F6" s="133"/>
      <c r="G6" s="50"/>
      <c r="H6" s="50"/>
      <c r="I6" s="50"/>
    </row>
    <row r="7" spans="1:13" s="17" customFormat="1" ht="15.75">
      <c r="A7" s="1153" t="s">
        <v>556</v>
      </c>
      <c r="B7" s="1153"/>
      <c r="C7" s="1153"/>
      <c r="D7" s="1153"/>
      <c r="E7" s="1153"/>
      <c r="F7" s="1153"/>
      <c r="G7" s="1153"/>
      <c r="H7" s="1153"/>
      <c r="I7" s="1153"/>
      <c r="J7" s="1153"/>
      <c r="K7" s="1153"/>
      <c r="L7" s="1153"/>
      <c r="M7" s="1153"/>
    </row>
    <row r="8" spans="1:15" ht="15.75">
      <c r="A8" s="1153" t="s">
        <v>318</v>
      </c>
      <c r="B8" s="1153"/>
      <c r="C8" s="1153"/>
      <c r="D8" s="1153"/>
      <c r="E8" s="1153"/>
      <c r="F8" s="1153"/>
      <c r="G8" s="1153"/>
      <c r="H8" s="1153"/>
      <c r="I8" s="1153"/>
      <c r="J8" s="1153"/>
      <c r="K8" s="1153"/>
      <c r="L8" s="1153"/>
      <c r="M8" s="1153"/>
      <c r="N8" s="119"/>
      <c r="O8" s="119"/>
    </row>
    <row r="9" spans="1:15" ht="15.75">
      <c r="A9" s="1153" t="s">
        <v>979</v>
      </c>
      <c r="B9" s="1153"/>
      <c r="C9" s="1153"/>
      <c r="D9" s="1153"/>
      <c r="E9" s="1153"/>
      <c r="F9" s="1153"/>
      <c r="G9" s="1153"/>
      <c r="H9" s="1153"/>
      <c r="I9" s="1153"/>
      <c r="J9" s="1153"/>
      <c r="K9" s="1153"/>
      <c r="L9" s="1153"/>
      <c r="M9" s="1153"/>
      <c r="N9" s="119"/>
      <c r="O9" s="119"/>
    </row>
    <row r="10" spans="1:15" ht="15.7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19"/>
      <c r="O10" s="119"/>
    </row>
    <row r="11" spans="1:13" s="40" customFormat="1" ht="15.75">
      <c r="A11" s="377" t="s">
        <v>775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</row>
    <row r="12" spans="1:13" ht="18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5.75">
      <c r="A13" s="379" t="s">
        <v>547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9.5" thickBo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16.5" thickBot="1">
      <c r="A15" s="1339" t="s">
        <v>625</v>
      </c>
      <c r="B15" s="1340"/>
      <c r="C15" s="1340"/>
      <c r="D15" s="1385" t="s">
        <v>865</v>
      </c>
      <c r="E15" s="1386"/>
      <c r="F15" s="1387"/>
      <c r="G15" s="1385" t="s">
        <v>626</v>
      </c>
      <c r="H15" s="1386"/>
      <c r="I15" s="1387"/>
      <c r="J15" s="1385" t="s">
        <v>627</v>
      </c>
      <c r="K15" s="1386"/>
      <c r="L15" s="1387"/>
      <c r="M15" s="1345" t="s">
        <v>628</v>
      </c>
    </row>
    <row r="16" spans="1:13" ht="15.75">
      <c r="A16" s="1341"/>
      <c r="B16" s="1342"/>
      <c r="C16" s="1342"/>
      <c r="D16" s="380" t="s">
        <v>629</v>
      </c>
      <c r="E16" s="381" t="s">
        <v>630</v>
      </c>
      <c r="F16" s="382" t="s">
        <v>631</v>
      </c>
      <c r="G16" s="381" t="s">
        <v>632</v>
      </c>
      <c r="H16" s="381" t="s">
        <v>630</v>
      </c>
      <c r="I16" s="382" t="s">
        <v>633</v>
      </c>
      <c r="J16" s="381" t="s">
        <v>632</v>
      </c>
      <c r="K16" s="382" t="s">
        <v>630</v>
      </c>
      <c r="L16" s="381" t="s">
        <v>633</v>
      </c>
      <c r="M16" s="1346"/>
    </row>
    <row r="17" spans="1:13" ht="16.5" thickBot="1">
      <c r="A17" s="1341"/>
      <c r="B17" s="1342"/>
      <c r="C17" s="1342"/>
      <c r="D17" s="383" t="s">
        <v>634</v>
      </c>
      <c r="E17" s="384" t="s">
        <v>635</v>
      </c>
      <c r="F17" s="276" t="s">
        <v>636</v>
      </c>
      <c r="G17" s="385" t="s">
        <v>634</v>
      </c>
      <c r="H17" s="384" t="s">
        <v>635</v>
      </c>
      <c r="I17" s="276" t="s">
        <v>636</v>
      </c>
      <c r="J17" s="385" t="s">
        <v>634</v>
      </c>
      <c r="K17" s="276" t="s">
        <v>635</v>
      </c>
      <c r="L17" s="384" t="s">
        <v>636</v>
      </c>
      <c r="M17" s="1347"/>
    </row>
    <row r="18" spans="1:13" ht="12.75">
      <c r="A18" s="1401" t="s">
        <v>542</v>
      </c>
      <c r="B18" s="1402"/>
      <c r="C18" s="1403"/>
      <c r="D18" s="1332"/>
      <c r="E18" s="1330"/>
      <c r="F18" s="1334"/>
      <c r="G18" s="1420" t="s">
        <v>543</v>
      </c>
      <c r="H18" s="1423"/>
      <c r="I18" s="1426">
        <v>2172</v>
      </c>
      <c r="J18" s="1330"/>
      <c r="K18" s="1330"/>
      <c r="L18" s="1330"/>
      <c r="M18" s="1383">
        <f>I18</f>
        <v>2172</v>
      </c>
    </row>
    <row r="19" spans="1:13" ht="12.75">
      <c r="A19" s="1404"/>
      <c r="B19" s="1405"/>
      <c r="C19" s="1406"/>
      <c r="D19" s="1388"/>
      <c r="E19" s="1335"/>
      <c r="F19" s="1348"/>
      <c r="G19" s="1421"/>
      <c r="H19" s="1424"/>
      <c r="I19" s="1427"/>
      <c r="J19" s="1335"/>
      <c r="K19" s="1335"/>
      <c r="L19" s="1335"/>
      <c r="M19" s="1335"/>
    </row>
    <row r="20" spans="1:13" ht="13.5" thickBot="1">
      <c r="A20" s="1407"/>
      <c r="B20" s="1408"/>
      <c r="C20" s="1409"/>
      <c r="D20" s="1389"/>
      <c r="E20" s="1381"/>
      <c r="F20" s="1390"/>
      <c r="G20" s="1422"/>
      <c r="H20" s="1425"/>
      <c r="I20" s="1428"/>
      <c r="J20" s="1381"/>
      <c r="K20" s="1381"/>
      <c r="L20" s="1381"/>
      <c r="M20" s="1381"/>
    </row>
    <row r="21" spans="1:13" s="48" customFormat="1" ht="12.75">
      <c r="A21" s="1370" t="s">
        <v>693</v>
      </c>
      <c r="B21" s="1371"/>
      <c r="C21" s="1372"/>
      <c r="D21" s="1376"/>
      <c r="E21" s="1376"/>
      <c r="F21" s="1379">
        <f>SUM(F18)</f>
        <v>0</v>
      </c>
      <c r="G21" s="1376"/>
      <c r="H21" s="1376"/>
      <c r="I21" s="1429">
        <f>I18</f>
        <v>2172</v>
      </c>
      <c r="J21" s="1376"/>
      <c r="K21" s="1376"/>
      <c r="L21" s="1376"/>
      <c r="M21" s="1378">
        <f>M18</f>
        <v>2172</v>
      </c>
    </row>
    <row r="22" spans="1:13" s="48" customFormat="1" ht="13.5" thickBot="1">
      <c r="A22" s="1373"/>
      <c r="B22" s="1374"/>
      <c r="C22" s="1375"/>
      <c r="D22" s="1377"/>
      <c r="E22" s="1377"/>
      <c r="F22" s="1380"/>
      <c r="G22" s="1377"/>
      <c r="H22" s="1377"/>
      <c r="I22" s="1377"/>
      <c r="J22" s="1377"/>
      <c r="K22" s="1377"/>
      <c r="L22" s="1377"/>
      <c r="M22" s="1377"/>
    </row>
    <row r="23" spans="1:13" ht="18.75">
      <c r="A23" s="39"/>
      <c r="B23" s="39"/>
      <c r="C23" s="39"/>
      <c r="D23" s="39"/>
      <c r="E23" s="39"/>
      <c r="F23" s="121"/>
      <c r="G23" s="39"/>
      <c r="H23" s="39"/>
      <c r="I23" s="39"/>
      <c r="J23" s="39"/>
      <c r="K23" s="39"/>
      <c r="L23" s="39"/>
      <c r="M23" s="39"/>
    </row>
    <row r="24" spans="1:6" s="379" customFormat="1" ht="15.75">
      <c r="A24" s="379" t="s">
        <v>514</v>
      </c>
      <c r="F24" s="58"/>
    </row>
    <row r="25" spans="1:13" ht="18.75">
      <c r="A25" s="386" t="s">
        <v>515</v>
      </c>
      <c r="B25" s="386"/>
      <c r="C25" s="386"/>
      <c r="D25" s="386"/>
      <c r="E25" s="386"/>
      <c r="F25" s="59"/>
      <c r="G25" s="387" t="s">
        <v>636</v>
      </c>
      <c r="H25" s="39"/>
      <c r="I25" s="39"/>
      <c r="J25" s="39"/>
      <c r="K25" s="39"/>
      <c r="L25" s="39"/>
      <c r="M25" s="39"/>
    </row>
    <row r="26" spans="1:13" ht="18.75">
      <c r="A26" s="386" t="s">
        <v>516</v>
      </c>
      <c r="B26" s="386"/>
      <c r="C26" s="386"/>
      <c r="D26" s="386"/>
      <c r="E26" s="386"/>
      <c r="F26" s="59"/>
      <c r="G26" s="387" t="s">
        <v>636</v>
      </c>
      <c r="H26" s="39"/>
      <c r="I26" s="39"/>
      <c r="J26" s="39"/>
      <c r="K26" s="39"/>
      <c r="L26" s="39"/>
      <c r="M26" s="39"/>
    </row>
    <row r="27" spans="1:13" ht="19.5">
      <c r="A27" s="386" t="s">
        <v>776</v>
      </c>
      <c r="B27" s="386"/>
      <c r="C27" s="386"/>
      <c r="D27" s="386"/>
      <c r="E27" s="386"/>
      <c r="F27" s="60">
        <v>41</v>
      </c>
      <c r="G27" s="388" t="s">
        <v>636</v>
      </c>
      <c r="H27" s="39"/>
      <c r="I27" s="39"/>
      <c r="J27" s="39"/>
      <c r="K27" s="39"/>
      <c r="L27" s="39"/>
      <c r="M27" s="39"/>
    </row>
    <row r="28" spans="1:13" ht="18.75">
      <c r="A28" s="386" t="s">
        <v>517</v>
      </c>
      <c r="B28" s="386"/>
      <c r="C28" s="386"/>
      <c r="D28" s="386"/>
      <c r="E28" s="386"/>
      <c r="F28" s="61">
        <f>SUM(F25:F27)</f>
        <v>41</v>
      </c>
      <c r="G28" s="389" t="s">
        <v>636</v>
      </c>
      <c r="H28" s="39"/>
      <c r="I28" s="39"/>
      <c r="J28" s="39"/>
      <c r="K28" s="39"/>
      <c r="L28" s="39"/>
      <c r="M28" s="39"/>
    </row>
    <row r="29" spans="1:13" ht="18.75">
      <c r="A29" s="386"/>
      <c r="B29" s="386"/>
      <c r="C29" s="386"/>
      <c r="D29" s="386"/>
      <c r="E29" s="386"/>
      <c r="F29" s="61"/>
      <c r="G29" s="389"/>
      <c r="H29" s="39"/>
      <c r="I29" s="39"/>
      <c r="J29" s="39"/>
      <c r="K29" s="39"/>
      <c r="L29" s="39"/>
      <c r="M29" s="39"/>
    </row>
    <row r="30" spans="1:13" ht="15.75">
      <c r="A30" s="379" t="s">
        <v>777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ht="18.75">
      <c r="A31" s="386"/>
      <c r="B31" s="386"/>
      <c r="C31" s="386"/>
      <c r="D31" s="386"/>
      <c r="E31" s="386"/>
      <c r="F31" s="61"/>
      <c r="G31" s="389"/>
      <c r="H31" s="39"/>
      <c r="I31" s="39"/>
      <c r="J31" s="39"/>
      <c r="K31" s="39"/>
      <c r="L31" s="39"/>
      <c r="M31" s="39"/>
    </row>
    <row r="32" spans="1:13" ht="19.5" thickBot="1">
      <c r="A32" s="386"/>
      <c r="B32" s="386"/>
      <c r="C32" s="386"/>
      <c r="D32" s="386"/>
      <c r="E32" s="386"/>
      <c r="F32" s="61"/>
      <c r="G32" s="389"/>
      <c r="H32" s="39"/>
      <c r="I32" s="39"/>
      <c r="J32" s="39"/>
      <c r="K32" s="39"/>
      <c r="L32" s="39"/>
      <c r="M32" s="39"/>
    </row>
    <row r="33" spans="1:13" ht="16.5" thickBot="1">
      <c r="A33" s="1339" t="s">
        <v>625</v>
      </c>
      <c r="B33" s="1340"/>
      <c r="C33" s="1340"/>
      <c r="D33" s="1385" t="s">
        <v>865</v>
      </c>
      <c r="E33" s="1386"/>
      <c r="F33" s="1387"/>
      <c r="G33" s="1385" t="s">
        <v>626</v>
      </c>
      <c r="H33" s="1386"/>
      <c r="I33" s="1387"/>
      <c r="J33" s="1385" t="s">
        <v>627</v>
      </c>
      <c r="K33" s="1386"/>
      <c r="L33" s="1387"/>
      <c r="M33" s="1345" t="s">
        <v>628</v>
      </c>
    </row>
    <row r="34" spans="1:13" ht="15.75">
      <c r="A34" s="1341"/>
      <c r="B34" s="1342"/>
      <c r="C34" s="1342"/>
      <c r="D34" s="380" t="s">
        <v>629</v>
      </c>
      <c r="E34" s="381" t="s">
        <v>630</v>
      </c>
      <c r="F34" s="382" t="s">
        <v>631</v>
      </c>
      <c r="G34" s="381" t="s">
        <v>632</v>
      </c>
      <c r="H34" s="381" t="s">
        <v>630</v>
      </c>
      <c r="I34" s="382" t="s">
        <v>633</v>
      </c>
      <c r="J34" s="381" t="s">
        <v>632</v>
      </c>
      <c r="K34" s="382" t="s">
        <v>630</v>
      </c>
      <c r="L34" s="381" t="s">
        <v>633</v>
      </c>
      <c r="M34" s="1346"/>
    </row>
    <row r="35" spans="1:13" ht="16.5" thickBot="1">
      <c r="A35" s="1341"/>
      <c r="B35" s="1342"/>
      <c r="C35" s="1342"/>
      <c r="D35" s="383" t="s">
        <v>634</v>
      </c>
      <c r="E35" s="384" t="s">
        <v>635</v>
      </c>
      <c r="F35" s="276" t="s">
        <v>636</v>
      </c>
      <c r="G35" s="385" t="s">
        <v>634</v>
      </c>
      <c r="H35" s="384" t="s">
        <v>635</v>
      </c>
      <c r="I35" s="276" t="s">
        <v>636</v>
      </c>
      <c r="J35" s="385" t="s">
        <v>634</v>
      </c>
      <c r="K35" s="276" t="s">
        <v>635</v>
      </c>
      <c r="L35" s="384" t="s">
        <v>636</v>
      </c>
      <c r="M35" s="1347"/>
    </row>
    <row r="36" spans="1:13" ht="12.75">
      <c r="A36" s="1410" t="s">
        <v>518</v>
      </c>
      <c r="B36" s="1411"/>
      <c r="C36" s="1412"/>
      <c r="D36" s="1332" t="s">
        <v>519</v>
      </c>
      <c r="E36" s="1330"/>
      <c r="F36" s="1334">
        <v>14</v>
      </c>
      <c r="G36" s="1384"/>
      <c r="H36" s="1384"/>
      <c r="I36" s="1384"/>
      <c r="J36" s="1330"/>
      <c r="K36" s="1330"/>
      <c r="L36" s="1330"/>
      <c r="M36" s="1383">
        <f>L36+I36+F36</f>
        <v>14</v>
      </c>
    </row>
    <row r="37" spans="1:13" ht="12.75">
      <c r="A37" s="1413"/>
      <c r="B37" s="1414"/>
      <c r="C37" s="1415"/>
      <c r="D37" s="1388"/>
      <c r="E37" s="1335"/>
      <c r="F37" s="1348"/>
      <c r="G37" s="1384"/>
      <c r="H37" s="1384"/>
      <c r="I37" s="1384"/>
      <c r="J37" s="1335"/>
      <c r="K37" s="1335"/>
      <c r="L37" s="1335"/>
      <c r="M37" s="1335"/>
    </row>
    <row r="38" spans="1:13" ht="12.75">
      <c r="A38" s="1416"/>
      <c r="B38" s="1417"/>
      <c r="C38" s="1418"/>
      <c r="D38" s="1389"/>
      <c r="E38" s="1381"/>
      <c r="F38" s="1390"/>
      <c r="G38" s="1384"/>
      <c r="H38" s="1384"/>
      <c r="I38" s="1384"/>
      <c r="J38" s="1381"/>
      <c r="K38" s="1381"/>
      <c r="L38" s="1381"/>
      <c r="M38" s="1381"/>
    </row>
    <row r="39" spans="1:13" ht="12.75">
      <c r="A39" s="1391" t="s">
        <v>867</v>
      </c>
      <c r="B39" s="1392"/>
      <c r="C39" s="1393"/>
      <c r="D39" s="1332" t="s">
        <v>866</v>
      </c>
      <c r="E39" s="1330"/>
      <c r="F39" s="1334">
        <v>71</v>
      </c>
      <c r="G39" s="1330"/>
      <c r="H39" s="1330"/>
      <c r="I39" s="1330"/>
      <c r="J39" s="1330"/>
      <c r="K39" s="1330"/>
      <c r="L39" s="1330"/>
      <c r="M39" s="1330">
        <v>71</v>
      </c>
    </row>
    <row r="40" spans="1:13" ht="12.75">
      <c r="A40" s="1394"/>
      <c r="B40" s="1395"/>
      <c r="C40" s="1396"/>
      <c r="D40" s="1333"/>
      <c r="E40" s="1331"/>
      <c r="F40" s="1331"/>
      <c r="G40" s="1331"/>
      <c r="H40" s="1331"/>
      <c r="I40" s="1331"/>
      <c r="J40" s="1331"/>
      <c r="K40" s="1331"/>
      <c r="L40" s="1331"/>
      <c r="M40" s="1331"/>
    </row>
    <row r="41" spans="1:13" ht="21.75" customHeight="1">
      <c r="A41" s="1397" t="s">
        <v>1123</v>
      </c>
      <c r="B41" s="1398"/>
      <c r="C41" s="1399"/>
      <c r="D41" s="962"/>
      <c r="E41" s="963"/>
      <c r="F41" s="963"/>
      <c r="G41" s="964" t="s">
        <v>1124</v>
      </c>
      <c r="H41" s="961"/>
      <c r="I41" s="961">
        <v>7</v>
      </c>
      <c r="J41" s="963"/>
      <c r="K41" s="963"/>
      <c r="L41" s="963"/>
      <c r="M41" s="963">
        <v>7</v>
      </c>
    </row>
    <row r="42" spans="1:13" ht="12.75">
      <c r="A42" s="1410" t="s">
        <v>520</v>
      </c>
      <c r="B42" s="1411"/>
      <c r="C42" s="1412"/>
      <c r="D42" s="1332"/>
      <c r="E42" s="1330"/>
      <c r="F42" s="1334"/>
      <c r="G42" s="1419" t="s">
        <v>521</v>
      </c>
      <c r="H42" s="1384"/>
      <c r="I42" s="1382">
        <v>227</v>
      </c>
      <c r="J42" s="1330"/>
      <c r="K42" s="1330"/>
      <c r="L42" s="1330"/>
      <c r="M42" s="1383">
        <f>L42+I42+F42</f>
        <v>227</v>
      </c>
    </row>
    <row r="43" spans="1:13" ht="9" customHeight="1">
      <c r="A43" s="1413"/>
      <c r="B43" s="1414"/>
      <c r="C43" s="1415"/>
      <c r="D43" s="1388"/>
      <c r="E43" s="1335"/>
      <c r="F43" s="1348"/>
      <c r="G43" s="1419"/>
      <c r="H43" s="1384"/>
      <c r="I43" s="1382"/>
      <c r="J43" s="1335"/>
      <c r="K43" s="1335"/>
      <c r="L43" s="1335"/>
      <c r="M43" s="1335"/>
    </row>
    <row r="44" spans="1:13" ht="2.25" customHeight="1" thickBot="1">
      <c r="A44" s="1416"/>
      <c r="B44" s="1417"/>
      <c r="C44" s="1418"/>
      <c r="D44" s="1389"/>
      <c r="E44" s="1381"/>
      <c r="F44" s="1390"/>
      <c r="G44" s="1419"/>
      <c r="H44" s="1384"/>
      <c r="I44" s="1382"/>
      <c r="J44" s="1381"/>
      <c r="K44" s="1381"/>
      <c r="L44" s="1381"/>
      <c r="M44" s="1381"/>
    </row>
    <row r="45" spans="1:13" s="48" customFormat="1" ht="12.75">
      <c r="A45" s="1370" t="s">
        <v>693</v>
      </c>
      <c r="B45" s="1371"/>
      <c r="C45" s="1372"/>
      <c r="D45" s="1376"/>
      <c r="E45" s="1376"/>
      <c r="F45" s="1379">
        <f>SUM(F36:F44)</f>
        <v>85</v>
      </c>
      <c r="G45" s="1376"/>
      <c r="H45" s="1376"/>
      <c r="I45" s="1378">
        <f>SUM(I41:I44)</f>
        <v>234</v>
      </c>
      <c r="J45" s="1376"/>
      <c r="K45" s="1376"/>
      <c r="L45" s="1376"/>
      <c r="M45" s="1378">
        <f>SUM(M36:M44)</f>
        <v>319</v>
      </c>
    </row>
    <row r="46" spans="1:13" s="48" customFormat="1" ht="13.5" thickBot="1">
      <c r="A46" s="1373"/>
      <c r="B46" s="1374"/>
      <c r="C46" s="1375"/>
      <c r="D46" s="1377"/>
      <c r="E46" s="1377"/>
      <c r="F46" s="1380"/>
      <c r="G46" s="1377"/>
      <c r="H46" s="1377"/>
      <c r="I46" s="1377"/>
      <c r="J46" s="1377"/>
      <c r="K46" s="1377"/>
      <c r="L46" s="1377"/>
      <c r="M46" s="1377"/>
    </row>
    <row r="47" spans="1:13" ht="18.75">
      <c r="A47" s="386"/>
      <c r="B47" s="386"/>
      <c r="C47" s="386"/>
      <c r="D47" s="386"/>
      <c r="E47" s="386"/>
      <c r="F47" s="61"/>
      <c r="G47" s="389"/>
      <c r="H47" s="39"/>
      <c r="I47" s="39"/>
      <c r="J47" s="39"/>
      <c r="K47" s="39"/>
      <c r="L47" s="39"/>
      <c r="M47" s="39"/>
    </row>
    <row r="48" spans="1:13" ht="18.75">
      <c r="A48" s="386"/>
      <c r="B48" s="386"/>
      <c r="C48" s="386"/>
      <c r="D48" s="386"/>
      <c r="E48" s="386"/>
      <c r="F48" s="61"/>
      <c r="G48" s="389"/>
      <c r="H48" s="39"/>
      <c r="I48" s="39"/>
      <c r="J48" s="39"/>
      <c r="K48" s="39"/>
      <c r="L48" s="39"/>
      <c r="M48" s="39"/>
    </row>
    <row r="49" spans="1:13" ht="18.75">
      <c r="A49" s="386"/>
      <c r="B49" s="386"/>
      <c r="C49" s="386"/>
      <c r="D49" s="386"/>
      <c r="E49" s="386"/>
      <c r="F49" s="61"/>
      <c r="G49" s="389"/>
      <c r="H49" s="39"/>
      <c r="I49" s="39"/>
      <c r="J49" s="39"/>
      <c r="K49" s="39"/>
      <c r="L49" s="39"/>
      <c r="M49" s="39"/>
    </row>
    <row r="50" spans="1:13" ht="18.75">
      <c r="A50" s="386"/>
      <c r="B50" s="386"/>
      <c r="C50" s="386"/>
      <c r="D50" s="386"/>
      <c r="E50" s="386"/>
      <c r="F50" s="61"/>
      <c r="G50" s="389"/>
      <c r="H50" s="39"/>
      <c r="I50" s="39"/>
      <c r="J50" s="39"/>
      <c r="K50" s="39"/>
      <c r="L50" s="39"/>
      <c r="M50" s="39"/>
    </row>
    <row r="51" spans="1:13" ht="18.75">
      <c r="A51" s="386"/>
      <c r="B51" s="386"/>
      <c r="C51" s="386"/>
      <c r="D51" s="386"/>
      <c r="E51" s="386"/>
      <c r="F51" s="61"/>
      <c r="G51" s="389"/>
      <c r="H51" s="39"/>
      <c r="I51" s="39"/>
      <c r="J51" s="39"/>
      <c r="K51" s="39"/>
      <c r="L51" s="39"/>
      <c r="M51" s="39"/>
    </row>
    <row r="52" spans="1:13" ht="18.75">
      <c r="A52" s="386"/>
      <c r="B52" s="386"/>
      <c r="C52" s="386"/>
      <c r="D52" s="386"/>
      <c r="E52" s="386"/>
      <c r="F52" s="61"/>
      <c r="G52" s="389"/>
      <c r="H52" s="39"/>
      <c r="I52" s="39"/>
      <c r="J52" s="39"/>
      <c r="K52" s="39"/>
      <c r="L52" s="39"/>
      <c r="M52" s="39"/>
    </row>
    <row r="53" spans="1:13" ht="18.75">
      <c r="A53" s="386"/>
      <c r="B53" s="386"/>
      <c r="C53" s="386"/>
      <c r="D53" s="386"/>
      <c r="E53" s="386"/>
      <c r="F53" s="61"/>
      <c r="G53" s="389"/>
      <c r="H53" s="39"/>
      <c r="I53" s="39"/>
      <c r="J53" s="39"/>
      <c r="K53" s="39"/>
      <c r="L53" s="39"/>
      <c r="M53" s="39"/>
    </row>
    <row r="54" spans="1:13" ht="18.75">
      <c r="A54" s="386"/>
      <c r="B54" s="386"/>
      <c r="C54" s="386"/>
      <c r="D54" s="386"/>
      <c r="E54" s="386"/>
      <c r="F54" s="61"/>
      <c r="G54" s="389"/>
      <c r="H54" s="39"/>
      <c r="I54" s="39"/>
      <c r="J54" s="39"/>
      <c r="K54" s="39"/>
      <c r="L54" s="39"/>
      <c r="M54" s="39"/>
    </row>
    <row r="55" spans="1:13" ht="18.75">
      <c r="A55" s="386"/>
      <c r="B55" s="386"/>
      <c r="C55" s="386"/>
      <c r="D55" s="386"/>
      <c r="E55" s="386"/>
      <c r="F55" s="61"/>
      <c r="G55" s="389"/>
      <c r="H55" s="39"/>
      <c r="I55" s="39"/>
      <c r="J55" s="39"/>
      <c r="K55" s="39"/>
      <c r="L55" s="39"/>
      <c r="M55" s="39"/>
    </row>
    <row r="56" spans="1:13" ht="18.75">
      <c r="A56" s="386"/>
      <c r="B56" s="386"/>
      <c r="C56" s="386"/>
      <c r="D56" s="386"/>
      <c r="E56" s="386"/>
      <c r="F56" s="61"/>
      <c r="G56" s="389"/>
      <c r="H56" s="39"/>
      <c r="I56" s="39"/>
      <c r="J56" s="39"/>
      <c r="K56" s="39"/>
      <c r="L56" s="39"/>
      <c r="M56" s="39"/>
    </row>
    <row r="57" spans="1:13" ht="15.75">
      <c r="A57" s="35" t="s">
        <v>669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</row>
    <row r="58" spans="1:13" ht="18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5.75">
      <c r="A59" s="35" t="s">
        <v>730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1:13" ht="19.5" thickBo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1" ht="12.75">
      <c r="A61" s="1339" t="s">
        <v>625</v>
      </c>
      <c r="B61" s="1340"/>
      <c r="C61" s="1340"/>
      <c r="D61" s="1339" t="s">
        <v>670</v>
      </c>
      <c r="E61" s="1345"/>
      <c r="F61" s="1339" t="s">
        <v>731</v>
      </c>
      <c r="G61" s="1345"/>
      <c r="H61" s="1339" t="s">
        <v>671</v>
      </c>
      <c r="I61" s="1345"/>
      <c r="J61" s="1339" t="s">
        <v>544</v>
      </c>
      <c r="K61" s="1345"/>
    </row>
    <row r="62" spans="1:11" ht="12.75">
      <c r="A62" s="1341"/>
      <c r="B62" s="1342"/>
      <c r="C62" s="1342"/>
      <c r="D62" s="1341"/>
      <c r="E62" s="1346"/>
      <c r="F62" s="1341"/>
      <c r="G62" s="1346"/>
      <c r="H62" s="1341"/>
      <c r="I62" s="1346"/>
      <c r="J62" s="1341"/>
      <c r="K62" s="1346"/>
    </row>
    <row r="63" spans="1:11" ht="13.5" thickBot="1">
      <c r="A63" s="1343"/>
      <c r="B63" s="1344"/>
      <c r="C63" s="1344"/>
      <c r="D63" s="1343"/>
      <c r="E63" s="1347"/>
      <c r="F63" s="1343"/>
      <c r="G63" s="1347"/>
      <c r="H63" s="1343"/>
      <c r="I63" s="1347"/>
      <c r="J63" s="1343"/>
      <c r="K63" s="1347"/>
    </row>
    <row r="64" spans="1:12" s="40" customFormat="1" ht="16.5" thickBot="1">
      <c r="A64" s="1335" t="s">
        <v>672</v>
      </c>
      <c r="B64" s="1335"/>
      <c r="C64" s="1335"/>
      <c r="D64" s="1335" t="s">
        <v>676</v>
      </c>
      <c r="E64" s="1335"/>
      <c r="F64" s="1336" t="s">
        <v>676</v>
      </c>
      <c r="G64" s="1337"/>
      <c r="H64" s="1336" t="s">
        <v>676</v>
      </c>
      <c r="I64" s="1337"/>
      <c r="J64" s="1335" t="s">
        <v>676</v>
      </c>
      <c r="K64" s="1335"/>
      <c r="L64" s="41"/>
    </row>
    <row r="65" spans="1:13" s="48" customFormat="1" ht="12.75">
      <c r="A65" s="1370" t="s">
        <v>693</v>
      </c>
      <c r="B65" s="1371"/>
      <c r="C65" s="1372"/>
      <c r="D65" s="1370"/>
      <c r="E65" s="1372"/>
      <c r="F65" s="1370"/>
      <c r="G65" s="1372"/>
      <c r="H65" s="1370"/>
      <c r="I65" s="1372"/>
      <c r="J65" s="1370" t="s">
        <v>676</v>
      </c>
      <c r="K65" s="1372"/>
      <c r="L65" s="1369"/>
      <c r="M65" s="1369"/>
    </row>
    <row r="66" spans="1:13" s="48" customFormat="1" ht="13.5" thickBot="1">
      <c r="A66" s="1373"/>
      <c r="B66" s="1374"/>
      <c r="C66" s="1375"/>
      <c r="D66" s="1373"/>
      <c r="E66" s="1375"/>
      <c r="F66" s="1373"/>
      <c r="G66" s="1375"/>
      <c r="H66" s="1373"/>
      <c r="I66" s="1375"/>
      <c r="J66" s="1373"/>
      <c r="K66" s="1375"/>
      <c r="L66" s="1369"/>
      <c r="M66" s="1369"/>
    </row>
    <row r="68" spans="1:13" ht="15.75">
      <c r="A68" s="35" t="s">
        <v>673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ht="13.5" thickBot="1"/>
    <row r="70" spans="1:11" ht="12.75">
      <c r="A70" s="1339" t="s">
        <v>625</v>
      </c>
      <c r="B70" s="1340"/>
      <c r="C70" s="1340"/>
      <c r="D70" s="1339" t="s">
        <v>670</v>
      </c>
      <c r="E70" s="1345"/>
      <c r="F70" s="1339" t="s">
        <v>732</v>
      </c>
      <c r="G70" s="1345"/>
      <c r="H70" s="1339" t="s">
        <v>671</v>
      </c>
      <c r="I70" s="1345"/>
      <c r="J70" s="1339" t="s">
        <v>544</v>
      </c>
      <c r="K70" s="1345"/>
    </row>
    <row r="71" spans="1:11" ht="12.75">
      <c r="A71" s="1341"/>
      <c r="B71" s="1342"/>
      <c r="C71" s="1342"/>
      <c r="D71" s="1341"/>
      <c r="E71" s="1346"/>
      <c r="F71" s="1341"/>
      <c r="G71" s="1346"/>
      <c r="H71" s="1341"/>
      <c r="I71" s="1346"/>
      <c r="J71" s="1341"/>
      <c r="K71" s="1346"/>
    </row>
    <row r="72" spans="1:11" ht="13.5" thickBot="1">
      <c r="A72" s="1343"/>
      <c r="B72" s="1344"/>
      <c r="C72" s="1344"/>
      <c r="D72" s="1343"/>
      <c r="E72" s="1347"/>
      <c r="F72" s="1343"/>
      <c r="G72" s="1347"/>
      <c r="H72" s="1343"/>
      <c r="I72" s="1347"/>
      <c r="J72" s="1343"/>
      <c r="K72" s="1347"/>
    </row>
    <row r="73" spans="1:12" s="40" customFormat="1" ht="16.5" thickBot="1">
      <c r="A73" s="1335" t="s">
        <v>674</v>
      </c>
      <c r="B73" s="1335"/>
      <c r="C73" s="1335"/>
      <c r="D73" s="1335" t="s">
        <v>545</v>
      </c>
      <c r="E73" s="1335"/>
      <c r="F73" s="1367" t="s">
        <v>676</v>
      </c>
      <c r="G73" s="1368"/>
      <c r="H73" s="1367">
        <v>257</v>
      </c>
      <c r="I73" s="1368"/>
      <c r="J73" s="1348">
        <f>H73</f>
        <v>257</v>
      </c>
      <c r="K73" s="1348"/>
      <c r="L73" s="41"/>
    </row>
    <row r="74" spans="1:13" ht="12.75">
      <c r="A74" s="1353" t="s">
        <v>693</v>
      </c>
      <c r="B74" s="1354"/>
      <c r="C74" s="1355"/>
      <c r="D74" s="1359"/>
      <c r="E74" s="1360"/>
      <c r="F74" s="1363">
        <f>SUM(F73)</f>
        <v>0</v>
      </c>
      <c r="G74" s="1364"/>
      <c r="H74" s="1349">
        <f>SUM(H73)</f>
        <v>257</v>
      </c>
      <c r="I74" s="1350"/>
      <c r="J74" s="1349">
        <f>SUM(J73)</f>
        <v>257</v>
      </c>
      <c r="K74" s="1350"/>
      <c r="L74" s="1338"/>
      <c r="M74" s="1338"/>
    </row>
    <row r="75" spans="1:13" ht="13.5" thickBot="1">
      <c r="A75" s="1356"/>
      <c r="B75" s="1357"/>
      <c r="C75" s="1358"/>
      <c r="D75" s="1361"/>
      <c r="E75" s="1362"/>
      <c r="F75" s="1365"/>
      <c r="G75" s="1366"/>
      <c r="H75" s="1351"/>
      <c r="I75" s="1352"/>
      <c r="J75" s="1351"/>
      <c r="K75" s="1352"/>
      <c r="L75" s="1338"/>
      <c r="M75" s="1338"/>
    </row>
    <row r="77" spans="1:13" ht="15.75">
      <c r="A77" s="35" t="s">
        <v>675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</row>
    <row r="78" ht="13.5" thickBot="1"/>
    <row r="79" spans="1:11" ht="12.75">
      <c r="A79" s="1339" t="s">
        <v>625</v>
      </c>
      <c r="B79" s="1340"/>
      <c r="C79" s="1340"/>
      <c r="D79" s="1339" t="s">
        <v>670</v>
      </c>
      <c r="E79" s="1345"/>
      <c r="F79" s="1339" t="s">
        <v>731</v>
      </c>
      <c r="G79" s="1345"/>
      <c r="H79" s="1339" t="s">
        <v>671</v>
      </c>
      <c r="I79" s="1345"/>
      <c r="J79" s="1339" t="s">
        <v>544</v>
      </c>
      <c r="K79" s="1345"/>
    </row>
    <row r="80" spans="1:11" ht="12.75">
      <c r="A80" s="1341"/>
      <c r="B80" s="1342"/>
      <c r="C80" s="1342"/>
      <c r="D80" s="1341"/>
      <c r="E80" s="1346"/>
      <c r="F80" s="1341"/>
      <c r="G80" s="1346"/>
      <c r="H80" s="1341"/>
      <c r="I80" s="1346"/>
      <c r="J80" s="1341"/>
      <c r="K80" s="1346"/>
    </row>
    <row r="81" spans="1:11" ht="13.5" thickBot="1">
      <c r="A81" s="1343"/>
      <c r="B81" s="1344"/>
      <c r="C81" s="1344"/>
      <c r="D81" s="1343"/>
      <c r="E81" s="1347"/>
      <c r="F81" s="1343"/>
      <c r="G81" s="1347"/>
      <c r="H81" s="1343"/>
      <c r="I81" s="1347"/>
      <c r="J81" s="1343"/>
      <c r="K81" s="1347"/>
    </row>
    <row r="82" spans="1:12" s="40" customFormat="1" ht="16.5" thickBot="1">
      <c r="A82" s="1335" t="s">
        <v>674</v>
      </c>
      <c r="B82" s="1335"/>
      <c r="C82" s="1335"/>
      <c r="D82" s="1335" t="s">
        <v>546</v>
      </c>
      <c r="E82" s="1335"/>
      <c r="F82" s="1336" t="s">
        <v>676</v>
      </c>
      <c r="G82" s="1337"/>
      <c r="H82" s="1336"/>
      <c r="I82" s="1337"/>
      <c r="J82" s="1335"/>
      <c r="K82" s="1335"/>
      <c r="L82" s="41"/>
    </row>
    <row r="83" spans="1:13" ht="12.75">
      <c r="A83" s="1353" t="s">
        <v>693</v>
      </c>
      <c r="B83" s="1354"/>
      <c r="C83" s="1355"/>
      <c r="D83" s="1359"/>
      <c r="E83" s="1360"/>
      <c r="F83" s="1359"/>
      <c r="G83" s="1360"/>
      <c r="H83" s="1370">
        <f>SUM(H82)</f>
        <v>0</v>
      </c>
      <c r="I83" s="1372"/>
      <c r="J83" s="1370">
        <f>SUM(J82)</f>
        <v>0</v>
      </c>
      <c r="K83" s="1372"/>
      <c r="L83" s="1338"/>
      <c r="M83" s="1338"/>
    </row>
    <row r="84" spans="1:13" ht="13.5" thickBot="1">
      <c r="A84" s="1356"/>
      <c r="B84" s="1357"/>
      <c r="C84" s="1358"/>
      <c r="D84" s="1361"/>
      <c r="E84" s="1362"/>
      <c r="F84" s="1361"/>
      <c r="G84" s="1362"/>
      <c r="H84" s="1373"/>
      <c r="I84" s="1375"/>
      <c r="J84" s="1373"/>
      <c r="K84" s="1375"/>
      <c r="L84" s="1338"/>
      <c r="M84" s="1338"/>
    </row>
    <row r="86" spans="1:13" ht="15.75">
      <c r="A86" s="35" t="s">
        <v>733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</row>
    <row r="87" ht="13.5" thickBot="1"/>
    <row r="88" spans="1:13" ht="12.75" customHeight="1">
      <c r="A88" s="1339" t="s">
        <v>625</v>
      </c>
      <c r="B88" s="1340"/>
      <c r="C88" s="1340"/>
      <c r="D88" s="1339" t="s">
        <v>670</v>
      </c>
      <c r="E88" s="1345"/>
      <c r="F88" s="1339" t="s">
        <v>731</v>
      </c>
      <c r="G88" s="1345"/>
      <c r="H88" s="1339" t="s">
        <v>671</v>
      </c>
      <c r="I88" s="1345"/>
      <c r="J88" s="1339" t="s">
        <v>734</v>
      </c>
      <c r="K88" s="1345"/>
      <c r="L88" s="277"/>
      <c r="M88" s="277"/>
    </row>
    <row r="89" spans="1:11" ht="12.75" customHeight="1">
      <c r="A89" s="1341"/>
      <c r="B89" s="1342"/>
      <c r="C89" s="1342"/>
      <c r="D89" s="1341"/>
      <c r="E89" s="1346"/>
      <c r="F89" s="1341"/>
      <c r="G89" s="1346"/>
      <c r="H89" s="1341"/>
      <c r="I89" s="1346"/>
      <c r="J89" s="1341"/>
      <c r="K89" s="1346"/>
    </row>
    <row r="90" spans="1:11" ht="13.5" customHeight="1" thickBot="1">
      <c r="A90" s="1343"/>
      <c r="B90" s="1344"/>
      <c r="C90" s="1344"/>
      <c r="D90" s="1343"/>
      <c r="E90" s="1347"/>
      <c r="F90" s="1343"/>
      <c r="G90" s="1347"/>
      <c r="H90" s="1343"/>
      <c r="I90" s="1347"/>
      <c r="J90" s="1343"/>
      <c r="K90" s="1347"/>
    </row>
    <row r="91" spans="1:12" s="40" customFormat="1" ht="25.5" customHeight="1" thickBot="1">
      <c r="A91" s="1335" t="s">
        <v>674</v>
      </c>
      <c r="B91" s="1335"/>
      <c r="C91" s="1335"/>
      <c r="D91" s="1335"/>
      <c r="E91" s="1335"/>
      <c r="F91" s="1336" t="s">
        <v>676</v>
      </c>
      <c r="G91" s="1337"/>
      <c r="H91" s="1336"/>
      <c r="I91" s="1337"/>
      <c r="J91" s="1335"/>
      <c r="K91" s="1335"/>
      <c r="L91" s="41"/>
    </row>
    <row r="92" spans="1:13" ht="12.75" customHeight="1">
      <c r="A92" s="1353" t="s">
        <v>693</v>
      </c>
      <c r="B92" s="1354"/>
      <c r="C92" s="1355"/>
      <c r="D92" s="1359"/>
      <c r="E92" s="1360"/>
      <c r="F92" s="1359"/>
      <c r="G92" s="1360"/>
      <c r="H92" s="1370">
        <f>SUM(H91)</f>
        <v>0</v>
      </c>
      <c r="I92" s="1372"/>
      <c r="J92" s="1370">
        <f>SUM(J91)</f>
        <v>0</v>
      </c>
      <c r="K92" s="1372"/>
      <c r="L92" s="1338"/>
      <c r="M92" s="1338"/>
    </row>
    <row r="93" spans="1:13" ht="13.5" customHeight="1" thickBot="1">
      <c r="A93" s="1356"/>
      <c r="B93" s="1357"/>
      <c r="C93" s="1358"/>
      <c r="D93" s="1361"/>
      <c r="E93" s="1362"/>
      <c r="F93" s="1361"/>
      <c r="G93" s="1362"/>
      <c r="H93" s="1373"/>
      <c r="I93" s="1375"/>
      <c r="J93" s="1373"/>
      <c r="K93" s="1375"/>
      <c r="L93" s="1338"/>
      <c r="M93" s="1338"/>
    </row>
  </sheetData>
  <sheetProtection password="AF00" sheet="1"/>
  <mergeCells count="150">
    <mergeCell ref="E36:E38"/>
    <mergeCell ref="K21:K22"/>
    <mergeCell ref="L21:L22"/>
    <mergeCell ref="M21:M22"/>
    <mergeCell ref="I21:I22"/>
    <mergeCell ref="J21:J22"/>
    <mergeCell ref="M33:M35"/>
    <mergeCell ref="J33:L33"/>
    <mergeCell ref="F36:F38"/>
    <mergeCell ref="A8:M8"/>
    <mergeCell ref="D15:F15"/>
    <mergeCell ref="G15:I15"/>
    <mergeCell ref="J15:L15"/>
    <mergeCell ref="L18:L20"/>
    <mergeCell ref="M18:M20"/>
    <mergeCell ref="H18:H20"/>
    <mergeCell ref="I18:I20"/>
    <mergeCell ref="A92:C93"/>
    <mergeCell ref="D92:E93"/>
    <mergeCell ref="F92:G93"/>
    <mergeCell ref="H92:I93"/>
    <mergeCell ref="J18:J20"/>
    <mergeCell ref="G18:G20"/>
    <mergeCell ref="A21:C22"/>
    <mergeCell ref="D21:D22"/>
    <mergeCell ref="E21:E22"/>
    <mergeCell ref="F21:F22"/>
    <mergeCell ref="A91:C91"/>
    <mergeCell ref="D91:E91"/>
    <mergeCell ref="A88:C90"/>
    <mergeCell ref="D88:E90"/>
    <mergeCell ref="F88:G90"/>
    <mergeCell ref="H88:I90"/>
    <mergeCell ref="F91:G91"/>
    <mergeCell ref="H91:I91"/>
    <mergeCell ref="J82:K82"/>
    <mergeCell ref="J83:K84"/>
    <mergeCell ref="L83:L84"/>
    <mergeCell ref="M83:M84"/>
    <mergeCell ref="J88:K90"/>
    <mergeCell ref="L92:L93"/>
    <mergeCell ref="M92:M93"/>
    <mergeCell ref="J91:K91"/>
    <mergeCell ref="J92:K93"/>
    <mergeCell ref="A83:C84"/>
    <mergeCell ref="D83:E84"/>
    <mergeCell ref="F83:G84"/>
    <mergeCell ref="H83:I84"/>
    <mergeCell ref="G21:G22"/>
    <mergeCell ref="H21:H22"/>
    <mergeCell ref="A42:C44"/>
    <mergeCell ref="G42:G44"/>
    <mergeCell ref="G33:I33"/>
    <mergeCell ref="A36:C38"/>
    <mergeCell ref="A3:M3"/>
    <mergeCell ref="M15:M17"/>
    <mergeCell ref="A15:C17"/>
    <mergeCell ref="K18:K20"/>
    <mergeCell ref="D18:D20"/>
    <mergeCell ref="E18:E20"/>
    <mergeCell ref="F18:F20"/>
    <mergeCell ref="A18:C20"/>
    <mergeCell ref="A7:M7"/>
    <mergeCell ref="A9:M9"/>
    <mergeCell ref="A33:C35"/>
    <mergeCell ref="D33:F33"/>
    <mergeCell ref="L42:L44"/>
    <mergeCell ref="D42:D44"/>
    <mergeCell ref="E42:E44"/>
    <mergeCell ref="F42:F44"/>
    <mergeCell ref="A39:C40"/>
    <mergeCell ref="L39:L40"/>
    <mergeCell ref="A41:C41"/>
    <mergeCell ref="D36:D38"/>
    <mergeCell ref="M42:M44"/>
    <mergeCell ref="G36:G38"/>
    <mergeCell ref="H36:H38"/>
    <mergeCell ref="I36:I38"/>
    <mergeCell ref="J36:J38"/>
    <mergeCell ref="J42:J44"/>
    <mergeCell ref="L36:L38"/>
    <mergeCell ref="M36:M38"/>
    <mergeCell ref="H42:H44"/>
    <mergeCell ref="K39:K40"/>
    <mergeCell ref="F45:F46"/>
    <mergeCell ref="K36:K38"/>
    <mergeCell ref="K42:K44"/>
    <mergeCell ref="J45:J46"/>
    <mergeCell ref="G45:G46"/>
    <mergeCell ref="H45:H46"/>
    <mergeCell ref="I45:I46"/>
    <mergeCell ref="K45:K46"/>
    <mergeCell ref="I42:I44"/>
    <mergeCell ref="J39:J40"/>
    <mergeCell ref="L45:L46"/>
    <mergeCell ref="M45:M46"/>
    <mergeCell ref="A61:C63"/>
    <mergeCell ref="D61:E63"/>
    <mergeCell ref="F61:G63"/>
    <mergeCell ref="H61:I63"/>
    <mergeCell ref="J61:K63"/>
    <mergeCell ref="A45:C46"/>
    <mergeCell ref="D45:D46"/>
    <mergeCell ref="E45:E46"/>
    <mergeCell ref="J64:K64"/>
    <mergeCell ref="A65:C66"/>
    <mergeCell ref="D65:E66"/>
    <mergeCell ref="F65:G66"/>
    <mergeCell ref="H65:I66"/>
    <mergeCell ref="J65:K66"/>
    <mergeCell ref="A64:C64"/>
    <mergeCell ref="D64:E64"/>
    <mergeCell ref="F64:G64"/>
    <mergeCell ref="H64:I64"/>
    <mergeCell ref="F73:G73"/>
    <mergeCell ref="H73:I73"/>
    <mergeCell ref="L65:L66"/>
    <mergeCell ref="M65:M66"/>
    <mergeCell ref="A70:C72"/>
    <mergeCell ref="D70:E72"/>
    <mergeCell ref="F70:G72"/>
    <mergeCell ref="H70:I72"/>
    <mergeCell ref="J70:K72"/>
    <mergeCell ref="H79:I81"/>
    <mergeCell ref="J79:K81"/>
    <mergeCell ref="J73:K73"/>
    <mergeCell ref="J74:K75"/>
    <mergeCell ref="A74:C75"/>
    <mergeCell ref="D74:E75"/>
    <mergeCell ref="F74:G75"/>
    <mergeCell ref="H74:I75"/>
    <mergeCell ref="A73:C73"/>
    <mergeCell ref="D73:E73"/>
    <mergeCell ref="A2:M2"/>
    <mergeCell ref="A82:C82"/>
    <mergeCell ref="D82:E82"/>
    <mergeCell ref="F82:G82"/>
    <mergeCell ref="H82:I82"/>
    <mergeCell ref="L74:L75"/>
    <mergeCell ref="M74:M75"/>
    <mergeCell ref="A79:C81"/>
    <mergeCell ref="D79:E81"/>
    <mergeCell ref="F79:G81"/>
    <mergeCell ref="M39:M40"/>
    <mergeCell ref="D39:D40"/>
    <mergeCell ref="E39:E40"/>
    <mergeCell ref="F39:F40"/>
    <mergeCell ref="G39:G40"/>
    <mergeCell ref="H39:H40"/>
    <mergeCell ref="I39:I40"/>
  </mergeCells>
  <printOptions horizontalCentered="1"/>
  <pageMargins left="0" right="0" top="0" bottom="0" header="0.5118110236220472" footer="0.5118110236220472"/>
  <pageSetup horizontalDpi="600" verticalDpi="600" orientation="landscape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L21"/>
  <sheetViews>
    <sheetView zoomScalePageLayoutView="0" workbookViewId="0" topLeftCell="A1">
      <selection activeCell="A2" sqref="A2:H2"/>
    </sheetView>
  </sheetViews>
  <sheetFormatPr defaultColWidth="9.00390625" defaultRowHeight="12.75"/>
  <cols>
    <col min="1" max="1" width="6.00390625" style="38" customWidth="1"/>
    <col min="2" max="2" width="60.125" style="38" customWidth="1"/>
    <col min="3" max="7" width="13.00390625" style="38" customWidth="1"/>
    <col min="8" max="8" width="12.25390625" style="38" customWidth="1"/>
    <col min="9" max="9" width="11.875" style="38" customWidth="1"/>
    <col min="10" max="10" width="12.375" style="38" customWidth="1"/>
    <col min="11" max="16384" width="9.125" style="38" customWidth="1"/>
  </cols>
  <sheetData>
    <row r="1" spans="8:10" ht="12.75">
      <c r="H1" s="81"/>
      <c r="J1" s="81"/>
    </row>
    <row r="2" spans="1:8" ht="12.75">
      <c r="A2" s="1126"/>
      <c r="B2" s="1126"/>
      <c r="C2" s="1126"/>
      <c r="D2" s="1126"/>
      <c r="E2" s="1126"/>
      <c r="F2" s="1126"/>
      <c r="G2" s="1126"/>
      <c r="H2" s="1126"/>
    </row>
    <row r="3" spans="1:10" ht="12.75">
      <c r="A3" s="1437"/>
      <c r="B3" s="1437"/>
      <c r="C3" s="1437"/>
      <c r="D3" s="1437"/>
      <c r="E3" s="1437"/>
      <c r="F3" s="1437"/>
      <c r="G3" s="1437"/>
      <c r="H3" s="1437"/>
      <c r="I3" s="108"/>
      <c r="J3" s="108"/>
    </row>
    <row r="4" spans="1:8" s="66" customFormat="1" ht="12.75">
      <c r="A4" s="220" t="s">
        <v>1152</v>
      </c>
      <c r="B4" s="220"/>
      <c r="C4" s="220"/>
      <c r="E4" s="133"/>
      <c r="F4" s="50"/>
      <c r="G4" s="50"/>
      <c r="H4" s="50"/>
    </row>
    <row r="5" spans="1:12" ht="12.7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37"/>
      <c r="L5" s="37"/>
    </row>
    <row r="6" spans="1:11" s="40" customFormat="1" ht="15.75">
      <c r="A6" s="1436" t="s">
        <v>729</v>
      </c>
      <c r="B6" s="1436"/>
      <c r="C6" s="1436"/>
      <c r="D6" s="1436"/>
      <c r="E6" s="1436"/>
      <c r="F6" s="1436"/>
      <c r="G6" s="1436"/>
      <c r="H6" s="1436"/>
      <c r="I6" s="62"/>
      <c r="J6" s="62"/>
      <c r="K6" s="62"/>
    </row>
    <row r="7" spans="1:11" s="17" customFormat="1" ht="15.75">
      <c r="A7" s="1436" t="s">
        <v>522</v>
      </c>
      <c r="B7" s="1436"/>
      <c r="C7" s="1436"/>
      <c r="D7" s="1436"/>
      <c r="E7" s="1436"/>
      <c r="F7" s="1436"/>
      <c r="G7" s="1436"/>
      <c r="H7" s="1436"/>
      <c r="I7" s="62"/>
      <c r="J7" s="62"/>
      <c r="K7" s="62"/>
    </row>
    <row r="8" spans="1:11" s="17" customFormat="1" ht="15.75">
      <c r="A8" s="1436" t="s">
        <v>985</v>
      </c>
      <c r="B8" s="1436"/>
      <c r="C8" s="1436"/>
      <c r="D8" s="1436"/>
      <c r="E8" s="1436"/>
      <c r="F8" s="1436"/>
      <c r="G8" s="1436"/>
      <c r="H8" s="1436"/>
      <c r="I8" s="62"/>
      <c r="J8" s="62"/>
      <c r="K8" s="62"/>
    </row>
    <row r="9" spans="1:11" s="6" customFormat="1" ht="15.75">
      <c r="A9" s="34"/>
      <c r="B9" s="34"/>
      <c r="C9" s="34"/>
      <c r="D9" s="34"/>
      <c r="E9" s="34"/>
      <c r="F9" s="34"/>
      <c r="G9" s="34"/>
      <c r="H9" s="34"/>
      <c r="I9" s="62"/>
      <c r="J9" s="62"/>
      <c r="K9" s="62"/>
    </row>
    <row r="10" spans="1:8" s="6" customFormat="1" ht="13.5" thickBot="1">
      <c r="A10" s="63"/>
      <c r="B10" s="63"/>
      <c r="C10" s="63"/>
      <c r="D10" s="63"/>
      <c r="E10" s="63"/>
      <c r="F10" s="63"/>
      <c r="G10" s="63"/>
      <c r="H10" s="55" t="s">
        <v>679</v>
      </c>
    </row>
    <row r="11" spans="1:8" s="66" customFormat="1" ht="22.5" customHeight="1" thickTop="1">
      <c r="A11" s="64" t="s">
        <v>645</v>
      </c>
      <c r="B11" s="65"/>
      <c r="C11" s="1430" t="s">
        <v>523</v>
      </c>
      <c r="D11" s="1430" t="s">
        <v>524</v>
      </c>
      <c r="E11" s="1430" t="s">
        <v>525</v>
      </c>
      <c r="F11" s="1430" t="s">
        <v>526</v>
      </c>
      <c r="G11" s="1430" t="s">
        <v>527</v>
      </c>
      <c r="H11" s="1433" t="s">
        <v>642</v>
      </c>
    </row>
    <row r="12" spans="1:8" s="66" customFormat="1" ht="12.75">
      <c r="A12" s="67"/>
      <c r="B12" s="68" t="s">
        <v>612</v>
      </c>
      <c r="C12" s="1431"/>
      <c r="D12" s="1431"/>
      <c r="E12" s="1431"/>
      <c r="F12" s="1431"/>
      <c r="G12" s="1431"/>
      <c r="H12" s="1434"/>
    </row>
    <row r="13" spans="1:8" s="66" customFormat="1" ht="13.5" thickBot="1">
      <c r="A13" s="69" t="s">
        <v>643</v>
      </c>
      <c r="B13" s="70"/>
      <c r="C13" s="1432"/>
      <c r="D13" s="1432"/>
      <c r="E13" s="1432"/>
      <c r="F13" s="1432"/>
      <c r="G13" s="1432"/>
      <c r="H13" s="1435"/>
    </row>
    <row r="14" spans="1:8" s="66" customFormat="1" ht="12.75">
      <c r="A14" s="1440" t="s">
        <v>646</v>
      </c>
      <c r="B14" s="1443" t="s">
        <v>613</v>
      </c>
      <c r="C14" s="1438">
        <v>2264</v>
      </c>
      <c r="D14" s="1438">
        <v>2264</v>
      </c>
      <c r="E14" s="1438">
        <v>2264</v>
      </c>
      <c r="F14" s="1438">
        <v>2265</v>
      </c>
      <c r="G14" s="1438">
        <v>2265</v>
      </c>
      <c r="H14" s="1445">
        <f>SUM(C14:G19)</f>
        <v>11322</v>
      </c>
    </row>
    <row r="15" spans="1:8" s="66" customFormat="1" ht="15" customHeight="1">
      <c r="A15" s="1441"/>
      <c r="B15" s="1444"/>
      <c r="C15" s="1439"/>
      <c r="D15" s="1439"/>
      <c r="E15" s="1439"/>
      <c r="F15" s="1439"/>
      <c r="G15" s="1439"/>
      <c r="H15" s="1446"/>
    </row>
    <row r="16" spans="1:8" s="66" customFormat="1" ht="15" customHeight="1">
      <c r="A16" s="1441"/>
      <c r="B16" s="71" t="s">
        <v>317</v>
      </c>
      <c r="C16" s="1439"/>
      <c r="D16" s="1439"/>
      <c r="E16" s="1439"/>
      <c r="F16" s="1439"/>
      <c r="G16" s="1439"/>
      <c r="H16" s="1446"/>
    </row>
    <row r="17" spans="1:8" s="66" customFormat="1" ht="25.5">
      <c r="A17" s="1441"/>
      <c r="B17" s="71" t="s">
        <v>614</v>
      </c>
      <c r="C17" s="1439"/>
      <c r="D17" s="1439"/>
      <c r="E17" s="1439"/>
      <c r="F17" s="1439"/>
      <c r="G17" s="1439"/>
      <c r="H17" s="1446"/>
    </row>
    <row r="18" spans="1:8" s="66" customFormat="1" ht="12.75">
      <c r="A18" s="1441"/>
      <c r="B18" s="72" t="s">
        <v>615</v>
      </c>
      <c r="C18" s="1439"/>
      <c r="D18" s="1439"/>
      <c r="E18" s="1439"/>
      <c r="F18" s="1439"/>
      <c r="G18" s="1439"/>
      <c r="H18" s="1446"/>
    </row>
    <row r="19" spans="1:8" s="66" customFormat="1" ht="13.5" thickBot="1">
      <c r="A19" s="1442"/>
      <c r="B19" s="73" t="s">
        <v>616</v>
      </c>
      <c r="C19" s="1439"/>
      <c r="D19" s="1439"/>
      <c r="E19" s="1439"/>
      <c r="F19" s="1439"/>
      <c r="G19" s="1439"/>
      <c r="H19" s="1446"/>
    </row>
    <row r="20" spans="1:9" s="28" customFormat="1" ht="40.5" customHeight="1" thickBot="1" thickTop="1">
      <c r="A20" s="532" t="s">
        <v>647</v>
      </c>
      <c r="B20" s="533" t="s">
        <v>884</v>
      </c>
      <c r="C20" s="74">
        <f aca="true" t="shared" si="0" ref="C20:H20">SUM(C14:C19)</f>
        <v>2264</v>
      </c>
      <c r="D20" s="74">
        <f t="shared" si="0"/>
        <v>2264</v>
      </c>
      <c r="E20" s="74">
        <f t="shared" si="0"/>
        <v>2264</v>
      </c>
      <c r="F20" s="74">
        <f t="shared" si="0"/>
        <v>2265</v>
      </c>
      <c r="G20" s="74">
        <f t="shared" si="0"/>
        <v>2265</v>
      </c>
      <c r="H20" s="75">
        <f t="shared" si="0"/>
        <v>11322</v>
      </c>
      <c r="I20" s="76"/>
    </row>
    <row r="21" spans="1:9" s="28" customFormat="1" ht="27" customHeight="1">
      <c r="A21" s="77"/>
      <c r="B21" s="45"/>
      <c r="C21" s="78"/>
      <c r="D21" s="78"/>
      <c r="E21" s="78"/>
      <c r="F21" s="78"/>
      <c r="G21" s="78"/>
      <c r="H21" s="78"/>
      <c r="I21" s="78"/>
    </row>
  </sheetData>
  <sheetProtection password="AF00" sheet="1"/>
  <mergeCells count="19">
    <mergeCell ref="G14:G19"/>
    <mergeCell ref="A14:A19"/>
    <mergeCell ref="B14:B15"/>
    <mergeCell ref="C14:C19"/>
    <mergeCell ref="H14:H19"/>
    <mergeCell ref="C11:C13"/>
    <mergeCell ref="D14:D19"/>
    <mergeCell ref="E14:E19"/>
    <mergeCell ref="F14:F19"/>
    <mergeCell ref="A2:H2"/>
    <mergeCell ref="D11:D13"/>
    <mergeCell ref="E11:E13"/>
    <mergeCell ref="F11:F13"/>
    <mergeCell ref="G11:G13"/>
    <mergeCell ref="H11:H13"/>
    <mergeCell ref="A6:H6"/>
    <mergeCell ref="A3:H3"/>
    <mergeCell ref="A8:H8"/>
    <mergeCell ref="A7:H7"/>
  </mergeCells>
  <printOptions horizontalCentered="1"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3:G41"/>
  <sheetViews>
    <sheetView zoomScalePageLayoutView="0" workbookViewId="0" topLeftCell="A1">
      <selection activeCell="B3" sqref="B3:G3"/>
    </sheetView>
  </sheetViews>
  <sheetFormatPr defaultColWidth="9.00390625" defaultRowHeight="12.75"/>
  <cols>
    <col min="1" max="1" width="4.125" style="26" customWidth="1"/>
    <col min="2" max="2" width="9.125" style="26" customWidth="1"/>
    <col min="3" max="3" width="61.125" style="26" customWidth="1"/>
    <col min="4" max="4" width="25.00390625" style="26" customWidth="1"/>
    <col min="5" max="5" width="23.875" style="26" customWidth="1"/>
    <col min="6" max="6" width="24.625" style="26" customWidth="1"/>
    <col min="7" max="7" width="26.25390625" style="26" customWidth="1"/>
    <col min="8" max="16384" width="9.125" style="26" customWidth="1"/>
  </cols>
  <sheetData>
    <row r="3" spans="2:7" s="66" customFormat="1" ht="15" customHeight="1">
      <c r="B3" s="986"/>
      <c r="C3" s="986"/>
      <c r="D3" s="986"/>
      <c r="E3" s="986"/>
      <c r="F3" s="986"/>
      <c r="G3" s="986"/>
    </row>
    <row r="4" spans="1:7" s="167" customFormat="1" ht="15.75">
      <c r="A4" s="1025" t="s">
        <v>1126</v>
      </c>
      <c r="B4" s="1026"/>
      <c r="C4" s="1026"/>
      <c r="D4" s="168"/>
      <c r="E4" s="169"/>
      <c r="F4" s="169"/>
      <c r="G4" s="169"/>
    </row>
    <row r="5" spans="4:7" s="92" customFormat="1" ht="15" customHeight="1">
      <c r="D5" s="91"/>
      <c r="E5" s="170"/>
      <c r="F5" s="170"/>
      <c r="G5" s="170"/>
    </row>
    <row r="6" spans="3:7" s="16" customFormat="1" ht="15" customHeight="1">
      <c r="C6" s="1027" t="s">
        <v>729</v>
      </c>
      <c r="D6" s="1027"/>
      <c r="E6" s="1027"/>
      <c r="F6" s="1027"/>
      <c r="G6" s="1027"/>
    </row>
    <row r="7" spans="3:7" s="16" customFormat="1" ht="15.75">
      <c r="C7" s="1028" t="s">
        <v>13</v>
      </c>
      <c r="D7" s="1028"/>
      <c r="E7" s="1028"/>
      <c r="F7" s="1028"/>
      <c r="G7" s="1028"/>
    </row>
    <row r="8" spans="3:7" s="16" customFormat="1" ht="15" customHeight="1">
      <c r="C8" s="1027" t="s">
        <v>979</v>
      </c>
      <c r="D8" s="1027"/>
      <c r="E8" s="1027"/>
      <c r="F8" s="1027"/>
      <c r="G8" s="1027"/>
    </row>
    <row r="9" spans="3:7" s="16" customFormat="1" ht="15" customHeight="1">
      <c r="C9" s="91"/>
      <c r="D9" s="91"/>
      <c r="E9" s="91"/>
      <c r="F9" s="91"/>
      <c r="G9" s="91"/>
    </row>
    <row r="10" spans="3:7" s="167" customFormat="1" ht="12" customHeight="1" thickBot="1">
      <c r="C10" s="168"/>
      <c r="D10" s="171"/>
      <c r="E10" s="172"/>
      <c r="F10" s="172"/>
      <c r="G10" s="467" t="s">
        <v>870</v>
      </c>
    </row>
    <row r="11" spans="1:7" s="167" customFormat="1" ht="16.5" customHeight="1" thickBot="1">
      <c r="A11" s="1029" t="s">
        <v>889</v>
      </c>
      <c r="B11" s="1032" t="s">
        <v>14</v>
      </c>
      <c r="C11" s="1035" t="s">
        <v>15</v>
      </c>
      <c r="D11" s="1011" t="s">
        <v>16</v>
      </c>
      <c r="E11" s="1014" t="s">
        <v>17</v>
      </c>
      <c r="F11" s="1014"/>
      <c r="G11" s="1015"/>
    </row>
    <row r="12" spans="1:7" s="167" customFormat="1" ht="33" customHeight="1" thickBot="1">
      <c r="A12" s="1030"/>
      <c r="B12" s="1033"/>
      <c r="C12" s="1036"/>
      <c r="D12" s="1012"/>
      <c r="E12" s="444" t="s">
        <v>18</v>
      </c>
      <c r="F12" s="458" t="s">
        <v>19</v>
      </c>
      <c r="G12" s="459" t="s">
        <v>20</v>
      </c>
    </row>
    <row r="13" spans="1:7" s="167" customFormat="1" ht="22.5" customHeight="1">
      <c r="A13" s="1030"/>
      <c r="B13" s="1033"/>
      <c r="C13" s="1036"/>
      <c r="D13" s="1012"/>
      <c r="E13" s="1016" t="s">
        <v>21</v>
      </c>
      <c r="F13" s="1017"/>
      <c r="G13" s="1018"/>
    </row>
    <row r="14" spans="1:7" ht="13.5" thickBot="1">
      <c r="A14" s="1031"/>
      <c r="B14" s="1033"/>
      <c r="C14" s="1036"/>
      <c r="D14" s="1012"/>
      <c r="E14" s="1019"/>
      <c r="F14" s="1020"/>
      <c r="G14" s="1021"/>
    </row>
    <row r="15" spans="1:7" ht="3" customHeight="1" thickBot="1">
      <c r="A15" s="623"/>
      <c r="B15" s="1034"/>
      <c r="C15" s="1037"/>
      <c r="D15" s="1013"/>
      <c r="E15" s="1022"/>
      <c r="F15" s="1023"/>
      <c r="G15" s="1024"/>
    </row>
    <row r="16" spans="1:7" s="106" customFormat="1" ht="30">
      <c r="A16" s="621" t="s">
        <v>334</v>
      </c>
      <c r="B16" s="175" t="s">
        <v>22</v>
      </c>
      <c r="C16" s="176" t="s">
        <v>23</v>
      </c>
      <c r="D16" s="765">
        <f>SUM(E16:G16)</f>
        <v>745992</v>
      </c>
      <c r="E16" s="765">
        <v>745992</v>
      </c>
      <c r="F16" s="765"/>
      <c r="G16" s="766"/>
    </row>
    <row r="17" spans="1:7" s="106" customFormat="1" ht="15">
      <c r="A17" s="622" t="s">
        <v>335</v>
      </c>
      <c r="B17" s="177" t="s">
        <v>324</v>
      </c>
      <c r="C17" s="178" t="s">
        <v>720</v>
      </c>
      <c r="D17" s="767">
        <f aca="true" t="shared" si="0" ref="D17:D32">SUM(E17:G17)</f>
        <v>19000</v>
      </c>
      <c r="E17" s="767">
        <v>19000</v>
      </c>
      <c r="F17" s="767"/>
      <c r="G17" s="768"/>
    </row>
    <row r="18" spans="1:7" s="106" customFormat="1" ht="15">
      <c r="A18" s="621" t="s">
        <v>336</v>
      </c>
      <c r="B18" s="177" t="s">
        <v>325</v>
      </c>
      <c r="C18" s="178" t="s">
        <v>326</v>
      </c>
      <c r="D18" s="767">
        <f t="shared" si="0"/>
        <v>2984074</v>
      </c>
      <c r="E18" s="767">
        <v>847057</v>
      </c>
      <c r="F18" s="767">
        <v>2137017</v>
      </c>
      <c r="G18" s="768"/>
    </row>
    <row r="19" spans="1:7" s="106" customFormat="1" ht="15">
      <c r="A19" s="622" t="s">
        <v>337</v>
      </c>
      <c r="B19" s="177" t="s">
        <v>327</v>
      </c>
      <c r="C19" s="178" t="s">
        <v>328</v>
      </c>
      <c r="D19" s="767">
        <f t="shared" si="0"/>
        <v>91652042</v>
      </c>
      <c r="E19" s="767">
        <v>91652042</v>
      </c>
      <c r="F19" s="767"/>
      <c r="G19" s="768"/>
    </row>
    <row r="20" spans="1:7" s="106" customFormat="1" ht="15">
      <c r="A20" s="621" t="s">
        <v>338</v>
      </c>
      <c r="B20" s="177" t="s">
        <v>860</v>
      </c>
      <c r="C20" s="178" t="s">
        <v>861</v>
      </c>
      <c r="D20" s="767">
        <f t="shared" si="0"/>
        <v>62033655</v>
      </c>
      <c r="E20" s="767">
        <v>62033655</v>
      </c>
      <c r="F20" s="767"/>
      <c r="G20" s="768"/>
    </row>
    <row r="21" spans="1:7" s="106" customFormat="1" ht="15">
      <c r="A21" s="622" t="s">
        <v>360</v>
      </c>
      <c r="B21" s="177" t="s">
        <v>330</v>
      </c>
      <c r="C21" s="178" t="s">
        <v>331</v>
      </c>
      <c r="D21" s="767">
        <f t="shared" si="0"/>
        <v>1586414</v>
      </c>
      <c r="E21" s="767">
        <v>1586414</v>
      </c>
      <c r="F21" s="767"/>
      <c r="G21" s="768"/>
    </row>
    <row r="22" spans="1:7" s="106" customFormat="1" ht="15">
      <c r="A22" s="622" t="s">
        <v>361</v>
      </c>
      <c r="B22" s="177" t="s">
        <v>378</v>
      </c>
      <c r="C22" s="178" t="s">
        <v>379</v>
      </c>
      <c r="D22" s="767">
        <f t="shared" si="0"/>
        <v>2386923</v>
      </c>
      <c r="E22" s="767">
        <v>2386923</v>
      </c>
      <c r="F22" s="767"/>
      <c r="G22" s="768"/>
    </row>
    <row r="23" spans="1:7" s="106" customFormat="1" ht="15">
      <c r="A23" s="622" t="s">
        <v>362</v>
      </c>
      <c r="B23" s="177" t="s">
        <v>380</v>
      </c>
      <c r="C23" s="178" t="s">
        <v>716</v>
      </c>
      <c r="D23" s="767">
        <f t="shared" si="0"/>
        <v>0</v>
      </c>
      <c r="E23" s="767"/>
      <c r="F23" s="767"/>
      <c r="G23" s="768"/>
    </row>
    <row r="24" spans="1:7" s="106" customFormat="1" ht="15">
      <c r="A24" s="622" t="s">
        <v>363</v>
      </c>
      <c r="B24" s="177" t="s">
        <v>381</v>
      </c>
      <c r="C24" s="178" t="s">
        <v>382</v>
      </c>
      <c r="D24" s="767">
        <f t="shared" si="0"/>
        <v>710830</v>
      </c>
      <c r="E24" s="767">
        <v>710830</v>
      </c>
      <c r="F24" s="767"/>
      <c r="G24" s="768"/>
    </row>
    <row r="25" spans="1:7" s="106" customFormat="1" ht="15">
      <c r="A25" s="622" t="s">
        <v>656</v>
      </c>
      <c r="B25" s="177" t="s">
        <v>396</v>
      </c>
      <c r="C25" s="178" t="s">
        <v>717</v>
      </c>
      <c r="D25" s="767">
        <f t="shared" si="0"/>
        <v>4825255</v>
      </c>
      <c r="E25" s="767">
        <v>4825255</v>
      </c>
      <c r="F25" s="767"/>
      <c r="G25" s="768"/>
    </row>
    <row r="26" spans="1:7" s="106" customFormat="1" ht="15">
      <c r="A26" s="622" t="s">
        <v>657</v>
      </c>
      <c r="B26" s="179" t="s">
        <v>841</v>
      </c>
      <c r="C26" s="192" t="s">
        <v>842</v>
      </c>
      <c r="D26" s="767">
        <f t="shared" si="0"/>
        <v>102000</v>
      </c>
      <c r="E26" s="767">
        <v>102000</v>
      </c>
      <c r="F26" s="767"/>
      <c r="G26" s="768"/>
    </row>
    <row r="27" spans="1:7" s="106" customFormat="1" ht="15">
      <c r="A27" s="622" t="s">
        <v>688</v>
      </c>
      <c r="B27" s="179" t="s">
        <v>843</v>
      </c>
      <c r="C27" s="180" t="s">
        <v>844</v>
      </c>
      <c r="D27" s="767">
        <f>SUM(E27:G27)</f>
        <v>80394</v>
      </c>
      <c r="E27" s="767">
        <v>80394</v>
      </c>
      <c r="F27" s="767"/>
      <c r="G27" s="768"/>
    </row>
    <row r="28" spans="1:7" s="106" customFormat="1" ht="15">
      <c r="A28" s="622" t="s">
        <v>658</v>
      </c>
      <c r="B28" s="179" t="s">
        <v>843</v>
      </c>
      <c r="C28" s="180" t="s">
        <v>859</v>
      </c>
      <c r="D28" s="767">
        <f>SUM(E28:G28)</f>
        <v>158730</v>
      </c>
      <c r="E28" s="767">
        <v>158730</v>
      </c>
      <c r="F28" s="767"/>
      <c r="G28" s="768"/>
    </row>
    <row r="29" spans="1:7" s="106" customFormat="1" ht="15">
      <c r="A29" s="622" t="s">
        <v>659</v>
      </c>
      <c r="B29" s="179">
        <v>104051</v>
      </c>
      <c r="C29" s="180" t="s">
        <v>386</v>
      </c>
      <c r="D29" s="767">
        <f>SUM(E29:G29)</f>
        <v>0</v>
      </c>
      <c r="E29" s="767"/>
      <c r="F29" s="767"/>
      <c r="G29" s="768"/>
    </row>
    <row r="30" spans="1:7" s="106" customFormat="1" ht="15">
      <c r="A30" s="622" t="s">
        <v>660</v>
      </c>
      <c r="B30" s="177" t="s">
        <v>387</v>
      </c>
      <c r="C30" s="182" t="s">
        <v>695</v>
      </c>
      <c r="D30" s="767">
        <f t="shared" si="0"/>
        <v>267665</v>
      </c>
      <c r="E30" s="767">
        <v>267665</v>
      </c>
      <c r="F30" s="767"/>
      <c r="G30" s="768"/>
    </row>
    <row r="31" spans="1:7" s="106" customFormat="1" ht="15">
      <c r="A31" s="622" t="s">
        <v>662</v>
      </c>
      <c r="B31" s="177">
        <v>107060</v>
      </c>
      <c r="C31" s="182" t="s">
        <v>388</v>
      </c>
      <c r="D31" s="767">
        <f t="shared" si="0"/>
        <v>0</v>
      </c>
      <c r="E31" s="767"/>
      <c r="F31" s="767"/>
      <c r="G31" s="768"/>
    </row>
    <row r="32" spans="1:7" s="106" customFormat="1" ht="15.75" thickBot="1">
      <c r="A32" s="624" t="s">
        <v>663</v>
      </c>
      <c r="B32" s="177">
        <v>900020</v>
      </c>
      <c r="C32" s="182" t="s">
        <v>389</v>
      </c>
      <c r="D32" s="767">
        <f t="shared" si="0"/>
        <v>8117721</v>
      </c>
      <c r="E32" s="767">
        <v>8117721</v>
      </c>
      <c r="F32" s="767"/>
      <c r="G32" s="768"/>
    </row>
    <row r="33" spans="1:7" s="106" customFormat="1" ht="33" customHeight="1" thickBot="1">
      <c r="A33" s="923" t="s">
        <v>664</v>
      </c>
      <c r="B33" s="184"/>
      <c r="C33" s="185" t="s">
        <v>993</v>
      </c>
      <c r="D33" s="924">
        <f>SUM(D16:D32)</f>
        <v>175670695</v>
      </c>
      <c r="E33" s="924">
        <f>SUM(E16:E32)</f>
        <v>173533678</v>
      </c>
      <c r="F33" s="924">
        <f>SUM(F16:F32)</f>
        <v>2137017</v>
      </c>
      <c r="G33" s="924"/>
    </row>
    <row r="34" spans="1:7" ht="15">
      <c r="A34" s="735" t="s">
        <v>665</v>
      </c>
      <c r="B34" s="736">
        <v>96015</v>
      </c>
      <c r="C34" s="736" t="s">
        <v>842</v>
      </c>
      <c r="D34" s="761">
        <f>E34+F34+G34</f>
        <v>192357</v>
      </c>
      <c r="E34" s="761">
        <v>192357</v>
      </c>
      <c r="F34" s="761"/>
      <c r="G34" s="936"/>
    </row>
    <row r="35" spans="1:7" ht="15">
      <c r="A35" s="735" t="s">
        <v>666</v>
      </c>
      <c r="B35" s="735">
        <v>96025</v>
      </c>
      <c r="C35" s="735" t="s">
        <v>873</v>
      </c>
      <c r="D35" s="761">
        <f>E35+F35+G35</f>
        <v>379289</v>
      </c>
      <c r="E35" s="762"/>
      <c r="F35" s="762">
        <v>379289</v>
      </c>
      <c r="G35" s="937"/>
    </row>
    <row r="36" spans="1:7" ht="15">
      <c r="A36" s="735" t="s">
        <v>667</v>
      </c>
      <c r="B36" s="735">
        <v>96025</v>
      </c>
      <c r="C36" s="735" t="s">
        <v>990</v>
      </c>
      <c r="D36" s="761">
        <f>E36+F36+G36</f>
        <v>1138670</v>
      </c>
      <c r="E36" s="762"/>
      <c r="F36" s="762">
        <v>1138670</v>
      </c>
      <c r="G36" s="937"/>
    </row>
    <row r="37" spans="1:7" ht="15.75" thickBot="1">
      <c r="A37" s="737" t="s">
        <v>339</v>
      </c>
      <c r="B37" s="737">
        <v>107051</v>
      </c>
      <c r="C37" s="737" t="s">
        <v>875</v>
      </c>
      <c r="D37" s="761">
        <f>E37+F37+G37</f>
        <v>1404005</v>
      </c>
      <c r="E37" s="763">
        <v>1404005</v>
      </c>
      <c r="F37" s="763"/>
      <c r="G37" s="938"/>
    </row>
    <row r="38" spans="1:7" ht="15.75" thickBot="1">
      <c r="A38" s="625" t="s">
        <v>340</v>
      </c>
      <c r="B38" s="625"/>
      <c r="C38" s="625" t="s">
        <v>991</v>
      </c>
      <c r="D38" s="770">
        <f>D34+D35+D36+D37</f>
        <v>3114321</v>
      </c>
      <c r="E38" s="770">
        <f>E34+E35+E36+E37</f>
        <v>1596362</v>
      </c>
      <c r="F38" s="770">
        <f>F34+F35+F36+F37</f>
        <v>1517959</v>
      </c>
      <c r="G38" s="764"/>
    </row>
    <row r="39" spans="1:7" ht="15" thickBot="1">
      <c r="A39" s="625" t="s">
        <v>341</v>
      </c>
      <c r="B39" s="625"/>
      <c r="C39" s="738" t="s">
        <v>992</v>
      </c>
      <c r="D39" s="770">
        <f>D33+D38</f>
        <v>178785016</v>
      </c>
      <c r="E39" s="770">
        <f>E33+E38</f>
        <v>175130040</v>
      </c>
      <c r="F39" s="770">
        <f>F33+F38</f>
        <v>3654976</v>
      </c>
      <c r="G39" s="770"/>
    </row>
    <row r="40" spans="1:7" ht="15">
      <c r="A40" s="106"/>
      <c r="B40" s="106"/>
      <c r="C40" s="106"/>
      <c r="D40" s="106"/>
      <c r="E40" s="106"/>
      <c r="F40" s="106"/>
      <c r="G40" s="106"/>
    </row>
    <row r="41" ht="12.75">
      <c r="D41" s="769"/>
    </row>
  </sheetData>
  <sheetProtection password="AF00" sheet="1"/>
  <mergeCells count="11">
    <mergeCell ref="C11:C15"/>
    <mergeCell ref="D11:D15"/>
    <mergeCell ref="E11:G11"/>
    <mergeCell ref="E13:G15"/>
    <mergeCell ref="A4:C4"/>
    <mergeCell ref="B3:G3"/>
    <mergeCell ref="C6:G6"/>
    <mergeCell ref="C7:G7"/>
    <mergeCell ref="C8:G8"/>
    <mergeCell ref="A11:A14"/>
    <mergeCell ref="B11:B1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25"/>
  <sheetViews>
    <sheetView zoomScalePageLayoutView="0" workbookViewId="0" topLeftCell="A1">
      <selection activeCell="A2" sqref="A2:L2"/>
    </sheetView>
  </sheetViews>
  <sheetFormatPr defaultColWidth="9.00390625" defaultRowHeight="12.75"/>
  <cols>
    <col min="1" max="1" width="5.75390625" style="26" customWidth="1"/>
    <col min="2" max="2" width="23.875" style="26" customWidth="1"/>
    <col min="3" max="3" width="7.00390625" style="26" customWidth="1"/>
    <col min="4" max="4" width="12.125" style="26" customWidth="1"/>
    <col min="5" max="12" width="12.00390625" style="26" customWidth="1"/>
    <col min="13" max="13" width="10.625" style="26" customWidth="1"/>
    <col min="14" max="16384" width="9.125" style="26" customWidth="1"/>
  </cols>
  <sheetData>
    <row r="1" spans="10:12" ht="12.75">
      <c r="J1" s="1468"/>
      <c r="K1" s="1468"/>
      <c r="L1" s="1468"/>
    </row>
    <row r="2" spans="1:12" ht="12.75">
      <c r="A2" s="1126"/>
      <c r="B2" s="1126"/>
      <c r="C2" s="1126"/>
      <c r="D2" s="1126"/>
      <c r="E2" s="1126"/>
      <c r="F2" s="1126"/>
      <c r="G2" s="1126"/>
      <c r="H2" s="1126"/>
      <c r="I2" s="1126"/>
      <c r="J2" s="1126"/>
      <c r="K2" s="1126"/>
      <c r="L2" s="1126"/>
    </row>
    <row r="3" spans="1:12" s="48" customFormat="1" ht="12.75">
      <c r="A3" s="1126"/>
      <c r="B3" s="1126"/>
      <c r="C3" s="1126"/>
      <c r="D3" s="1126"/>
      <c r="E3" s="1126"/>
      <c r="F3" s="1126"/>
      <c r="G3" s="1126"/>
      <c r="H3" s="1126"/>
      <c r="I3" s="1126"/>
      <c r="J3" s="1126"/>
      <c r="K3" s="1126"/>
      <c r="L3" s="1126"/>
    </row>
    <row r="4" spans="1:9" s="66" customFormat="1" ht="12.75">
      <c r="A4" s="220" t="s">
        <v>1153</v>
      </c>
      <c r="B4" s="220"/>
      <c r="C4" s="220"/>
      <c r="D4" s="220"/>
      <c r="F4" s="133"/>
      <c r="G4" s="50"/>
      <c r="H4" s="50"/>
      <c r="I4" s="50"/>
    </row>
    <row r="5" spans="1:9" s="66" customFormat="1" ht="12.75">
      <c r="A5" s="220"/>
      <c r="B5" s="220"/>
      <c r="C5" s="220"/>
      <c r="D5" s="220"/>
      <c r="F5" s="133"/>
      <c r="G5" s="50"/>
      <c r="H5" s="50"/>
      <c r="I5" s="50"/>
    </row>
    <row r="6" spans="1:12" s="48" customFormat="1" ht="12.75">
      <c r="A6" s="1126" t="s">
        <v>729</v>
      </c>
      <c r="B6" s="1126"/>
      <c r="C6" s="1126"/>
      <c r="D6" s="1126"/>
      <c r="E6" s="1126"/>
      <c r="F6" s="1126"/>
      <c r="G6" s="1126"/>
      <c r="H6" s="1126"/>
      <c r="I6" s="1126"/>
      <c r="J6" s="1126"/>
      <c r="K6" s="1126"/>
      <c r="L6" s="1126"/>
    </row>
    <row r="7" spans="1:12" ht="12.75">
      <c r="A7" s="1126" t="s">
        <v>963</v>
      </c>
      <c r="B7" s="1126"/>
      <c r="C7" s="1126"/>
      <c r="D7" s="1126"/>
      <c r="E7" s="1126"/>
      <c r="F7" s="1126"/>
      <c r="G7" s="1126"/>
      <c r="H7" s="1126"/>
      <c r="I7" s="1126"/>
      <c r="J7" s="1126"/>
      <c r="K7" s="1126"/>
      <c r="L7" s="1126"/>
    </row>
    <row r="8" spans="4:9" ht="12.75">
      <c r="D8" s="1447" t="s">
        <v>964</v>
      </c>
      <c r="E8" s="1448"/>
      <c r="F8" s="1448"/>
      <c r="G8" s="1448"/>
      <c r="H8" s="1448"/>
      <c r="I8" s="1448"/>
    </row>
    <row r="9" spans="12:13" ht="13.5" thickBot="1">
      <c r="L9" s="47"/>
      <c r="M9" s="47" t="s">
        <v>679</v>
      </c>
    </row>
    <row r="10" spans="1:13" ht="24.75" customHeight="1">
      <c r="A10" s="1478" t="s">
        <v>503</v>
      </c>
      <c r="B10" s="1478" t="s">
        <v>504</v>
      </c>
      <c r="C10" s="1238" t="s">
        <v>505</v>
      </c>
      <c r="D10" s="1483" t="s">
        <v>506</v>
      </c>
      <c r="E10" s="1471" t="s">
        <v>507</v>
      </c>
      <c r="F10" s="1472"/>
      <c r="G10" s="1472"/>
      <c r="H10" s="1471" t="s">
        <v>548</v>
      </c>
      <c r="I10" s="1474"/>
      <c r="J10" s="1471" t="s">
        <v>549</v>
      </c>
      <c r="K10" s="1472"/>
      <c r="L10" s="1235" t="s">
        <v>550</v>
      </c>
      <c r="M10" s="1238" t="s">
        <v>876</v>
      </c>
    </row>
    <row r="11" spans="1:13" ht="3.75" customHeight="1" thickBot="1">
      <c r="A11" s="1479"/>
      <c r="B11" s="1479"/>
      <c r="C11" s="1239"/>
      <c r="D11" s="1484"/>
      <c r="E11" s="1457"/>
      <c r="F11" s="1473"/>
      <c r="G11" s="1473"/>
      <c r="H11" s="1458"/>
      <c r="I11" s="1475"/>
      <c r="J11" s="1458"/>
      <c r="K11" s="1481"/>
      <c r="L11" s="1236"/>
      <c r="M11" s="1151"/>
    </row>
    <row r="12" spans="1:13" ht="16.5" customHeight="1">
      <c r="A12" s="1479"/>
      <c r="B12" s="1479"/>
      <c r="C12" s="1239"/>
      <c r="D12" s="1484"/>
      <c r="E12" s="1452" t="s">
        <v>508</v>
      </c>
      <c r="F12" s="1452" t="s">
        <v>509</v>
      </c>
      <c r="G12" s="1452" t="s">
        <v>642</v>
      </c>
      <c r="H12" s="1235" t="s">
        <v>510</v>
      </c>
      <c r="I12" s="1235" t="s">
        <v>511</v>
      </c>
      <c r="J12" s="1235" t="s">
        <v>512</v>
      </c>
      <c r="K12" s="1469" t="s">
        <v>511</v>
      </c>
      <c r="L12" s="1236"/>
      <c r="M12" s="1151"/>
    </row>
    <row r="13" spans="1:13" ht="20.25" customHeight="1" thickBot="1">
      <c r="A13" s="1480"/>
      <c r="B13" s="1480"/>
      <c r="C13" s="1240"/>
      <c r="D13" s="1485"/>
      <c r="E13" s="1453"/>
      <c r="F13" s="1453"/>
      <c r="G13" s="1453"/>
      <c r="H13" s="1237"/>
      <c r="I13" s="1237"/>
      <c r="J13" s="1237"/>
      <c r="K13" s="1470"/>
      <c r="L13" s="1237"/>
      <c r="M13" s="1152"/>
    </row>
    <row r="14" spans="1:13" ht="26.25" customHeight="1">
      <c r="A14" s="1457" t="s">
        <v>646</v>
      </c>
      <c r="B14" s="1476" t="s">
        <v>765</v>
      </c>
      <c r="C14" s="1462">
        <v>100</v>
      </c>
      <c r="D14" s="1465" t="s">
        <v>766</v>
      </c>
      <c r="E14" s="1454"/>
      <c r="F14" s="1454">
        <v>9910</v>
      </c>
      <c r="G14" s="1454">
        <v>9910</v>
      </c>
      <c r="H14" s="1454">
        <v>1310</v>
      </c>
      <c r="I14" s="1454">
        <v>2477</v>
      </c>
      <c r="J14" s="1454">
        <v>8600</v>
      </c>
      <c r="K14" s="1454">
        <v>7433</v>
      </c>
      <c r="L14" s="1454"/>
      <c r="M14" s="1449"/>
    </row>
    <row r="15" spans="1:13" ht="26.25" customHeight="1">
      <c r="A15" s="1457"/>
      <c r="B15" s="1476"/>
      <c r="C15" s="1463"/>
      <c r="D15" s="1466"/>
      <c r="E15" s="1455"/>
      <c r="F15" s="1455"/>
      <c r="G15" s="1455"/>
      <c r="H15" s="1455"/>
      <c r="I15" s="1455"/>
      <c r="J15" s="1455"/>
      <c r="K15" s="1455"/>
      <c r="L15" s="1455"/>
      <c r="M15" s="1450"/>
    </row>
    <row r="16" spans="1:13" s="49" customFormat="1" ht="26.25" customHeight="1" thickBot="1">
      <c r="A16" s="1458"/>
      <c r="B16" s="1477"/>
      <c r="C16" s="1464"/>
      <c r="D16" s="1467"/>
      <c r="E16" s="1456"/>
      <c r="F16" s="1456"/>
      <c r="G16" s="1456"/>
      <c r="H16" s="1456"/>
      <c r="I16" s="1456"/>
      <c r="J16" s="1456"/>
      <c r="K16" s="1456"/>
      <c r="L16" s="1456"/>
      <c r="M16" s="1451"/>
    </row>
    <row r="17" spans="1:13" ht="26.25" customHeight="1">
      <c r="A17" s="1457" t="s">
        <v>647</v>
      </c>
      <c r="B17" s="1476" t="s">
        <v>767</v>
      </c>
      <c r="C17" s="1462">
        <v>100</v>
      </c>
      <c r="D17" s="1465" t="s">
        <v>766</v>
      </c>
      <c r="E17" s="1454"/>
      <c r="F17" s="1454">
        <v>4390</v>
      </c>
      <c r="G17" s="1454">
        <v>4390</v>
      </c>
      <c r="H17" s="1454"/>
      <c r="I17" s="1454"/>
      <c r="J17" s="1454">
        <v>4385</v>
      </c>
      <c r="K17" s="1454">
        <v>4385</v>
      </c>
      <c r="L17" s="1454"/>
      <c r="M17" s="1449"/>
    </row>
    <row r="18" spans="1:13" ht="26.25" customHeight="1">
      <c r="A18" s="1457"/>
      <c r="B18" s="1476"/>
      <c r="C18" s="1463"/>
      <c r="D18" s="1466"/>
      <c r="E18" s="1455"/>
      <c r="F18" s="1455"/>
      <c r="G18" s="1455"/>
      <c r="H18" s="1455"/>
      <c r="I18" s="1455"/>
      <c r="J18" s="1455"/>
      <c r="K18" s="1455"/>
      <c r="L18" s="1455"/>
      <c r="M18" s="1450"/>
    </row>
    <row r="19" spans="1:13" s="49" customFormat="1" ht="26.25" customHeight="1" thickBot="1">
      <c r="A19" s="1458"/>
      <c r="B19" s="1477"/>
      <c r="C19" s="1464"/>
      <c r="D19" s="1467"/>
      <c r="E19" s="1456"/>
      <c r="F19" s="1456"/>
      <c r="G19" s="1456"/>
      <c r="H19" s="1456"/>
      <c r="I19" s="1456"/>
      <c r="J19" s="1456"/>
      <c r="K19" s="1456"/>
      <c r="L19" s="1456"/>
      <c r="M19" s="1451"/>
    </row>
    <row r="20" spans="1:13" ht="26.25" customHeight="1">
      <c r="A20" s="1457" t="s">
        <v>648</v>
      </c>
      <c r="B20" s="1459" t="s">
        <v>551</v>
      </c>
      <c r="C20" s="1462"/>
      <c r="D20" s="1465" t="s">
        <v>552</v>
      </c>
      <c r="E20" s="1454">
        <v>2816</v>
      </c>
      <c r="F20" s="1454">
        <v>9743</v>
      </c>
      <c r="G20" s="1454">
        <f>E20+F20</f>
        <v>12559</v>
      </c>
      <c r="H20" s="1454"/>
      <c r="I20" s="1454"/>
      <c r="J20" s="1454">
        <v>12559</v>
      </c>
      <c r="K20" s="1454"/>
      <c r="L20" s="1454">
        <v>9743</v>
      </c>
      <c r="M20" s="1449"/>
    </row>
    <row r="21" spans="1:13" ht="26.25" customHeight="1">
      <c r="A21" s="1457"/>
      <c r="B21" s="1460"/>
      <c r="C21" s="1463"/>
      <c r="D21" s="1466"/>
      <c r="E21" s="1455"/>
      <c r="F21" s="1455"/>
      <c r="G21" s="1455"/>
      <c r="H21" s="1455"/>
      <c r="I21" s="1455"/>
      <c r="J21" s="1455"/>
      <c r="K21" s="1455"/>
      <c r="L21" s="1455"/>
      <c r="M21" s="1450"/>
    </row>
    <row r="22" spans="1:13" s="49" customFormat="1" ht="26.25" customHeight="1" thickBot="1">
      <c r="A22" s="1458"/>
      <c r="B22" s="1461"/>
      <c r="C22" s="1464"/>
      <c r="D22" s="1467"/>
      <c r="E22" s="1456"/>
      <c r="F22" s="1456"/>
      <c r="G22" s="1456"/>
      <c r="H22" s="1456"/>
      <c r="I22" s="1456"/>
      <c r="J22" s="1456"/>
      <c r="K22" s="1456"/>
      <c r="L22" s="1456"/>
      <c r="M22" s="1451"/>
    </row>
    <row r="23" spans="1:13" ht="26.25" customHeight="1" thickTop="1">
      <c r="A23" s="1486" t="s">
        <v>513</v>
      </c>
      <c r="B23" s="1487"/>
      <c r="C23" s="1487"/>
      <c r="D23" s="1488"/>
      <c r="E23" s="1482">
        <f>E14+E17+E20</f>
        <v>2816</v>
      </c>
      <c r="F23" s="1482">
        <f aca="true" t="shared" si="0" ref="F23:L23">F14+F17+F20</f>
        <v>24043</v>
      </c>
      <c r="G23" s="1482">
        <f t="shared" si="0"/>
        <v>26859</v>
      </c>
      <c r="H23" s="1482">
        <f t="shared" si="0"/>
        <v>1310</v>
      </c>
      <c r="I23" s="1482">
        <f t="shared" si="0"/>
        <v>2477</v>
      </c>
      <c r="J23" s="1482">
        <f t="shared" si="0"/>
        <v>25544</v>
      </c>
      <c r="K23" s="1482">
        <f t="shared" si="0"/>
        <v>11818</v>
      </c>
      <c r="L23" s="1482">
        <f t="shared" si="0"/>
        <v>9743</v>
      </c>
      <c r="M23" s="1449"/>
    </row>
    <row r="24" spans="1:13" ht="26.25" customHeight="1">
      <c r="A24" s="1489"/>
      <c r="B24" s="1490"/>
      <c r="C24" s="1490"/>
      <c r="D24" s="1491"/>
      <c r="E24" s="1159"/>
      <c r="F24" s="1159"/>
      <c r="G24" s="1159"/>
      <c r="H24" s="1159"/>
      <c r="I24" s="1159"/>
      <c r="J24" s="1159"/>
      <c r="K24" s="1159"/>
      <c r="L24" s="1159"/>
      <c r="M24" s="1450"/>
    </row>
    <row r="25" spans="1:13" s="49" customFormat="1" ht="26.25" customHeight="1" thickBot="1">
      <c r="A25" s="1492"/>
      <c r="B25" s="1493"/>
      <c r="C25" s="1493"/>
      <c r="D25" s="1494"/>
      <c r="E25" s="1160"/>
      <c r="F25" s="1160"/>
      <c r="G25" s="1160"/>
      <c r="H25" s="1160"/>
      <c r="I25" s="1160"/>
      <c r="J25" s="1160"/>
      <c r="K25" s="1160"/>
      <c r="L25" s="1160"/>
      <c r="M25" s="1451"/>
    </row>
  </sheetData>
  <sheetProtection password="AF00" sheet="1"/>
  <mergeCells count="71">
    <mergeCell ref="L20:L22"/>
    <mergeCell ref="F17:F19"/>
    <mergeCell ref="L23:L25"/>
    <mergeCell ref="J17:J19"/>
    <mergeCell ref="K17:K19"/>
    <mergeCell ref="J20:J22"/>
    <mergeCell ref="L17:L19"/>
    <mergeCell ref="J23:J25"/>
    <mergeCell ref="K23:K25"/>
    <mergeCell ref="I23:I25"/>
    <mergeCell ref="A23:D25"/>
    <mergeCell ref="E23:E25"/>
    <mergeCell ref="F23:F25"/>
    <mergeCell ref="G23:G25"/>
    <mergeCell ref="A17:A19"/>
    <mergeCell ref="H17:H19"/>
    <mergeCell ref="C17:C19"/>
    <mergeCell ref="D17:D19"/>
    <mergeCell ref="F14:F16"/>
    <mergeCell ref="K20:K22"/>
    <mergeCell ref="H23:H25"/>
    <mergeCell ref="I20:I22"/>
    <mergeCell ref="E17:E19"/>
    <mergeCell ref="B10:B13"/>
    <mergeCell ref="C10:C13"/>
    <mergeCell ref="D10:D13"/>
    <mergeCell ref="B17:B19"/>
    <mergeCell ref="K14:K16"/>
    <mergeCell ref="G14:G16"/>
    <mergeCell ref="H14:H16"/>
    <mergeCell ref="I14:I16"/>
    <mergeCell ref="L10:L13"/>
    <mergeCell ref="J10:K11"/>
    <mergeCell ref="L14:L16"/>
    <mergeCell ref="J14:J16"/>
    <mergeCell ref="A14:A16"/>
    <mergeCell ref="B14:B16"/>
    <mergeCell ref="C14:C16"/>
    <mergeCell ref="D14:D16"/>
    <mergeCell ref="E14:E16"/>
    <mergeCell ref="A10:A13"/>
    <mergeCell ref="J1:L1"/>
    <mergeCell ref="A3:L3"/>
    <mergeCell ref="A7:L7"/>
    <mergeCell ref="I12:I13"/>
    <mergeCell ref="J12:J13"/>
    <mergeCell ref="K12:K13"/>
    <mergeCell ref="E10:G11"/>
    <mergeCell ref="H10:I11"/>
    <mergeCell ref="E12:E13"/>
    <mergeCell ref="F12:F13"/>
    <mergeCell ref="A2:L2"/>
    <mergeCell ref="A6:L6"/>
    <mergeCell ref="E20:E22"/>
    <mergeCell ref="F20:F22"/>
    <mergeCell ref="G20:G22"/>
    <mergeCell ref="H20:H22"/>
    <mergeCell ref="A20:A22"/>
    <mergeCell ref="B20:B22"/>
    <mergeCell ref="C20:C22"/>
    <mergeCell ref="D20:D22"/>
    <mergeCell ref="D8:I8"/>
    <mergeCell ref="M10:M13"/>
    <mergeCell ref="M14:M16"/>
    <mergeCell ref="M17:M19"/>
    <mergeCell ref="M20:M22"/>
    <mergeCell ref="M23:M25"/>
    <mergeCell ref="G12:G13"/>
    <mergeCell ref="H12:H13"/>
    <mergeCell ref="I17:I19"/>
    <mergeCell ref="G17:G19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I40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5.75390625" style="83" customWidth="1"/>
    <col min="2" max="2" width="57.75390625" style="83" customWidth="1"/>
    <col min="3" max="4" width="20.75390625" style="83" customWidth="1"/>
    <col min="5" max="16384" width="9.125" style="40" customWidth="1"/>
  </cols>
  <sheetData>
    <row r="2" spans="1:4" ht="15.75">
      <c r="A2" s="1506"/>
      <c r="B2" s="1506"/>
      <c r="C2" s="1506"/>
      <c r="D2" s="1506"/>
    </row>
    <row r="3" spans="1:4" ht="15.75">
      <c r="A3" s="1508"/>
      <c r="B3" s="1508"/>
      <c r="C3" s="1508"/>
      <c r="D3" s="1508"/>
    </row>
    <row r="4" spans="1:9" s="66" customFormat="1" ht="12.75">
      <c r="A4" s="220" t="s">
        <v>1154</v>
      </c>
      <c r="B4" s="220"/>
      <c r="C4" s="220"/>
      <c r="D4" s="220"/>
      <c r="F4" s="133"/>
      <c r="G4" s="50"/>
      <c r="H4" s="50"/>
      <c r="I4" s="50"/>
    </row>
    <row r="5" spans="1:4" ht="15.75">
      <c r="A5" s="111"/>
      <c r="B5" s="111"/>
      <c r="C5" s="111"/>
      <c r="D5" s="111"/>
    </row>
    <row r="6" spans="1:4" ht="15.75">
      <c r="A6" s="1506" t="s">
        <v>427</v>
      </c>
      <c r="B6" s="1506"/>
      <c r="C6" s="1506"/>
      <c r="D6" s="1506"/>
    </row>
    <row r="7" spans="1:4" ht="15.75">
      <c r="A7" s="1507" t="s">
        <v>319</v>
      </c>
      <c r="B7" s="1507"/>
      <c r="C7" s="1507"/>
      <c r="D7" s="1507"/>
    </row>
    <row r="8" spans="1:4" ht="15.75">
      <c r="A8" s="1507" t="s">
        <v>320</v>
      </c>
      <c r="B8" s="1507"/>
      <c r="C8" s="1507"/>
      <c r="D8" s="1507"/>
    </row>
    <row r="9" spans="1:4" ht="15.75">
      <c r="A9" s="1507" t="s">
        <v>986</v>
      </c>
      <c r="B9" s="1507"/>
      <c r="C9" s="1507"/>
      <c r="D9" s="1507"/>
    </row>
    <row r="10" spans="1:4" ht="16.5" thickBot="1">
      <c r="A10" s="112"/>
      <c r="B10" s="112"/>
      <c r="C10" s="113"/>
      <c r="D10" s="40"/>
    </row>
    <row r="11" spans="1:4" s="38" customFormat="1" ht="15.75" customHeight="1">
      <c r="A11" s="349" t="s">
        <v>645</v>
      </c>
      <c r="B11" s="1495" t="s">
        <v>736</v>
      </c>
      <c r="C11" s="1498" t="s">
        <v>770</v>
      </c>
      <c r="D11" s="1499"/>
    </row>
    <row r="12" spans="1:4" s="38" customFormat="1" ht="35.25" customHeight="1" thickBot="1">
      <c r="A12" s="350"/>
      <c r="B12" s="1496"/>
      <c r="C12" s="1500"/>
      <c r="D12" s="1501"/>
    </row>
    <row r="13" spans="1:4" s="38" customFormat="1" ht="12.75">
      <c r="A13" s="350"/>
      <c r="B13" s="1496"/>
      <c r="C13" s="1502" t="s">
        <v>987</v>
      </c>
      <c r="D13" s="1504" t="s">
        <v>988</v>
      </c>
    </row>
    <row r="14" spans="1:4" s="38" customFormat="1" ht="27.75" customHeight="1" thickBot="1">
      <c r="A14" s="351" t="s">
        <v>643</v>
      </c>
      <c r="B14" s="1497"/>
      <c r="C14" s="1503"/>
      <c r="D14" s="1505"/>
    </row>
    <row r="15" spans="1:4" s="38" customFormat="1" ht="24" customHeight="1">
      <c r="A15" s="352" t="s">
        <v>646</v>
      </c>
      <c r="B15" s="84" t="s">
        <v>771</v>
      </c>
      <c r="C15" s="353">
        <v>7733000</v>
      </c>
      <c r="D15" s="353">
        <v>8057077</v>
      </c>
    </row>
    <row r="16" spans="1:4" s="38" customFormat="1" ht="25.5">
      <c r="A16" s="352" t="s">
        <v>647</v>
      </c>
      <c r="B16" s="342" t="s">
        <v>532</v>
      </c>
      <c r="C16" s="354"/>
      <c r="D16" s="354"/>
    </row>
    <row r="17" spans="1:4" s="356" customFormat="1" ht="12.75">
      <c r="A17" s="352" t="s">
        <v>648</v>
      </c>
      <c r="B17" s="343" t="s">
        <v>533</v>
      </c>
      <c r="C17" s="355"/>
      <c r="D17" s="355"/>
    </row>
    <row r="18" spans="1:4" s="356" customFormat="1" ht="25.5">
      <c r="A18" s="352" t="s">
        <v>649</v>
      </c>
      <c r="B18" s="342" t="s">
        <v>534</v>
      </c>
      <c r="C18" s="355"/>
      <c r="D18" s="355"/>
    </row>
    <row r="19" spans="1:4" s="356" customFormat="1" ht="12.75">
      <c r="A19" s="352" t="s">
        <v>650</v>
      </c>
      <c r="B19" s="343" t="s">
        <v>535</v>
      </c>
      <c r="C19" s="355">
        <v>80000</v>
      </c>
      <c r="D19" s="355">
        <v>60644</v>
      </c>
    </row>
    <row r="20" spans="1:4" s="356" customFormat="1" ht="12.75">
      <c r="A20" s="352" t="s">
        <v>687</v>
      </c>
      <c r="B20" s="344" t="s">
        <v>772</v>
      </c>
      <c r="C20" s="368"/>
      <c r="D20" s="368"/>
    </row>
    <row r="21" spans="1:4" s="367" customFormat="1" ht="13.5">
      <c r="A21" s="366" t="s">
        <v>651</v>
      </c>
      <c r="B21" s="345" t="s">
        <v>773</v>
      </c>
      <c r="C21" s="358">
        <f>SUM(C15:C20)</f>
        <v>7813000</v>
      </c>
      <c r="D21" s="358">
        <f>SUM(D15:D20)</f>
        <v>8117721</v>
      </c>
    </row>
    <row r="22" spans="1:4" s="372" customFormat="1" ht="24" customHeight="1">
      <c r="A22" s="369" t="s">
        <v>652</v>
      </c>
      <c r="B22" s="370" t="s">
        <v>774</v>
      </c>
      <c r="C22" s="371">
        <f>C21*0.5</f>
        <v>3906500</v>
      </c>
      <c r="D22" s="371">
        <f>D21*0.5</f>
        <v>4058860.5</v>
      </c>
    </row>
    <row r="23" spans="1:2" s="361" customFormat="1" ht="25.5">
      <c r="A23" s="360" t="s">
        <v>654</v>
      </c>
      <c r="B23" s="346" t="s">
        <v>536</v>
      </c>
    </row>
    <row r="24" spans="1:4" s="356" customFormat="1" ht="31.5" customHeight="1">
      <c r="A24" s="362" t="s">
        <v>656</v>
      </c>
      <c r="B24" s="346" t="s">
        <v>537</v>
      </c>
      <c r="C24" s="355"/>
      <c r="D24" s="355"/>
    </row>
    <row r="25" spans="1:4" s="356" customFormat="1" ht="12.75">
      <c r="A25" s="362" t="s">
        <v>657</v>
      </c>
      <c r="B25" s="235" t="s">
        <v>538</v>
      </c>
      <c r="C25" s="355"/>
      <c r="D25" s="355"/>
    </row>
    <row r="26" spans="1:4" s="356" customFormat="1" ht="25.5">
      <c r="A26" s="362" t="s">
        <v>688</v>
      </c>
      <c r="B26" s="347" t="s">
        <v>539</v>
      </c>
      <c r="C26" s="355"/>
      <c r="D26" s="355"/>
    </row>
    <row r="27" spans="1:4" s="356" customFormat="1" ht="38.25">
      <c r="A27" s="362" t="s">
        <v>658</v>
      </c>
      <c r="B27" s="347" t="s">
        <v>321</v>
      </c>
      <c r="C27" s="355"/>
      <c r="D27" s="355"/>
    </row>
    <row r="28" spans="1:4" s="356" customFormat="1" ht="25.5">
      <c r="A28" s="362" t="s">
        <v>659</v>
      </c>
      <c r="B28" s="347" t="s">
        <v>540</v>
      </c>
      <c r="C28" s="355"/>
      <c r="D28" s="355"/>
    </row>
    <row r="29" spans="1:4" s="356" customFormat="1" ht="25.5">
      <c r="A29" s="362" t="s">
        <v>660</v>
      </c>
      <c r="B29" s="347" t="s">
        <v>541</v>
      </c>
      <c r="C29" s="363"/>
      <c r="D29" s="363"/>
    </row>
    <row r="30" spans="1:4" s="359" customFormat="1" ht="13.5">
      <c r="A30" s="357" t="s">
        <v>662</v>
      </c>
      <c r="B30" s="348" t="s">
        <v>469</v>
      </c>
      <c r="C30" s="364">
        <f>SUM(C24:C29)</f>
        <v>0</v>
      </c>
      <c r="D30" s="364">
        <f>SUM(D24:D29)</f>
        <v>0</v>
      </c>
    </row>
    <row r="31" spans="1:4" s="376" customFormat="1" ht="29.25">
      <c r="A31" s="373" t="s">
        <v>663</v>
      </c>
      <c r="B31" s="374" t="s">
        <v>470</v>
      </c>
      <c r="C31" s="375">
        <f>C22-C30</f>
        <v>3906500</v>
      </c>
      <c r="D31" s="375">
        <f>D22-D30</f>
        <v>4058860.5</v>
      </c>
    </row>
    <row r="32" spans="1:4" s="116" customFormat="1" ht="15.75">
      <c r="A32" s="117"/>
      <c r="B32" s="114"/>
      <c r="C32" s="115"/>
      <c r="D32" s="115"/>
    </row>
    <row r="33" spans="1:4" s="116" customFormat="1" ht="15.75">
      <c r="A33" s="117"/>
      <c r="B33" s="114"/>
      <c r="C33" s="115"/>
      <c r="D33" s="115"/>
    </row>
    <row r="34" spans="1:4" s="116" customFormat="1" ht="15.75">
      <c r="A34" s="117"/>
      <c r="B34" s="114"/>
      <c r="C34" s="115"/>
      <c r="D34" s="115"/>
    </row>
    <row r="35" spans="1:4" s="116" customFormat="1" ht="15.75">
      <c r="A35" s="114"/>
      <c r="B35" s="114"/>
      <c r="C35" s="115"/>
      <c r="D35" s="115"/>
    </row>
    <row r="36" spans="1:4" s="116" customFormat="1" ht="15.75">
      <c r="A36" s="114"/>
      <c r="B36" s="114"/>
      <c r="C36" s="115"/>
      <c r="D36" s="115"/>
    </row>
    <row r="37" spans="1:4" s="116" customFormat="1" ht="15.75">
      <c r="A37" s="114"/>
      <c r="B37" s="114"/>
      <c r="C37" s="115"/>
      <c r="D37" s="115"/>
    </row>
    <row r="38" spans="1:4" s="116" customFormat="1" ht="15.75">
      <c r="A38" s="114"/>
      <c r="B38" s="118"/>
      <c r="C38" s="115"/>
      <c r="D38" s="115"/>
    </row>
    <row r="39" spans="1:4" s="116" customFormat="1" ht="15.75">
      <c r="A39" s="114"/>
      <c r="B39" s="114"/>
      <c r="C39" s="115"/>
      <c r="D39" s="115"/>
    </row>
    <row r="40" spans="1:4" s="116" customFormat="1" ht="15.75">
      <c r="A40" s="114"/>
      <c r="B40" s="114"/>
      <c r="C40" s="115"/>
      <c r="D40" s="115"/>
    </row>
  </sheetData>
  <sheetProtection password="AF00" sheet="1"/>
  <mergeCells count="10">
    <mergeCell ref="B11:B14"/>
    <mergeCell ref="C11:D12"/>
    <mergeCell ref="C13:C14"/>
    <mergeCell ref="D13:D14"/>
    <mergeCell ref="A2:D2"/>
    <mergeCell ref="A9:D9"/>
    <mergeCell ref="A3:D3"/>
    <mergeCell ref="A7:D7"/>
    <mergeCell ref="A8:D8"/>
    <mergeCell ref="A6:D6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7030A0"/>
  </sheetPr>
  <dimension ref="A1:H16"/>
  <sheetViews>
    <sheetView zoomScalePageLayoutView="0" workbookViewId="0" topLeftCell="A1">
      <selection activeCell="A3" sqref="A3:H3"/>
    </sheetView>
  </sheetViews>
  <sheetFormatPr defaultColWidth="9.00390625" defaultRowHeight="12.75"/>
  <cols>
    <col min="1" max="1" width="5.75390625" style="0" customWidth="1"/>
    <col min="2" max="2" width="26.625" style="0" customWidth="1"/>
    <col min="3" max="8" width="15.75390625" style="0" customWidth="1"/>
  </cols>
  <sheetData>
    <row r="1" spans="1:8" ht="12.75">
      <c r="A1" s="996" t="s">
        <v>1155</v>
      </c>
      <c r="B1" s="996"/>
      <c r="C1" s="996"/>
      <c r="D1" s="996"/>
      <c r="E1" s="996"/>
      <c r="F1" s="996"/>
      <c r="G1" s="996"/>
      <c r="H1" s="996"/>
    </row>
    <row r="3" spans="1:8" ht="12.75">
      <c r="A3" s="1143"/>
      <c r="B3" s="1143"/>
      <c r="C3" s="1143"/>
      <c r="D3" s="1143"/>
      <c r="E3" s="1143"/>
      <c r="F3" s="1143"/>
      <c r="G3" s="1143"/>
      <c r="H3" s="1143"/>
    </row>
    <row r="4" spans="1:8" ht="15.75">
      <c r="A4" s="1509" t="s">
        <v>989</v>
      </c>
      <c r="B4" s="967"/>
      <c r="C4" s="967"/>
      <c r="D4" s="967"/>
      <c r="E4" s="967"/>
      <c r="F4" s="967"/>
      <c r="G4" s="967"/>
      <c r="H4" s="967"/>
    </row>
    <row r="5" spans="1:8" ht="12.75">
      <c r="A5" s="506"/>
      <c r="B5" s="506"/>
      <c r="C5" s="506"/>
      <c r="D5" s="506"/>
      <c r="E5" s="506"/>
      <c r="F5" s="506"/>
      <c r="G5" s="506"/>
      <c r="H5" s="506"/>
    </row>
    <row r="7" spans="1:8" ht="13.5">
      <c r="A7" s="1510" t="s">
        <v>915</v>
      </c>
      <c r="B7" s="1511"/>
      <c r="C7" s="1511"/>
      <c r="D7" s="1511"/>
      <c r="E7" s="1511"/>
      <c r="F7" s="1511"/>
      <c r="G7" s="1511"/>
      <c r="H7" s="1511"/>
    </row>
    <row r="9" spans="1:8" ht="15" thickBot="1">
      <c r="A9" s="1512" t="s">
        <v>916</v>
      </c>
      <c r="B9" s="1513"/>
      <c r="C9" s="1513"/>
      <c r="D9" s="1513"/>
      <c r="E9" s="1513"/>
      <c r="F9" s="1513"/>
      <c r="G9" s="1513"/>
      <c r="H9" s="1513"/>
    </row>
    <row r="10" spans="1:8" ht="45.75" thickBot="1">
      <c r="A10" s="633" t="s">
        <v>917</v>
      </c>
      <c r="B10" s="633" t="s">
        <v>641</v>
      </c>
      <c r="C10" s="633" t="s">
        <v>918</v>
      </c>
      <c r="D10" s="633" t="s">
        <v>919</v>
      </c>
      <c r="E10" s="634" t="s">
        <v>920</v>
      </c>
      <c r="F10" s="634" t="s">
        <v>921</v>
      </c>
      <c r="G10" s="634" t="s">
        <v>922</v>
      </c>
      <c r="H10" s="634" t="s">
        <v>923</v>
      </c>
    </row>
    <row r="11" spans="1:8" ht="15.75" thickBot="1">
      <c r="A11" s="634">
        <v>1</v>
      </c>
      <c r="B11" s="634">
        <v>2</v>
      </c>
      <c r="C11" s="634">
        <v>3</v>
      </c>
      <c r="D11" s="634">
        <v>4</v>
      </c>
      <c r="E11" s="634">
        <v>5</v>
      </c>
      <c r="F11" s="634">
        <v>6</v>
      </c>
      <c r="G11" s="634">
        <v>7</v>
      </c>
      <c r="H11" s="634">
        <v>8</v>
      </c>
    </row>
    <row r="12" spans="1:8" ht="19.5" customHeight="1">
      <c r="A12" s="637" t="s">
        <v>927</v>
      </c>
      <c r="B12" s="638" t="s">
        <v>365</v>
      </c>
      <c r="C12" s="639">
        <v>9000000</v>
      </c>
      <c r="D12" s="639">
        <v>7155000</v>
      </c>
      <c r="E12" s="639">
        <v>0</v>
      </c>
      <c r="F12" s="639">
        <v>0</v>
      </c>
      <c r="G12" s="639">
        <v>9000000</v>
      </c>
      <c r="H12" s="640">
        <v>7155000</v>
      </c>
    </row>
    <row r="13" spans="1:8" ht="19.5" customHeight="1">
      <c r="A13" s="637" t="s">
        <v>337</v>
      </c>
      <c r="B13" s="638" t="s">
        <v>498</v>
      </c>
      <c r="C13" s="639">
        <v>136074</v>
      </c>
      <c r="D13" s="639"/>
      <c r="E13" s="639"/>
      <c r="F13" s="639"/>
      <c r="G13" s="639">
        <v>50022</v>
      </c>
      <c r="H13" s="640"/>
    </row>
    <row r="14" spans="1:8" ht="30" customHeight="1">
      <c r="A14" s="637" t="s">
        <v>928</v>
      </c>
      <c r="B14" s="638" t="s">
        <v>924</v>
      </c>
      <c r="C14" s="639">
        <v>49852311</v>
      </c>
      <c r="D14" s="639">
        <v>0</v>
      </c>
      <c r="E14" s="639">
        <v>0</v>
      </c>
      <c r="F14" s="639">
        <v>0</v>
      </c>
      <c r="G14" s="639">
        <v>92824450</v>
      </c>
      <c r="H14" s="640">
        <v>0</v>
      </c>
    </row>
    <row r="15" spans="1:8" ht="56.25" customHeight="1" thickBot="1">
      <c r="A15" s="641" t="s">
        <v>929</v>
      </c>
      <c r="B15" s="642" t="s">
        <v>925</v>
      </c>
      <c r="C15" s="643">
        <v>7048387</v>
      </c>
      <c r="D15" s="643">
        <v>487894</v>
      </c>
      <c r="E15" s="643">
        <v>63842</v>
      </c>
      <c r="F15" s="643">
        <v>129587</v>
      </c>
      <c r="G15" s="643">
        <v>9872752</v>
      </c>
      <c r="H15" s="644">
        <v>422149</v>
      </c>
    </row>
    <row r="16" spans="1:8" ht="13.5" thickBot="1">
      <c r="A16" s="645" t="s">
        <v>930</v>
      </c>
      <c r="B16" s="646" t="s">
        <v>926</v>
      </c>
      <c r="C16" s="647">
        <f aca="true" t="shared" si="0" ref="C16:H16">SUM(C12:C15)</f>
        <v>66036772</v>
      </c>
      <c r="D16" s="647">
        <f t="shared" si="0"/>
        <v>7642894</v>
      </c>
      <c r="E16" s="647">
        <f t="shared" si="0"/>
        <v>63842</v>
      </c>
      <c r="F16" s="647">
        <f t="shared" si="0"/>
        <v>129587</v>
      </c>
      <c r="G16" s="647">
        <f t="shared" si="0"/>
        <v>111747224</v>
      </c>
      <c r="H16" s="647">
        <f t="shared" si="0"/>
        <v>7577149</v>
      </c>
    </row>
  </sheetData>
  <sheetProtection password="AF00" sheet="1"/>
  <mergeCells count="5">
    <mergeCell ref="A1:H1"/>
    <mergeCell ref="A3:H3"/>
    <mergeCell ref="A4:H4"/>
    <mergeCell ref="A7:H7"/>
    <mergeCell ref="A9:H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7030A0"/>
  </sheetPr>
  <dimension ref="A2:H27"/>
  <sheetViews>
    <sheetView zoomScalePageLayoutView="0" workbookViewId="0" topLeftCell="A1">
      <selection activeCell="A4" sqref="A4:C4"/>
    </sheetView>
  </sheetViews>
  <sheetFormatPr defaultColWidth="9.00390625" defaultRowHeight="12.75"/>
  <cols>
    <col min="2" max="2" width="70.875" style="0" customWidth="1"/>
    <col min="3" max="3" width="21.625" style="0" customWidth="1"/>
  </cols>
  <sheetData>
    <row r="2" spans="1:8" ht="12.75">
      <c r="A2" s="996" t="s">
        <v>1156</v>
      </c>
      <c r="B2" s="996"/>
      <c r="C2" s="996"/>
      <c r="D2" s="631"/>
      <c r="E2" s="631"/>
      <c r="F2" s="631"/>
      <c r="G2" s="631"/>
      <c r="H2" s="631"/>
    </row>
    <row r="4" spans="1:8" ht="12.75">
      <c r="A4" s="1143"/>
      <c r="B4" s="1514"/>
      <c r="C4" s="1514"/>
      <c r="D4" s="506"/>
      <c r="E4" s="506"/>
      <c r="F4" s="506"/>
      <c r="G4" s="506"/>
      <c r="H4" s="506"/>
    </row>
    <row r="5" spans="1:8" ht="36" customHeight="1">
      <c r="A5" s="1515" t="s">
        <v>989</v>
      </c>
      <c r="B5" s="1516"/>
      <c r="C5" s="1516"/>
      <c r="D5" s="632"/>
      <c r="E5" s="632"/>
      <c r="F5" s="632"/>
      <c r="G5" s="632"/>
      <c r="H5" s="632"/>
    </row>
    <row r="8" spans="1:3" ht="19.5" customHeight="1">
      <c r="A8" s="1517" t="s">
        <v>931</v>
      </c>
      <c r="B8" s="1518"/>
      <c r="C8" s="1518"/>
    </row>
    <row r="9" spans="1:3" ht="15">
      <c r="A9" s="648"/>
      <c r="B9" s="649"/>
      <c r="C9" s="649"/>
    </row>
    <row r="10" spans="1:3" ht="15">
      <c r="A10" s="648"/>
      <c r="B10" s="649"/>
      <c r="C10" s="649"/>
    </row>
    <row r="11" spans="1:3" ht="13.5" thickBot="1">
      <c r="A11" s="1519" t="s">
        <v>916</v>
      </c>
      <c r="B11" s="1520"/>
      <c r="C11" s="1520"/>
    </row>
    <row r="12" spans="1:3" ht="19.5" customHeight="1">
      <c r="A12" s="650" t="s">
        <v>932</v>
      </c>
      <c r="B12" s="651" t="s">
        <v>641</v>
      </c>
      <c r="C12" s="652" t="s">
        <v>933</v>
      </c>
    </row>
    <row r="13" spans="1:3" ht="15.75" thickBot="1">
      <c r="A13" s="653">
        <v>1</v>
      </c>
      <c r="B13" s="654">
        <v>2</v>
      </c>
      <c r="C13" s="655">
        <v>3</v>
      </c>
    </row>
    <row r="14" spans="1:3" ht="27" customHeight="1" thickBot="1">
      <c r="A14" s="660" t="s">
        <v>334</v>
      </c>
      <c r="B14" s="661" t="s">
        <v>940</v>
      </c>
      <c r="C14" s="662">
        <v>28784</v>
      </c>
    </row>
    <row r="15" spans="1:3" ht="24" customHeight="1" thickBot="1">
      <c r="A15" s="663" t="s">
        <v>335</v>
      </c>
      <c r="B15" s="661" t="s">
        <v>941</v>
      </c>
      <c r="C15" s="664">
        <v>1</v>
      </c>
    </row>
    <row r="16" spans="1:3" ht="58.5" customHeight="1">
      <c r="A16" s="865" t="s">
        <v>1055</v>
      </c>
      <c r="B16" s="635" t="s">
        <v>934</v>
      </c>
      <c r="C16" s="636">
        <v>1326493</v>
      </c>
    </row>
    <row r="17" spans="1:3" ht="38.25">
      <c r="A17" s="866" t="s">
        <v>1056</v>
      </c>
      <c r="B17" s="638" t="s">
        <v>935</v>
      </c>
      <c r="C17" s="640">
        <v>334352</v>
      </c>
    </row>
    <row r="18" spans="1:3" ht="38.25">
      <c r="A18" s="866" t="s">
        <v>1057</v>
      </c>
      <c r="B18" s="638" t="s">
        <v>936</v>
      </c>
      <c r="C18" s="640">
        <v>1493785</v>
      </c>
    </row>
    <row r="19" spans="1:3" ht="56.25" customHeight="1">
      <c r="A19" s="867" t="s">
        <v>929</v>
      </c>
      <c r="B19" s="638" t="s">
        <v>937</v>
      </c>
      <c r="C19" s="644">
        <v>318968</v>
      </c>
    </row>
    <row r="20" spans="1:3" ht="39" customHeight="1">
      <c r="A20" s="641" t="s">
        <v>657</v>
      </c>
      <c r="B20" s="722" t="s">
        <v>961</v>
      </c>
      <c r="C20" s="644">
        <v>326928</v>
      </c>
    </row>
    <row r="21" spans="1:3" ht="42" customHeight="1">
      <c r="A21" s="641">
        <v>12</v>
      </c>
      <c r="B21" s="642" t="s">
        <v>962</v>
      </c>
      <c r="C21" s="644">
        <v>76339</v>
      </c>
    </row>
    <row r="22" spans="1:3" ht="17.25" customHeight="1">
      <c r="A22" s="656" t="s">
        <v>658</v>
      </c>
      <c r="B22" s="668" t="s">
        <v>942</v>
      </c>
      <c r="C22" s="644">
        <v>1003439</v>
      </c>
    </row>
    <row r="23" spans="1:3" ht="20.25" customHeight="1">
      <c r="A23" s="666" t="s">
        <v>659</v>
      </c>
      <c r="B23" s="667" t="s">
        <v>938</v>
      </c>
      <c r="C23" s="658">
        <v>835410</v>
      </c>
    </row>
    <row r="24" spans="1:3" ht="20.25" customHeight="1">
      <c r="A24" s="656" t="s">
        <v>660</v>
      </c>
      <c r="B24" s="657" t="s">
        <v>939</v>
      </c>
      <c r="C24" s="665">
        <v>19711027</v>
      </c>
    </row>
    <row r="25" spans="1:3" ht="20.25" customHeight="1">
      <c r="A25" s="868" t="s">
        <v>663</v>
      </c>
      <c r="B25" s="869" t="s">
        <v>1054</v>
      </c>
      <c r="C25" s="665">
        <v>36254</v>
      </c>
    </row>
    <row r="26" spans="1:3" ht="20.25" customHeight="1">
      <c r="A26" s="656" t="s">
        <v>664</v>
      </c>
      <c r="B26" s="657" t="s">
        <v>1058</v>
      </c>
      <c r="C26" s="658">
        <v>372330</v>
      </c>
    </row>
    <row r="27" spans="1:3" ht="16.5" customHeight="1" thickBot="1">
      <c r="A27" s="871" t="s">
        <v>665</v>
      </c>
      <c r="B27" s="870" t="s">
        <v>1059</v>
      </c>
      <c r="C27" s="659">
        <v>372330</v>
      </c>
    </row>
  </sheetData>
  <sheetProtection password="AF00" sheet="1"/>
  <mergeCells count="5">
    <mergeCell ref="A2:C2"/>
    <mergeCell ref="A4:C4"/>
    <mergeCell ref="A5:C5"/>
    <mergeCell ref="A8:C8"/>
    <mergeCell ref="A11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7030A0"/>
  </sheetPr>
  <dimension ref="A2:C17"/>
  <sheetViews>
    <sheetView zoomScalePageLayoutView="0" workbookViewId="0" topLeftCell="A1">
      <selection activeCell="E13" sqref="E13"/>
    </sheetView>
  </sheetViews>
  <sheetFormatPr defaultColWidth="9.00390625" defaultRowHeight="12.75"/>
  <cols>
    <col min="2" max="2" width="64.375" style="0" customWidth="1"/>
    <col min="3" max="3" width="18.00390625" style="0" customWidth="1"/>
  </cols>
  <sheetData>
    <row r="2" spans="1:3" ht="12.75">
      <c r="A2" s="996" t="s">
        <v>1157</v>
      </c>
      <c r="B2" s="996"/>
      <c r="C2" s="996"/>
    </row>
    <row r="3" ht="15" customHeight="1"/>
    <row r="4" spans="1:3" ht="12.75">
      <c r="A4" s="1143"/>
      <c r="B4" s="1514"/>
      <c r="C4" s="1514"/>
    </row>
    <row r="5" spans="1:3" ht="42.75" customHeight="1">
      <c r="A5" s="1515" t="s">
        <v>989</v>
      </c>
      <c r="B5" s="1516"/>
      <c r="C5" s="1516"/>
    </row>
    <row r="8" spans="1:3" ht="41.25" customHeight="1">
      <c r="A8" s="1521" t="s">
        <v>943</v>
      </c>
      <c r="B8" s="1522"/>
      <c r="C8" s="1522"/>
    </row>
    <row r="9" spans="1:3" ht="15.75" customHeight="1">
      <c r="A9" s="669"/>
      <c r="B9" s="670"/>
      <c r="C9" s="670"/>
    </row>
    <row r="10" spans="1:3" ht="12.75" customHeight="1" thickBot="1">
      <c r="A10" s="1523" t="s">
        <v>916</v>
      </c>
      <c r="B10" s="1524"/>
      <c r="C10" s="1524"/>
    </row>
    <row r="11" spans="1:3" ht="15.75" thickBot="1">
      <c r="A11" s="634" t="s">
        <v>944</v>
      </c>
      <c r="B11" s="634" t="s">
        <v>641</v>
      </c>
      <c r="C11" s="634" t="s">
        <v>933</v>
      </c>
    </row>
    <row r="12" spans="1:3" ht="15.75" thickBot="1">
      <c r="A12" s="634">
        <v>1</v>
      </c>
      <c r="B12" s="634">
        <v>2</v>
      </c>
      <c r="C12" s="634">
        <v>3</v>
      </c>
    </row>
    <row r="13" spans="1:3" ht="39" customHeight="1">
      <c r="A13" s="671">
        <v>1</v>
      </c>
      <c r="B13" s="875" t="s">
        <v>1062</v>
      </c>
      <c r="C13" s="672">
        <v>3000</v>
      </c>
    </row>
    <row r="14" spans="1:3" ht="53.25" customHeight="1" thickBot="1">
      <c r="A14" s="674">
        <v>14</v>
      </c>
      <c r="B14" s="673" t="s">
        <v>1063</v>
      </c>
      <c r="C14" s="675">
        <v>3000</v>
      </c>
    </row>
    <row r="15" spans="1:3" ht="30" customHeight="1" thickBot="1">
      <c r="A15" s="676">
        <v>21</v>
      </c>
      <c r="B15" s="677" t="s">
        <v>1064</v>
      </c>
      <c r="C15" s="678">
        <f>C13</f>
        <v>3000</v>
      </c>
    </row>
    <row r="16" spans="1:3" ht="31.5" customHeight="1" thickBot="1">
      <c r="A16" s="876">
        <v>22</v>
      </c>
      <c r="B16" s="877" t="s">
        <v>1065</v>
      </c>
      <c r="C16" s="678">
        <v>3000</v>
      </c>
    </row>
    <row r="17" spans="1:3" ht="32.25" customHeight="1" thickBot="1">
      <c r="A17" s="876">
        <v>24</v>
      </c>
      <c r="B17" s="877" t="s">
        <v>1066</v>
      </c>
      <c r="C17" s="678">
        <f>C15</f>
        <v>3000</v>
      </c>
    </row>
  </sheetData>
  <sheetProtection password="AF00" sheet="1"/>
  <mergeCells count="5">
    <mergeCell ref="A2:C2"/>
    <mergeCell ref="A4:C4"/>
    <mergeCell ref="A5:C5"/>
    <mergeCell ref="A8:C8"/>
    <mergeCell ref="A10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7030A0"/>
  </sheetPr>
  <dimension ref="A2:I24"/>
  <sheetViews>
    <sheetView zoomScalePageLayoutView="0" workbookViewId="0" topLeftCell="A1">
      <selection activeCell="M12" sqref="M12"/>
    </sheetView>
  </sheetViews>
  <sheetFormatPr defaultColWidth="9.00390625" defaultRowHeight="12.75"/>
  <cols>
    <col min="1" max="1" width="5.25390625" style="0" customWidth="1"/>
    <col min="2" max="2" width="40.25390625" style="0" customWidth="1"/>
    <col min="3" max="3" width="12.25390625" style="0" customWidth="1"/>
    <col min="4" max="4" width="16.00390625" style="0" customWidth="1"/>
    <col min="5" max="5" width="16.75390625" style="0" customWidth="1"/>
    <col min="6" max="6" width="7.875" style="0" customWidth="1"/>
    <col min="7" max="7" width="14.625" style="0" customWidth="1"/>
    <col min="8" max="8" width="16.00390625" style="0" customWidth="1"/>
    <col min="9" max="9" width="17.25390625" style="0" customWidth="1"/>
  </cols>
  <sheetData>
    <row r="2" spans="1:3" ht="12.75">
      <c r="A2" s="996" t="s">
        <v>1158</v>
      </c>
      <c r="B2" s="996"/>
      <c r="C2" s="996"/>
    </row>
    <row r="4" spans="1:9" ht="16.5" customHeight="1">
      <c r="A4" s="1143"/>
      <c r="B4" s="1514"/>
      <c r="C4" s="1514"/>
      <c r="D4" s="1026"/>
      <c r="E4" s="1026"/>
      <c r="F4" s="1026"/>
      <c r="G4" s="1026"/>
      <c r="H4" s="1026"/>
      <c r="I4" s="1026"/>
    </row>
    <row r="5" spans="1:9" ht="25.5" customHeight="1">
      <c r="A5" s="1515" t="s">
        <v>989</v>
      </c>
      <c r="B5" s="1516"/>
      <c r="C5" s="1516"/>
      <c r="D5" s="1026"/>
      <c r="E5" s="1026"/>
      <c r="F5" s="1026"/>
      <c r="G5" s="1026"/>
      <c r="H5" s="1026"/>
      <c r="I5" s="1026"/>
    </row>
    <row r="7" spans="1:9" ht="12.75">
      <c r="A7" s="1525" t="s">
        <v>945</v>
      </c>
      <c r="B7" s="1525"/>
      <c r="C7" s="1525"/>
      <c r="D7" s="1525"/>
      <c r="E7" s="1525"/>
      <c r="F7" s="1525"/>
      <c r="G7" s="1525"/>
      <c r="H7" s="1525"/>
      <c r="I7" s="1525"/>
    </row>
    <row r="9" spans="1:9" ht="18" customHeight="1" thickBot="1">
      <c r="A9" s="1520" t="s">
        <v>916</v>
      </c>
      <c r="B9" s="1520"/>
      <c r="C9" s="1520"/>
      <c r="D9" s="1520"/>
      <c r="E9" s="1520"/>
      <c r="F9" s="1520"/>
      <c r="G9" s="1520"/>
      <c r="H9" s="1520"/>
      <c r="I9" s="1520"/>
    </row>
    <row r="10" spans="1:9" ht="53.25" customHeight="1">
      <c r="A10" s="679" t="s">
        <v>889</v>
      </c>
      <c r="B10" s="680" t="s">
        <v>641</v>
      </c>
      <c r="C10" s="680" t="s">
        <v>358</v>
      </c>
      <c r="D10" s="680" t="s">
        <v>946</v>
      </c>
      <c r="E10" s="680" t="s">
        <v>947</v>
      </c>
      <c r="F10" s="680" t="s">
        <v>491</v>
      </c>
      <c r="G10" s="680" t="s">
        <v>948</v>
      </c>
      <c r="H10" s="680" t="s">
        <v>371</v>
      </c>
      <c r="I10" s="681" t="s">
        <v>949</v>
      </c>
    </row>
    <row r="11" spans="1:9" ht="13.5" thickBot="1">
      <c r="A11" s="682">
        <v>1</v>
      </c>
      <c r="B11" s="683">
        <v>2</v>
      </c>
      <c r="C11" s="683">
        <v>3</v>
      </c>
      <c r="D11" s="683">
        <v>4</v>
      </c>
      <c r="E11" s="683">
        <v>5</v>
      </c>
      <c r="F11" s="683">
        <v>6</v>
      </c>
      <c r="G11" s="683">
        <v>7</v>
      </c>
      <c r="H11" s="683">
        <v>8</v>
      </c>
      <c r="I11" s="684">
        <v>9</v>
      </c>
    </row>
    <row r="12" spans="1:9" ht="30.75" customHeight="1">
      <c r="A12" s="685">
        <v>1</v>
      </c>
      <c r="B12" s="686" t="s">
        <v>950</v>
      </c>
      <c r="C12" s="687">
        <v>2011709</v>
      </c>
      <c r="D12" s="687">
        <v>708340783</v>
      </c>
      <c r="E12" s="687">
        <v>16685496</v>
      </c>
      <c r="F12" s="688">
        <v>0</v>
      </c>
      <c r="G12" s="687">
        <v>4175800</v>
      </c>
      <c r="H12" s="688">
        <v>0</v>
      </c>
      <c r="I12" s="689">
        <f>C12+D12+E12+F12+G12</f>
        <v>731213788</v>
      </c>
    </row>
    <row r="13" spans="1:9" ht="30.75" customHeight="1">
      <c r="A13" s="709" t="s">
        <v>647</v>
      </c>
      <c r="B13" s="710" t="s">
        <v>960</v>
      </c>
      <c r="C13" s="711">
        <v>787402</v>
      </c>
      <c r="D13" s="711"/>
      <c r="E13" s="711"/>
      <c r="F13" s="712"/>
      <c r="G13" s="711"/>
      <c r="H13" s="712"/>
      <c r="I13" s="720">
        <f>C13+D13+E13+F13+G13</f>
        <v>787402</v>
      </c>
    </row>
    <row r="14" spans="1:9" ht="22.5" customHeight="1">
      <c r="A14" s="716" t="s">
        <v>648</v>
      </c>
      <c r="B14" s="717" t="s">
        <v>1060</v>
      </c>
      <c r="C14" s="718"/>
      <c r="D14" s="718"/>
      <c r="E14" s="718"/>
      <c r="F14" s="719"/>
      <c r="G14" s="718">
        <v>160000</v>
      </c>
      <c r="H14" s="719"/>
      <c r="I14" s="720">
        <f>C14+D14+E14+F14+G14</f>
        <v>160000</v>
      </c>
    </row>
    <row r="15" spans="1:9" ht="21.75" customHeight="1">
      <c r="A15" s="690" t="s">
        <v>649</v>
      </c>
      <c r="B15" s="691" t="s">
        <v>951</v>
      </c>
      <c r="C15" s="692">
        <v>0</v>
      </c>
      <c r="D15" s="693">
        <v>10434016</v>
      </c>
      <c r="E15" s="693">
        <v>497283</v>
      </c>
      <c r="F15" s="692">
        <v>0</v>
      </c>
      <c r="G15" s="692">
        <v>0</v>
      </c>
      <c r="H15" s="692">
        <v>0</v>
      </c>
      <c r="I15" s="720">
        <f>C15+D15+E15+F15+G15</f>
        <v>10931299</v>
      </c>
    </row>
    <row r="16" spans="1:9" ht="21.75" customHeight="1" thickBot="1">
      <c r="A16" s="872" t="s">
        <v>650</v>
      </c>
      <c r="B16" s="873" t="s">
        <v>1061</v>
      </c>
      <c r="C16" s="874"/>
      <c r="D16" s="860">
        <v>695427</v>
      </c>
      <c r="E16" s="860"/>
      <c r="F16" s="874"/>
      <c r="G16" s="874"/>
      <c r="H16" s="874"/>
      <c r="I16" s="720">
        <f>C16+D16+E16+F16+G16</f>
        <v>695427</v>
      </c>
    </row>
    <row r="17" spans="1:9" ht="22.5" customHeight="1" thickBot="1">
      <c r="A17" s="697">
        <v>8</v>
      </c>
      <c r="B17" s="698" t="s">
        <v>952</v>
      </c>
      <c r="C17" s="699">
        <f>C13+C15</f>
        <v>787402</v>
      </c>
      <c r="D17" s="699">
        <f>D13+D15+D16</f>
        <v>11129443</v>
      </c>
      <c r="E17" s="699">
        <f>E13+E15</f>
        <v>497283</v>
      </c>
      <c r="F17" s="700">
        <v>0</v>
      </c>
      <c r="G17" s="699">
        <f>G13+G15+G14</f>
        <v>160000</v>
      </c>
      <c r="H17" s="700">
        <v>0</v>
      </c>
      <c r="I17" s="699">
        <f>I13+I15+I14+I16</f>
        <v>12574128</v>
      </c>
    </row>
    <row r="18" spans="1:9" ht="24.75" customHeight="1" thickBot="1">
      <c r="A18" s="697">
        <v>15</v>
      </c>
      <c r="B18" s="698" t="s">
        <v>953</v>
      </c>
      <c r="C18" s="699">
        <f>C12+C17</f>
        <v>2799111</v>
      </c>
      <c r="D18" s="699">
        <f>D12+D17</f>
        <v>719470226</v>
      </c>
      <c r="E18" s="699">
        <f>E12+E17</f>
        <v>17182779</v>
      </c>
      <c r="F18" s="700">
        <v>0</v>
      </c>
      <c r="G18" s="699">
        <f>G12+G17</f>
        <v>4335800</v>
      </c>
      <c r="H18" s="700">
        <v>0</v>
      </c>
      <c r="I18" s="699">
        <f>I12+I17</f>
        <v>743787916</v>
      </c>
    </row>
    <row r="19" spans="1:9" ht="34.5" customHeight="1">
      <c r="A19" s="685">
        <v>16</v>
      </c>
      <c r="B19" s="686" t="s">
        <v>954</v>
      </c>
      <c r="C19" s="687">
        <v>1863249</v>
      </c>
      <c r="D19" s="687">
        <v>151712176</v>
      </c>
      <c r="E19" s="687">
        <v>12963789</v>
      </c>
      <c r="F19" s="688">
        <v>0</v>
      </c>
      <c r="G19" s="688">
        <v>0</v>
      </c>
      <c r="H19" s="688">
        <v>0</v>
      </c>
      <c r="I19" s="721">
        <f>C19+D19+E19+F19+G19</f>
        <v>166539214</v>
      </c>
    </row>
    <row r="20" spans="1:9" ht="24.75" customHeight="1">
      <c r="A20" s="690">
        <v>17</v>
      </c>
      <c r="B20" s="691" t="s">
        <v>955</v>
      </c>
      <c r="C20" s="692"/>
      <c r="D20" s="693">
        <v>144816</v>
      </c>
      <c r="E20" s="693"/>
      <c r="F20" s="692">
        <v>0</v>
      </c>
      <c r="G20" s="692">
        <v>0</v>
      </c>
      <c r="H20" s="692">
        <v>0</v>
      </c>
      <c r="I20" s="721">
        <f>C20+D20+E20+F20+G20</f>
        <v>144816</v>
      </c>
    </row>
    <row r="21" spans="1:9" ht="34.5" customHeight="1">
      <c r="A21" s="701">
        <v>19</v>
      </c>
      <c r="B21" s="702" t="s">
        <v>956</v>
      </c>
      <c r="C21" s="703">
        <f>C19+C20</f>
        <v>1863249</v>
      </c>
      <c r="D21" s="703">
        <f aca="true" t="shared" si="0" ref="D21:I21">D19+D20</f>
        <v>151856992</v>
      </c>
      <c r="E21" s="703">
        <f>E19+E20</f>
        <v>12963789</v>
      </c>
      <c r="F21" s="703">
        <f t="shared" si="0"/>
        <v>0</v>
      </c>
      <c r="G21" s="703">
        <f t="shared" si="0"/>
        <v>0</v>
      </c>
      <c r="H21" s="703">
        <f t="shared" si="0"/>
        <v>0</v>
      </c>
      <c r="I21" s="703">
        <f t="shared" si="0"/>
        <v>166684030</v>
      </c>
    </row>
    <row r="22" spans="1:9" ht="23.25" customHeight="1" thickBot="1">
      <c r="A22" s="694">
        <v>24</v>
      </c>
      <c r="B22" s="695" t="s">
        <v>957</v>
      </c>
      <c r="C22" s="696">
        <f>C21</f>
        <v>1863249</v>
      </c>
      <c r="D22" s="696">
        <f aca="true" t="shared" si="1" ref="D22:I22">D21</f>
        <v>151856992</v>
      </c>
      <c r="E22" s="696">
        <f t="shared" si="1"/>
        <v>12963789</v>
      </c>
      <c r="F22" s="696">
        <f t="shared" si="1"/>
        <v>0</v>
      </c>
      <c r="G22" s="696">
        <f t="shared" si="1"/>
        <v>0</v>
      </c>
      <c r="H22" s="696">
        <f t="shared" si="1"/>
        <v>0</v>
      </c>
      <c r="I22" s="696">
        <f t="shared" si="1"/>
        <v>166684030</v>
      </c>
    </row>
    <row r="23" spans="1:9" ht="24" customHeight="1" thickBot="1">
      <c r="A23" s="697">
        <v>25</v>
      </c>
      <c r="B23" s="698" t="s">
        <v>958</v>
      </c>
      <c r="C23" s="699">
        <f>C18-C22</f>
        <v>935862</v>
      </c>
      <c r="D23" s="699">
        <f aca="true" t="shared" si="2" ref="D23:I23">D18-D22</f>
        <v>567613234</v>
      </c>
      <c r="E23" s="699">
        <f t="shared" si="2"/>
        <v>4218990</v>
      </c>
      <c r="F23" s="699">
        <f t="shared" si="2"/>
        <v>0</v>
      </c>
      <c r="G23" s="699">
        <f t="shared" si="2"/>
        <v>4335800</v>
      </c>
      <c r="H23" s="699">
        <f t="shared" si="2"/>
        <v>0</v>
      </c>
      <c r="I23" s="699">
        <f t="shared" si="2"/>
        <v>577103886</v>
      </c>
    </row>
    <row r="24" spans="1:9" ht="24" customHeight="1" thickBot="1">
      <c r="A24" s="704">
        <v>26</v>
      </c>
      <c r="B24" s="705" t="s">
        <v>959</v>
      </c>
      <c r="C24" s="706">
        <v>1481000</v>
      </c>
      <c r="D24" s="707">
        <v>115000</v>
      </c>
      <c r="E24" s="706">
        <v>5779566</v>
      </c>
      <c r="F24" s="707">
        <v>0</v>
      </c>
      <c r="G24" s="707">
        <v>0</v>
      </c>
      <c r="H24" s="707">
        <v>0</v>
      </c>
      <c r="I24" s="708">
        <f>C24+D24+E24+F24+G24+H24</f>
        <v>7375566</v>
      </c>
    </row>
  </sheetData>
  <sheetProtection password="AF00" sheet="1"/>
  <mergeCells count="5">
    <mergeCell ref="A2:C2"/>
    <mergeCell ref="A4:I4"/>
    <mergeCell ref="A5:I5"/>
    <mergeCell ref="A7:I7"/>
    <mergeCell ref="A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8" sqref="B1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17"/>
  <sheetViews>
    <sheetView zoomScalePageLayoutView="0" workbookViewId="0" topLeftCell="A1">
      <selection activeCell="A3" sqref="A3:R3"/>
    </sheetView>
  </sheetViews>
  <sheetFormatPr defaultColWidth="9.00390625" defaultRowHeight="12.75"/>
  <cols>
    <col min="1" max="1" width="6.00390625" style="0" customWidth="1"/>
    <col min="2" max="2" width="20.25390625" style="0" customWidth="1"/>
    <col min="3" max="3" width="9.875" style="0" customWidth="1"/>
    <col min="4" max="4" width="11.25390625" style="0" customWidth="1"/>
    <col min="5" max="5" width="10.00390625" style="0" customWidth="1"/>
    <col min="6" max="6" width="11.00390625" style="0" customWidth="1"/>
    <col min="7" max="7" width="10.125" style="0" customWidth="1"/>
    <col min="8" max="8" width="10.125" style="0" bestFit="1" customWidth="1"/>
    <col min="9" max="9" width="9.875" style="0" customWidth="1"/>
    <col min="10" max="10" width="11.625" style="0" customWidth="1"/>
    <col min="11" max="11" width="10.125" style="0" bestFit="1" customWidth="1"/>
    <col min="12" max="12" width="10.00390625" style="0" customWidth="1"/>
    <col min="13" max="13" width="11.125" style="0" customWidth="1"/>
    <col min="14" max="14" width="12.00390625" style="0" customWidth="1"/>
    <col min="15" max="15" width="10.625" style="0" customWidth="1"/>
    <col min="16" max="16" width="12.125" style="0" customWidth="1"/>
    <col min="17" max="17" width="11.00390625" style="0" customWidth="1"/>
    <col min="18" max="18" width="5.875" style="0" customWidth="1"/>
  </cols>
  <sheetData>
    <row r="1" ht="12.75">
      <c r="A1" t="s">
        <v>1127</v>
      </c>
    </row>
    <row r="3" spans="1:18" ht="25.5" customHeight="1">
      <c r="A3" s="1060"/>
      <c r="B3" s="1060"/>
      <c r="C3" s="1060"/>
      <c r="D3" s="1060"/>
      <c r="E3" s="1060"/>
      <c r="F3" s="1060"/>
      <c r="G3" s="1060"/>
      <c r="H3" s="1060"/>
      <c r="I3" s="1060"/>
      <c r="J3" s="1060"/>
      <c r="K3" s="1060"/>
      <c r="L3" s="1060"/>
      <c r="M3" s="1060"/>
      <c r="N3" s="1060"/>
      <c r="O3" s="1060"/>
      <c r="P3" s="1060"/>
      <c r="Q3" s="1060"/>
      <c r="R3" s="1060"/>
    </row>
    <row r="4" spans="1:18" ht="28.5" customHeight="1">
      <c r="A4" s="1060" t="s">
        <v>729</v>
      </c>
      <c r="B4" s="1060"/>
      <c r="C4" s="1060"/>
      <c r="D4" s="1060"/>
      <c r="E4" s="1060"/>
      <c r="F4" s="1060"/>
      <c r="G4" s="1060"/>
      <c r="H4" s="1060"/>
      <c r="I4" s="1060"/>
      <c r="J4" s="1060"/>
      <c r="K4" s="1060"/>
      <c r="L4" s="1060"/>
      <c r="M4" s="1060"/>
      <c r="N4" s="1060"/>
      <c r="O4" s="1060"/>
      <c r="P4" s="1060"/>
      <c r="Q4" s="1060"/>
      <c r="R4" s="1060"/>
    </row>
    <row r="5" spans="1:18" ht="21" customHeight="1">
      <c r="A5" s="1060" t="s">
        <v>1014</v>
      </c>
      <c r="B5" s="1060"/>
      <c r="C5" s="1060"/>
      <c r="D5" s="1060"/>
      <c r="E5" s="1060"/>
      <c r="F5" s="1060"/>
      <c r="G5" s="1060"/>
      <c r="H5" s="1060"/>
      <c r="I5" s="1060"/>
      <c r="J5" s="1060"/>
      <c r="K5" s="1060"/>
      <c r="L5" s="1060"/>
      <c r="M5" s="1060"/>
      <c r="N5" s="1060"/>
      <c r="O5" s="1060"/>
      <c r="P5" s="1060"/>
      <c r="Q5" s="1060"/>
      <c r="R5" s="1060"/>
    </row>
    <row r="7" ht="13.5" thickBot="1">
      <c r="Q7" t="s">
        <v>916</v>
      </c>
    </row>
    <row r="8" spans="1:18" ht="26.25" customHeight="1">
      <c r="A8" s="1051" t="s">
        <v>1012</v>
      </c>
      <c r="B8" s="1048" t="s">
        <v>641</v>
      </c>
      <c r="C8" s="1041" t="s">
        <v>1011</v>
      </c>
      <c r="D8" s="1042"/>
      <c r="E8" s="1043"/>
      <c r="F8" s="1061" t="s">
        <v>878</v>
      </c>
      <c r="G8" s="1055"/>
      <c r="H8" s="1056"/>
      <c r="I8" s="1061" t="s">
        <v>1013</v>
      </c>
      <c r="J8" s="1055"/>
      <c r="K8" s="1056"/>
      <c r="L8" s="1041" t="s">
        <v>1000</v>
      </c>
      <c r="M8" s="1042"/>
      <c r="N8" s="1043"/>
      <c r="O8" s="1054" t="s">
        <v>1001</v>
      </c>
      <c r="P8" s="1055"/>
      <c r="Q8" s="1055"/>
      <c r="R8" s="1056"/>
    </row>
    <row r="9" spans="1:18" ht="13.5" thickBot="1">
      <c r="A9" s="1052"/>
      <c r="B9" s="1049"/>
      <c r="C9" s="1045" t="s">
        <v>1002</v>
      </c>
      <c r="D9" s="1046"/>
      <c r="E9" s="1047"/>
      <c r="F9" s="1045" t="s">
        <v>1117</v>
      </c>
      <c r="G9" s="1046"/>
      <c r="H9" s="1047"/>
      <c r="I9" s="1038"/>
      <c r="J9" s="1039"/>
      <c r="K9" s="1040"/>
      <c r="L9" s="1038"/>
      <c r="M9" s="1039"/>
      <c r="N9" s="1044"/>
      <c r="O9" s="1057"/>
      <c r="P9" s="1058"/>
      <c r="Q9" s="1058"/>
      <c r="R9" s="1059"/>
    </row>
    <row r="10" spans="1:18" ht="42.75" customHeight="1" thickBot="1">
      <c r="A10" s="1053"/>
      <c r="B10" s="1050"/>
      <c r="C10" s="852" t="s">
        <v>1003</v>
      </c>
      <c r="D10" s="852" t="s">
        <v>1004</v>
      </c>
      <c r="E10" s="853" t="s">
        <v>1005</v>
      </c>
      <c r="F10" s="852" t="s">
        <v>1006</v>
      </c>
      <c r="G10" s="852" t="s">
        <v>1007</v>
      </c>
      <c r="H10" s="853" t="s">
        <v>1005</v>
      </c>
      <c r="I10" s="852" t="s">
        <v>1006</v>
      </c>
      <c r="J10" s="852" t="s">
        <v>1008</v>
      </c>
      <c r="K10" s="853" t="s">
        <v>1005</v>
      </c>
      <c r="L10" s="852" t="s">
        <v>1006</v>
      </c>
      <c r="M10" s="852" t="s">
        <v>1008</v>
      </c>
      <c r="N10" s="853" t="s">
        <v>1005</v>
      </c>
      <c r="O10" s="852" t="s">
        <v>1009</v>
      </c>
      <c r="P10" s="852" t="s">
        <v>1008</v>
      </c>
      <c r="Q10" s="853" t="s">
        <v>1005</v>
      </c>
      <c r="R10" s="854" t="s">
        <v>1010</v>
      </c>
    </row>
    <row r="11" spans="1:18" ht="33.75" customHeight="1">
      <c r="A11" s="846" t="s">
        <v>646</v>
      </c>
      <c r="B11" s="847" t="s">
        <v>1015</v>
      </c>
      <c r="C11" s="858">
        <f>15503474+28091573+7813000</f>
        <v>51408047</v>
      </c>
      <c r="D11" s="858">
        <f>12772989+38522031+7813000</f>
        <v>59108020</v>
      </c>
      <c r="E11" s="858">
        <f>9880113+50000+38475633+8117721</f>
        <v>56523467</v>
      </c>
      <c r="F11" s="858">
        <v>61800</v>
      </c>
      <c r="G11" s="858">
        <f>61800+53945486</f>
        <v>54007286</v>
      </c>
      <c r="H11" s="858">
        <f>449508+1301000+53945486</f>
        <v>55695994</v>
      </c>
      <c r="I11" s="858">
        <v>23131431</v>
      </c>
      <c r="J11" s="858">
        <v>63451234</v>
      </c>
      <c r="K11" s="858">
        <v>63451234</v>
      </c>
      <c r="L11" s="858"/>
      <c r="M11" s="858">
        <v>-10413725</v>
      </c>
      <c r="N11" s="858">
        <v>-10413725</v>
      </c>
      <c r="O11" s="715">
        <f aca="true" t="shared" si="0" ref="O11:Q12">C11+F11+I11+L11</f>
        <v>74601278</v>
      </c>
      <c r="P11" s="715">
        <f t="shared" si="0"/>
        <v>166152815</v>
      </c>
      <c r="Q11" s="715">
        <f>E11+H11+K11+N11</f>
        <v>165256970</v>
      </c>
      <c r="R11" s="850">
        <f>Q11/P11*100</f>
        <v>99.46083068168299</v>
      </c>
    </row>
    <row r="12" spans="1:18" ht="31.5" customHeight="1" thickBot="1">
      <c r="A12" s="849" t="s">
        <v>647</v>
      </c>
      <c r="B12" s="713" t="s">
        <v>998</v>
      </c>
      <c r="C12" s="715"/>
      <c r="D12" s="715">
        <v>3080485</v>
      </c>
      <c r="E12" s="715">
        <v>3114321</v>
      </c>
      <c r="F12" s="715"/>
      <c r="G12" s="715"/>
      <c r="H12" s="715"/>
      <c r="I12" s="715"/>
      <c r="J12" s="715"/>
      <c r="K12" s="715"/>
      <c r="L12" s="715"/>
      <c r="M12" s="715">
        <v>10413725</v>
      </c>
      <c r="N12" s="715">
        <v>10413725</v>
      </c>
      <c r="O12" s="715"/>
      <c r="P12" s="715">
        <f t="shared" si="0"/>
        <v>13494210</v>
      </c>
      <c r="Q12" s="715">
        <f t="shared" si="0"/>
        <v>13528046</v>
      </c>
      <c r="R12" s="850">
        <f>Q12/P12*100</f>
        <v>100.25074457860075</v>
      </c>
    </row>
    <row r="13" spans="1:18" ht="27.75" customHeight="1" thickBot="1">
      <c r="A13" s="851" t="s">
        <v>648</v>
      </c>
      <c r="B13" s="700" t="s">
        <v>1016</v>
      </c>
      <c r="C13" s="699">
        <f>C11+C12</f>
        <v>51408047</v>
      </c>
      <c r="D13" s="699">
        <f aca="true" t="shared" si="1" ref="D13:P13">D11+D12</f>
        <v>62188505</v>
      </c>
      <c r="E13" s="699">
        <f t="shared" si="1"/>
        <v>59637788</v>
      </c>
      <c r="F13" s="699">
        <f t="shared" si="1"/>
        <v>61800</v>
      </c>
      <c r="G13" s="699">
        <f t="shared" si="1"/>
        <v>54007286</v>
      </c>
      <c r="H13" s="699">
        <f t="shared" si="1"/>
        <v>55695994</v>
      </c>
      <c r="I13" s="699">
        <f t="shared" si="1"/>
        <v>23131431</v>
      </c>
      <c r="J13" s="699">
        <f t="shared" si="1"/>
        <v>63451234</v>
      </c>
      <c r="K13" s="699">
        <f t="shared" si="1"/>
        <v>63451234</v>
      </c>
      <c r="L13" s="699"/>
      <c r="M13" s="699">
        <f t="shared" si="1"/>
        <v>0</v>
      </c>
      <c r="N13" s="699">
        <f t="shared" si="1"/>
        <v>0</v>
      </c>
      <c r="O13" s="699">
        <f t="shared" si="1"/>
        <v>74601278</v>
      </c>
      <c r="P13" s="699">
        <f t="shared" si="1"/>
        <v>179647025</v>
      </c>
      <c r="Q13" s="699">
        <f>Q11+Q12</f>
        <v>178785016</v>
      </c>
      <c r="R13" s="940">
        <f>Q13/P13*100</f>
        <v>99.52016516833496</v>
      </c>
    </row>
    <row r="17" spans="4:11" ht="12.75">
      <c r="D17" s="845"/>
      <c r="K17" s="845"/>
    </row>
  </sheetData>
  <sheetProtection password="AF00" sheet="1"/>
  <mergeCells count="14">
    <mergeCell ref="A8:A10"/>
    <mergeCell ref="F9:H9"/>
    <mergeCell ref="O8:R9"/>
    <mergeCell ref="A3:R3"/>
    <mergeCell ref="A4:R4"/>
    <mergeCell ref="A5:R5"/>
    <mergeCell ref="F8:H8"/>
    <mergeCell ref="I8:K8"/>
    <mergeCell ref="I9:K9"/>
    <mergeCell ref="L8:N8"/>
    <mergeCell ref="L9:N9"/>
    <mergeCell ref="C9:E9"/>
    <mergeCell ref="C8:E8"/>
    <mergeCell ref="B8:B10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2:S17"/>
  <sheetViews>
    <sheetView zoomScalePageLayoutView="0" workbookViewId="0" topLeftCell="A1">
      <selection activeCell="A4" sqref="A4:R4"/>
    </sheetView>
  </sheetViews>
  <sheetFormatPr defaultColWidth="9.00390625" defaultRowHeight="12.75"/>
  <cols>
    <col min="1" max="1" width="1.875" style="0" customWidth="1"/>
    <col min="2" max="2" width="18.375" style="0" customWidth="1"/>
    <col min="3" max="3" width="11.00390625" style="0" customWidth="1"/>
    <col min="4" max="4" width="11.875" style="0" customWidth="1"/>
    <col min="5" max="5" width="11.25390625" style="0" customWidth="1"/>
    <col min="6" max="6" width="10.75390625" style="0" customWidth="1"/>
    <col min="7" max="7" width="10.125" style="0" customWidth="1"/>
    <col min="8" max="8" width="9.375" style="0" customWidth="1"/>
    <col min="9" max="10" width="10.125" style="0" customWidth="1"/>
    <col min="11" max="11" width="11.125" style="0" customWidth="1"/>
    <col min="12" max="12" width="7.375" style="0" customWidth="1"/>
    <col min="13" max="13" width="10.00390625" style="0" customWidth="1"/>
    <col min="14" max="14" width="7.75390625" style="0" customWidth="1"/>
    <col min="15" max="15" width="10.125" style="0" customWidth="1"/>
    <col min="16" max="16" width="10.375" style="0" customWidth="1"/>
    <col min="17" max="17" width="9.875" style="0" customWidth="1"/>
    <col min="18" max="18" width="8.25390625" style="0" customWidth="1"/>
  </cols>
  <sheetData>
    <row r="2" spans="1:18" ht="12.75">
      <c r="A2" s="1068" t="s">
        <v>1128</v>
      </c>
      <c r="B2" s="1068"/>
      <c r="C2" s="1068"/>
      <c r="D2" s="1068"/>
      <c r="E2" s="1068"/>
      <c r="F2" s="1068"/>
      <c r="G2" s="1068"/>
      <c r="H2" s="1068"/>
      <c r="I2" s="1068"/>
      <c r="J2" s="1068"/>
      <c r="K2" s="1068"/>
      <c r="L2" s="1068"/>
      <c r="M2" s="1068"/>
      <c r="N2" s="1068"/>
      <c r="O2" s="1068"/>
      <c r="P2" s="1068"/>
      <c r="Q2" s="1068"/>
      <c r="R2" s="1068"/>
    </row>
    <row r="3" spans="1:18" ht="18" customHeight="1">
      <c r="A3" s="925"/>
      <c r="B3" s="925"/>
      <c r="C3" s="925"/>
      <c r="D3" s="925"/>
      <c r="E3" s="925"/>
      <c r="F3" s="925"/>
      <c r="G3" s="925"/>
      <c r="H3" s="925"/>
      <c r="I3" s="925"/>
      <c r="J3" s="925"/>
      <c r="K3" s="925"/>
      <c r="L3" s="925"/>
      <c r="M3" s="925"/>
      <c r="N3" s="925"/>
      <c r="O3" s="925"/>
      <c r="P3" s="925"/>
      <c r="Q3" s="925"/>
      <c r="R3" s="925"/>
    </row>
    <row r="4" spans="1:18" ht="12.75">
      <c r="A4" s="1060"/>
      <c r="B4" s="1060"/>
      <c r="C4" s="1060"/>
      <c r="D4" s="1060"/>
      <c r="E4" s="1060"/>
      <c r="F4" s="1060"/>
      <c r="G4" s="1060"/>
      <c r="H4" s="1060"/>
      <c r="I4" s="1060"/>
      <c r="J4" s="1060"/>
      <c r="K4" s="1060"/>
      <c r="L4" s="1060"/>
      <c r="M4" s="1060"/>
      <c r="N4" s="1060"/>
      <c r="O4" s="1060"/>
      <c r="P4" s="1060"/>
      <c r="Q4" s="1060"/>
      <c r="R4" s="1060"/>
    </row>
    <row r="5" spans="1:18" ht="12.75">
      <c r="A5" s="927"/>
      <c r="B5" s="927"/>
      <c r="C5" s="927"/>
      <c r="D5" s="927"/>
      <c r="E5" s="927"/>
      <c r="F5" s="927"/>
      <c r="G5" s="927"/>
      <c r="H5" s="927"/>
      <c r="I5" s="927"/>
      <c r="J5" s="927"/>
      <c r="K5" s="927"/>
      <c r="L5" s="927"/>
      <c r="M5" s="927"/>
      <c r="N5" s="927"/>
      <c r="O5" s="927"/>
      <c r="P5" s="927"/>
      <c r="Q5" s="927"/>
      <c r="R5" s="927"/>
    </row>
    <row r="6" spans="1:18" ht="20.25" customHeight="1">
      <c r="A6" s="1060" t="s">
        <v>300</v>
      </c>
      <c r="B6" s="1060"/>
      <c r="C6" s="1060"/>
      <c r="D6" s="1060"/>
      <c r="E6" s="1060"/>
      <c r="F6" s="1060"/>
      <c r="G6" s="1060"/>
      <c r="H6" s="1060"/>
      <c r="I6" s="1060"/>
      <c r="J6" s="1060"/>
      <c r="K6" s="1060"/>
      <c r="L6" s="1060"/>
      <c r="M6" s="1060"/>
      <c r="N6" s="1060"/>
      <c r="O6" s="1060"/>
      <c r="P6" s="1060"/>
      <c r="Q6" s="1060"/>
      <c r="R6" s="1060"/>
    </row>
    <row r="7" spans="1:18" ht="17.25" customHeight="1">
      <c r="A7" s="1060" t="s">
        <v>1104</v>
      </c>
      <c r="B7" s="1060"/>
      <c r="C7" s="1060"/>
      <c r="D7" s="1060"/>
      <c r="E7" s="1060"/>
      <c r="F7" s="1060"/>
      <c r="G7" s="1060"/>
      <c r="H7" s="1060"/>
      <c r="I7" s="1060"/>
      <c r="J7" s="1060"/>
      <c r="K7" s="1060"/>
      <c r="L7" s="1060"/>
      <c r="M7" s="1060"/>
      <c r="N7" s="1060"/>
      <c r="O7" s="1060"/>
      <c r="P7" s="1060"/>
      <c r="Q7" s="1060"/>
      <c r="R7" s="1060"/>
    </row>
    <row r="8" spans="1:18" ht="21.75" customHeight="1">
      <c r="A8" s="1060" t="s">
        <v>979</v>
      </c>
      <c r="B8" s="1060"/>
      <c r="C8" s="1060"/>
      <c r="D8" s="1060"/>
      <c r="E8" s="1060"/>
      <c r="F8" s="1060"/>
      <c r="G8" s="1060"/>
      <c r="H8" s="1060"/>
      <c r="I8" s="1060"/>
      <c r="J8" s="1060"/>
      <c r="K8" s="1060"/>
      <c r="L8" s="1060"/>
      <c r="M8" s="1060"/>
      <c r="N8" s="1060"/>
      <c r="O8" s="1060"/>
      <c r="P8" s="1060"/>
      <c r="Q8" s="1060"/>
      <c r="R8" s="1060"/>
    </row>
    <row r="9" spans="17:18" ht="12.75">
      <c r="Q9" s="631"/>
      <c r="R9" s="631"/>
    </row>
    <row r="10" spans="17:18" ht="12.75">
      <c r="Q10" s="631"/>
      <c r="R10" s="631"/>
    </row>
    <row r="11" spans="16:18" ht="32.25" customHeight="1" thickBot="1">
      <c r="P11" s="1063" t="s">
        <v>916</v>
      </c>
      <c r="Q11" s="1064"/>
      <c r="R11" s="1064"/>
    </row>
    <row r="12" spans="1:19" ht="30" customHeight="1" thickBot="1">
      <c r="A12" s="1066" t="s">
        <v>1096</v>
      </c>
      <c r="B12" s="1062" t="s">
        <v>641</v>
      </c>
      <c r="C12" s="1065" t="s">
        <v>1097</v>
      </c>
      <c r="D12" s="1065"/>
      <c r="E12" s="1065"/>
      <c r="F12" s="1062" t="s">
        <v>1098</v>
      </c>
      <c r="G12" s="1062"/>
      <c r="H12" s="1062"/>
      <c r="I12" s="1062" t="s">
        <v>1099</v>
      </c>
      <c r="J12" s="1062"/>
      <c r="K12" s="1062"/>
      <c r="L12" s="1065" t="s">
        <v>1100</v>
      </c>
      <c r="M12" s="1065"/>
      <c r="N12" s="1065"/>
      <c r="O12" s="1062" t="s">
        <v>1101</v>
      </c>
      <c r="P12" s="1062"/>
      <c r="Q12" s="1062"/>
      <c r="R12" s="1062"/>
      <c r="S12" s="926"/>
    </row>
    <row r="13" spans="1:18" ht="60.75" customHeight="1" thickBot="1">
      <c r="A13" s="1067"/>
      <c r="B13" s="1062"/>
      <c r="C13" s="852" t="s">
        <v>1006</v>
      </c>
      <c r="D13" s="852" t="s">
        <v>1102</v>
      </c>
      <c r="E13" s="853" t="s">
        <v>1005</v>
      </c>
      <c r="F13" s="852" t="s">
        <v>1006</v>
      </c>
      <c r="G13" s="852" t="s">
        <v>1102</v>
      </c>
      <c r="H13" s="853" t="s">
        <v>1005</v>
      </c>
      <c r="I13" s="852" t="s">
        <v>1006</v>
      </c>
      <c r="J13" s="852" t="s">
        <v>1102</v>
      </c>
      <c r="K13" s="853" t="s">
        <v>1005</v>
      </c>
      <c r="L13" s="852" t="s">
        <v>1006</v>
      </c>
      <c r="M13" s="852" t="s">
        <v>1102</v>
      </c>
      <c r="N13" s="853" t="s">
        <v>1005</v>
      </c>
      <c r="O13" s="852" t="s">
        <v>1006</v>
      </c>
      <c r="P13" s="852" t="s">
        <v>1102</v>
      </c>
      <c r="Q13" s="853" t="s">
        <v>1005</v>
      </c>
      <c r="R13" s="852" t="s">
        <v>1103</v>
      </c>
    </row>
    <row r="14" spans="1:18" ht="47.25" customHeight="1">
      <c r="A14" s="928" t="s">
        <v>646</v>
      </c>
      <c r="B14" s="933" t="s">
        <v>877</v>
      </c>
      <c r="C14" s="934">
        <v>28091573</v>
      </c>
      <c r="D14" s="934">
        <v>38522031</v>
      </c>
      <c r="E14" s="934">
        <v>38475633</v>
      </c>
      <c r="F14" s="934">
        <v>7813000</v>
      </c>
      <c r="G14" s="934">
        <v>7813000</v>
      </c>
      <c r="H14" s="934">
        <v>8117721</v>
      </c>
      <c r="I14" s="934">
        <v>15503474</v>
      </c>
      <c r="J14" s="934">
        <v>12772989</v>
      </c>
      <c r="K14" s="934">
        <v>9880113</v>
      </c>
      <c r="L14" s="934"/>
      <c r="M14" s="934"/>
      <c r="N14" s="934">
        <v>50000</v>
      </c>
      <c r="O14" s="934">
        <f aca="true" t="shared" si="0" ref="O14:Q15">C14+F14+I14+L14</f>
        <v>51408047</v>
      </c>
      <c r="P14" s="934">
        <f t="shared" si="0"/>
        <v>59108020</v>
      </c>
      <c r="Q14" s="934">
        <f t="shared" si="0"/>
        <v>56523467</v>
      </c>
      <c r="R14" s="935">
        <v>99.9</v>
      </c>
    </row>
    <row r="15" spans="1:18" ht="41.25" customHeight="1">
      <c r="A15" s="928" t="s">
        <v>647</v>
      </c>
      <c r="B15" s="691" t="s">
        <v>998</v>
      </c>
      <c r="C15" s="692"/>
      <c r="D15" s="693"/>
      <c r="E15" s="693"/>
      <c r="F15" s="693"/>
      <c r="G15" s="692"/>
      <c r="H15" s="692"/>
      <c r="I15" s="693"/>
      <c r="J15" s="693">
        <v>3080485</v>
      </c>
      <c r="K15" s="693">
        <v>3114321</v>
      </c>
      <c r="L15" s="692"/>
      <c r="M15" s="692"/>
      <c r="N15" s="692"/>
      <c r="O15" s="693"/>
      <c r="P15" s="693">
        <f t="shared" si="0"/>
        <v>3080485</v>
      </c>
      <c r="Q15" s="693">
        <f t="shared" si="0"/>
        <v>3114321</v>
      </c>
      <c r="R15" s="939">
        <v>88</v>
      </c>
    </row>
    <row r="16" spans="1:18" ht="21" customHeight="1" thickBot="1">
      <c r="A16" s="929" t="s">
        <v>648</v>
      </c>
      <c r="B16" s="930" t="s">
        <v>992</v>
      </c>
      <c r="C16" s="931">
        <f>C14+C15</f>
        <v>28091573</v>
      </c>
      <c r="D16" s="931">
        <f>D14+D15</f>
        <v>38522031</v>
      </c>
      <c r="E16" s="931">
        <f aca="true" t="shared" si="1" ref="E16:Q16">E14+E15</f>
        <v>38475633</v>
      </c>
      <c r="F16" s="931">
        <f t="shared" si="1"/>
        <v>7813000</v>
      </c>
      <c r="G16" s="931">
        <f t="shared" si="1"/>
        <v>7813000</v>
      </c>
      <c r="H16" s="931">
        <f t="shared" si="1"/>
        <v>8117721</v>
      </c>
      <c r="I16" s="931">
        <f t="shared" si="1"/>
        <v>15503474</v>
      </c>
      <c r="J16" s="931">
        <f t="shared" si="1"/>
        <v>15853474</v>
      </c>
      <c r="K16" s="931">
        <f t="shared" si="1"/>
        <v>12994434</v>
      </c>
      <c r="L16" s="931"/>
      <c r="M16" s="931"/>
      <c r="N16" s="931">
        <f t="shared" si="1"/>
        <v>50000</v>
      </c>
      <c r="O16" s="931">
        <f t="shared" si="1"/>
        <v>51408047</v>
      </c>
      <c r="P16" s="931">
        <f t="shared" si="1"/>
        <v>62188505</v>
      </c>
      <c r="Q16" s="931">
        <f t="shared" si="1"/>
        <v>59637788</v>
      </c>
      <c r="R16" s="932">
        <v>99.7</v>
      </c>
    </row>
    <row r="17" ht="12.75">
      <c r="C17" s="530"/>
    </row>
  </sheetData>
  <sheetProtection password="AF00" sheet="1"/>
  <mergeCells count="13">
    <mergeCell ref="A2:R2"/>
    <mergeCell ref="A4:R4"/>
    <mergeCell ref="A6:R6"/>
    <mergeCell ref="A7:R7"/>
    <mergeCell ref="A8:R8"/>
    <mergeCell ref="C12:E12"/>
    <mergeCell ref="F12:H12"/>
    <mergeCell ref="I12:K12"/>
    <mergeCell ref="P11:R11"/>
    <mergeCell ref="L12:N12"/>
    <mergeCell ref="O12:R12"/>
    <mergeCell ref="A12:A13"/>
    <mergeCell ref="B12:B13"/>
  </mergeCells>
  <printOptions/>
  <pageMargins left="0.1968503937007874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2:P17"/>
  <sheetViews>
    <sheetView zoomScalePageLayoutView="0" workbookViewId="0" topLeftCell="A1">
      <selection activeCell="A4" sqref="A4:O4"/>
    </sheetView>
  </sheetViews>
  <sheetFormatPr defaultColWidth="9.00390625" defaultRowHeight="12.75"/>
  <cols>
    <col min="1" max="1" width="1.875" style="0" customWidth="1"/>
    <col min="2" max="2" width="24.75390625" style="0" customWidth="1"/>
    <col min="3" max="3" width="11.00390625" style="0" customWidth="1"/>
    <col min="4" max="4" width="11.875" style="0" customWidth="1"/>
    <col min="5" max="5" width="12.875" style="0" customWidth="1"/>
    <col min="6" max="6" width="12.00390625" style="0" customWidth="1"/>
    <col min="7" max="8" width="11.375" style="0" customWidth="1"/>
    <col min="9" max="9" width="11.75390625" style="0" customWidth="1"/>
    <col min="10" max="10" width="10.875" style="0" customWidth="1"/>
    <col min="11" max="11" width="11.125" style="0" customWidth="1"/>
    <col min="12" max="12" width="10.125" style="0" customWidth="1"/>
    <col min="13" max="13" width="10.375" style="0" customWidth="1"/>
    <col min="14" max="14" width="9.875" style="0" customWidth="1"/>
    <col min="15" max="15" width="8.25390625" style="0" customWidth="1"/>
  </cols>
  <sheetData>
    <row r="2" spans="1:15" ht="12.75">
      <c r="A2" s="1068" t="s">
        <v>1129</v>
      </c>
      <c r="B2" s="1068"/>
      <c r="C2" s="1068"/>
      <c r="D2" s="1068"/>
      <c r="E2" s="1068"/>
      <c r="F2" s="1068"/>
      <c r="G2" s="1068"/>
      <c r="H2" s="1068"/>
      <c r="I2" s="1068"/>
      <c r="J2" s="1068"/>
      <c r="K2" s="1068"/>
      <c r="L2" s="1068"/>
      <c r="M2" s="1068"/>
      <c r="N2" s="1068"/>
      <c r="O2" s="1068"/>
    </row>
    <row r="3" spans="1:15" ht="18" customHeight="1">
      <c r="A3" s="925"/>
      <c r="B3" s="925"/>
      <c r="C3" s="925"/>
      <c r="D3" s="925"/>
      <c r="E3" s="925"/>
      <c r="F3" s="925"/>
      <c r="G3" s="925"/>
      <c r="H3" s="925"/>
      <c r="I3" s="925"/>
      <c r="J3" s="925"/>
      <c r="K3" s="925"/>
      <c r="L3" s="925"/>
      <c r="M3" s="925"/>
      <c r="N3" s="925"/>
      <c r="O3" s="925"/>
    </row>
    <row r="4" spans="1:15" ht="12.75">
      <c r="A4" s="1060"/>
      <c r="B4" s="1060"/>
      <c r="C4" s="1060"/>
      <c r="D4" s="1060"/>
      <c r="E4" s="1060"/>
      <c r="F4" s="1060"/>
      <c r="G4" s="1060"/>
      <c r="H4" s="1060"/>
      <c r="I4" s="1060"/>
      <c r="J4" s="1060"/>
      <c r="K4" s="1060"/>
      <c r="L4" s="1060"/>
      <c r="M4" s="1060"/>
      <c r="N4" s="1060"/>
      <c r="O4" s="1060"/>
    </row>
    <row r="5" spans="1:15" ht="12.75">
      <c r="A5" s="927"/>
      <c r="B5" s="927"/>
      <c r="C5" s="927"/>
      <c r="D5" s="927"/>
      <c r="E5" s="927"/>
      <c r="F5" s="927"/>
      <c r="G5" s="927"/>
      <c r="H5" s="927"/>
      <c r="I5" s="927"/>
      <c r="J5" s="927"/>
      <c r="K5" s="927"/>
      <c r="L5" s="927"/>
      <c r="M5" s="927"/>
      <c r="N5" s="927"/>
      <c r="O5" s="927"/>
    </row>
    <row r="6" spans="1:15" ht="20.25" customHeight="1">
      <c r="A6" s="1060" t="s">
        <v>300</v>
      </c>
      <c r="B6" s="1060"/>
      <c r="C6" s="1060"/>
      <c r="D6" s="1060"/>
      <c r="E6" s="1060"/>
      <c r="F6" s="1060"/>
      <c r="G6" s="1060"/>
      <c r="H6" s="1060"/>
      <c r="I6" s="1060"/>
      <c r="J6" s="1060"/>
      <c r="K6" s="1060"/>
      <c r="L6" s="1060"/>
      <c r="M6" s="1060"/>
      <c r="N6" s="1060"/>
      <c r="O6" s="1060"/>
    </row>
    <row r="7" spans="1:15" ht="17.25" customHeight="1">
      <c r="A7" s="1060" t="s">
        <v>1105</v>
      </c>
      <c r="B7" s="1060"/>
      <c r="C7" s="1060"/>
      <c r="D7" s="1060"/>
      <c r="E7" s="1060"/>
      <c r="F7" s="1060"/>
      <c r="G7" s="1060"/>
      <c r="H7" s="1060"/>
      <c r="I7" s="1060"/>
      <c r="J7" s="1060"/>
      <c r="K7" s="1060"/>
      <c r="L7" s="1060"/>
      <c r="M7" s="1060"/>
      <c r="N7" s="1060"/>
      <c r="O7" s="1060"/>
    </row>
    <row r="8" spans="1:15" ht="21.75" customHeight="1">
      <c r="A8" s="1060" t="s">
        <v>979</v>
      </c>
      <c r="B8" s="1060"/>
      <c r="C8" s="1060"/>
      <c r="D8" s="1060"/>
      <c r="E8" s="1060"/>
      <c r="F8" s="1060"/>
      <c r="G8" s="1060"/>
      <c r="H8" s="1060"/>
      <c r="I8" s="1060"/>
      <c r="J8" s="1060"/>
      <c r="K8" s="1060"/>
      <c r="L8" s="1060"/>
      <c r="M8" s="1060"/>
      <c r="N8" s="1060"/>
      <c r="O8" s="1060"/>
    </row>
    <row r="9" spans="14:15" ht="12.75">
      <c r="N9" s="631"/>
      <c r="O9" s="631"/>
    </row>
    <row r="10" spans="14:15" ht="12.75">
      <c r="N10" s="631"/>
      <c r="O10" s="631"/>
    </row>
    <row r="11" spans="13:15" ht="32.25" customHeight="1" thickBot="1">
      <c r="M11" s="1063" t="s">
        <v>916</v>
      </c>
      <c r="N11" s="1064"/>
      <c r="O11" s="1064"/>
    </row>
    <row r="12" spans="1:16" ht="30" customHeight="1" thickBot="1">
      <c r="A12" s="1066" t="s">
        <v>1096</v>
      </c>
      <c r="B12" s="1062" t="s">
        <v>641</v>
      </c>
      <c r="C12" s="1065" t="s">
        <v>1106</v>
      </c>
      <c r="D12" s="1065"/>
      <c r="E12" s="1065"/>
      <c r="F12" s="1062" t="s">
        <v>1107</v>
      </c>
      <c r="G12" s="1062"/>
      <c r="H12" s="1062"/>
      <c r="I12" s="1065" t="s">
        <v>1108</v>
      </c>
      <c r="J12" s="1065"/>
      <c r="K12" s="1065"/>
      <c r="L12" s="1062" t="s">
        <v>1109</v>
      </c>
      <c r="M12" s="1062"/>
      <c r="N12" s="1062"/>
      <c r="O12" s="1062"/>
      <c r="P12" s="926"/>
    </row>
    <row r="13" spans="1:15" ht="60.75" customHeight="1" thickBot="1">
      <c r="A13" s="1067"/>
      <c r="B13" s="1062"/>
      <c r="C13" s="852" t="s">
        <v>1006</v>
      </c>
      <c r="D13" s="852" t="s">
        <v>1102</v>
      </c>
      <c r="E13" s="853" t="s">
        <v>1005</v>
      </c>
      <c r="F13" s="852" t="s">
        <v>1006</v>
      </c>
      <c r="G13" s="852" t="s">
        <v>1102</v>
      </c>
      <c r="H13" s="853" t="s">
        <v>1005</v>
      </c>
      <c r="I13" s="852" t="s">
        <v>1006</v>
      </c>
      <c r="J13" s="852" t="s">
        <v>1102</v>
      </c>
      <c r="K13" s="853" t="s">
        <v>1005</v>
      </c>
      <c r="L13" s="852" t="s">
        <v>1006</v>
      </c>
      <c r="M13" s="852" t="s">
        <v>1102</v>
      </c>
      <c r="N13" s="853" t="s">
        <v>1005</v>
      </c>
      <c r="O13" s="852" t="s">
        <v>1103</v>
      </c>
    </row>
    <row r="14" spans="1:15" ht="47.25" customHeight="1">
      <c r="A14" s="928" t="s">
        <v>646</v>
      </c>
      <c r="B14" s="933" t="s">
        <v>877</v>
      </c>
      <c r="C14" s="934"/>
      <c r="D14" s="934">
        <v>53945486</v>
      </c>
      <c r="E14" s="934">
        <v>53945486</v>
      </c>
      <c r="F14" s="934"/>
      <c r="G14" s="934"/>
      <c r="H14" s="934">
        <v>1301000</v>
      </c>
      <c r="I14" s="934">
        <v>61800</v>
      </c>
      <c r="J14" s="934">
        <v>61800</v>
      </c>
      <c r="K14" s="934">
        <v>449508</v>
      </c>
      <c r="L14" s="934">
        <f>C14+F14+I14</f>
        <v>61800</v>
      </c>
      <c r="M14" s="934">
        <f>D14+G14+J14</f>
        <v>54007286</v>
      </c>
      <c r="N14" s="934">
        <f>E14+H14+K14</f>
        <v>55695994</v>
      </c>
      <c r="O14" s="935">
        <v>99.9</v>
      </c>
    </row>
    <row r="15" spans="1:15" ht="41.25" customHeight="1">
      <c r="A15" s="928" t="s">
        <v>647</v>
      </c>
      <c r="B15" s="691" t="s">
        <v>998</v>
      </c>
      <c r="C15" s="692"/>
      <c r="D15" s="693"/>
      <c r="E15" s="693"/>
      <c r="F15" s="693"/>
      <c r="G15" s="693"/>
      <c r="H15" s="693"/>
      <c r="I15" s="692"/>
      <c r="J15" s="692"/>
      <c r="K15" s="692"/>
      <c r="L15" s="693"/>
      <c r="M15" s="693"/>
      <c r="N15" s="693"/>
      <c r="O15" s="939"/>
    </row>
    <row r="16" spans="1:15" ht="21" customHeight="1" thickBot="1">
      <c r="A16" s="929" t="s">
        <v>648</v>
      </c>
      <c r="B16" s="930" t="s">
        <v>992</v>
      </c>
      <c r="C16" s="931">
        <f>C14+C15</f>
        <v>0</v>
      </c>
      <c r="D16" s="931">
        <f>D14+D15</f>
        <v>53945486</v>
      </c>
      <c r="E16" s="931">
        <f aca="true" t="shared" si="0" ref="E16:N16">E14+E15</f>
        <v>53945486</v>
      </c>
      <c r="F16" s="931"/>
      <c r="G16" s="931"/>
      <c r="H16" s="931">
        <f t="shared" si="0"/>
        <v>1301000</v>
      </c>
      <c r="I16" s="931">
        <f t="shared" si="0"/>
        <v>61800</v>
      </c>
      <c r="J16" s="931">
        <f t="shared" si="0"/>
        <v>61800</v>
      </c>
      <c r="K16" s="931">
        <f t="shared" si="0"/>
        <v>449508</v>
      </c>
      <c r="L16" s="931">
        <f t="shared" si="0"/>
        <v>61800</v>
      </c>
      <c r="M16" s="931">
        <f t="shared" si="0"/>
        <v>54007286</v>
      </c>
      <c r="N16" s="931">
        <f t="shared" si="0"/>
        <v>55695994</v>
      </c>
      <c r="O16" s="932">
        <v>99.7</v>
      </c>
    </row>
    <row r="17" ht="12.75">
      <c r="C17" s="530"/>
    </row>
  </sheetData>
  <sheetProtection password="AF00" sheet="1"/>
  <mergeCells count="12">
    <mergeCell ref="M11:O11"/>
    <mergeCell ref="A2:O2"/>
    <mergeCell ref="A4:O4"/>
    <mergeCell ref="A6:O6"/>
    <mergeCell ref="A7:O7"/>
    <mergeCell ref="A8:O8"/>
    <mergeCell ref="A12:A13"/>
    <mergeCell ref="B12:B13"/>
    <mergeCell ref="C12:E12"/>
    <mergeCell ref="F12:H12"/>
    <mergeCell ref="I12:K12"/>
    <mergeCell ref="L12:O12"/>
  </mergeCells>
  <printOptions/>
  <pageMargins left="0.787401574803149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HS63"/>
  <sheetViews>
    <sheetView zoomScalePageLayoutView="0" workbookViewId="0" topLeftCell="A1">
      <selection activeCell="B2" sqref="B2:P2"/>
    </sheetView>
  </sheetViews>
  <sheetFormatPr defaultColWidth="9.00390625" defaultRowHeight="21.75" customHeight="1"/>
  <cols>
    <col min="1" max="1" width="4.75390625" style="97" customWidth="1"/>
    <col min="2" max="2" width="9.125" style="97" customWidth="1"/>
    <col min="3" max="3" width="46.00390625" style="97" customWidth="1"/>
    <col min="4" max="16" width="14.00390625" style="97" customWidth="1"/>
    <col min="17" max="21" width="7.75390625" style="97" customWidth="1"/>
    <col min="22" max="22" width="9.625" style="97" customWidth="1"/>
    <col min="23" max="70" width="7.75390625" style="97" customWidth="1"/>
    <col min="71" max="16384" width="9.125" style="97" customWidth="1"/>
  </cols>
  <sheetData>
    <row r="1" s="7" customFormat="1" ht="12.75"/>
    <row r="2" spans="2:23" s="30" customFormat="1" ht="12.75">
      <c r="B2" s="1069"/>
      <c r="C2" s="1069"/>
      <c r="D2" s="1069"/>
      <c r="E2" s="1069"/>
      <c r="F2" s="1069"/>
      <c r="G2" s="1069"/>
      <c r="H2" s="1069"/>
      <c r="I2" s="1069"/>
      <c r="J2" s="1069"/>
      <c r="K2" s="1069"/>
      <c r="L2" s="1069"/>
      <c r="M2" s="1069"/>
      <c r="N2" s="1069"/>
      <c r="O2" s="1069"/>
      <c r="P2" s="1069"/>
      <c r="Q2" s="94"/>
      <c r="R2" s="94"/>
      <c r="S2" s="94"/>
      <c r="T2" s="94"/>
      <c r="U2" s="94"/>
      <c r="V2" s="29"/>
      <c r="W2" s="29"/>
    </row>
    <row r="3" spans="2:23" s="30" customFormat="1" ht="12.75">
      <c r="B3" s="95" t="s">
        <v>1130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6"/>
      <c r="W3" s="96"/>
    </row>
    <row r="4" spans="2:27" s="462" customFormat="1" ht="14.25">
      <c r="B4" s="1086" t="s">
        <v>729</v>
      </c>
      <c r="C4" s="1086"/>
      <c r="D4" s="1086"/>
      <c r="E4" s="1086"/>
      <c r="F4" s="1086"/>
      <c r="G4" s="1086"/>
      <c r="H4" s="1086"/>
      <c r="I4" s="1086"/>
      <c r="J4" s="1086"/>
      <c r="K4" s="1086"/>
      <c r="L4" s="1086"/>
      <c r="M4" s="1086"/>
      <c r="N4" s="1086"/>
      <c r="O4" s="1086"/>
      <c r="P4" s="1086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</row>
    <row r="5" spans="2:22" s="190" customFormat="1" ht="15.75" customHeight="1">
      <c r="B5" s="1070" t="s">
        <v>404</v>
      </c>
      <c r="C5" s="1070"/>
      <c r="D5" s="1070"/>
      <c r="E5" s="1070"/>
      <c r="F5" s="1070"/>
      <c r="G5" s="1070"/>
      <c r="H5" s="1070"/>
      <c r="I5" s="1070"/>
      <c r="J5" s="1070"/>
      <c r="K5" s="1070"/>
      <c r="L5" s="1070"/>
      <c r="M5" s="1070"/>
      <c r="N5" s="1070"/>
      <c r="O5" s="1070"/>
      <c r="P5" s="1070"/>
      <c r="Q5" s="191"/>
      <c r="R5" s="191"/>
      <c r="S5" s="191"/>
      <c r="T5" s="191"/>
      <c r="U5" s="191"/>
      <c r="V5" s="191"/>
    </row>
    <row r="6" spans="2:22" s="190" customFormat="1" ht="15.75" customHeight="1">
      <c r="B6" s="1070" t="s">
        <v>979</v>
      </c>
      <c r="C6" s="1070"/>
      <c r="D6" s="1070"/>
      <c r="E6" s="1070"/>
      <c r="F6" s="1070"/>
      <c r="G6" s="1070"/>
      <c r="H6" s="1070"/>
      <c r="I6" s="1070"/>
      <c r="J6" s="1070"/>
      <c r="K6" s="1070"/>
      <c r="L6" s="1070"/>
      <c r="M6" s="1070"/>
      <c r="N6" s="1070"/>
      <c r="O6" s="1070"/>
      <c r="P6" s="1070"/>
      <c r="Q6" s="189"/>
      <c r="R6" s="189"/>
      <c r="S6" s="189"/>
      <c r="T6" s="189"/>
      <c r="U6" s="189"/>
      <c r="V6" s="189"/>
    </row>
    <row r="7" spans="3:23" s="7" customFormat="1" ht="13.5" thickBot="1"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467" t="s">
        <v>880</v>
      </c>
      <c r="Q7" s="29"/>
      <c r="R7" s="29"/>
      <c r="S7" s="29"/>
      <c r="T7" s="29"/>
      <c r="U7" s="29"/>
      <c r="V7" s="29"/>
      <c r="W7" s="29"/>
    </row>
    <row r="8" spans="1:29" ht="45.75" customHeight="1" thickBot="1">
      <c r="A8" s="1087" t="s">
        <v>888</v>
      </c>
      <c r="B8" s="1078" t="s">
        <v>641</v>
      </c>
      <c r="C8" s="1079"/>
      <c r="D8" s="1071" t="s">
        <v>847</v>
      </c>
      <c r="E8" s="1072"/>
      <c r="F8" s="1073"/>
      <c r="G8" s="1071" t="s">
        <v>848</v>
      </c>
      <c r="H8" s="1072"/>
      <c r="I8" s="1073"/>
      <c r="J8" s="1074" t="s">
        <v>761</v>
      </c>
      <c r="K8" s="1072"/>
      <c r="L8" s="1073"/>
      <c r="M8" s="1075" t="s">
        <v>762</v>
      </c>
      <c r="N8" s="1076"/>
      <c r="O8" s="1076"/>
      <c r="P8" s="1077"/>
      <c r="AC8" s="98"/>
    </row>
    <row r="9" spans="1:29" ht="21.75" customHeight="1" thickBot="1">
      <c r="A9" s="1030"/>
      <c r="B9" s="1080"/>
      <c r="C9" s="1081"/>
      <c r="D9" s="460" t="s">
        <v>681</v>
      </c>
      <c r="E9" s="460" t="s">
        <v>472</v>
      </c>
      <c r="F9" s="99" t="s">
        <v>678</v>
      </c>
      <c r="G9" s="460" t="s">
        <v>681</v>
      </c>
      <c r="H9" s="460" t="s">
        <v>472</v>
      </c>
      <c r="I9" s="99" t="s">
        <v>678</v>
      </c>
      <c r="J9" s="460" t="s">
        <v>681</v>
      </c>
      <c r="K9" s="460" t="s">
        <v>472</v>
      </c>
      <c r="L9" s="99" t="s">
        <v>678</v>
      </c>
      <c r="M9" s="460" t="s">
        <v>681</v>
      </c>
      <c r="N9" s="460" t="s">
        <v>472</v>
      </c>
      <c r="O9" s="99" t="s">
        <v>678</v>
      </c>
      <c r="P9" s="99" t="s">
        <v>763</v>
      </c>
      <c r="AC9" s="98"/>
    </row>
    <row r="10" spans="1:29" ht="21.75" customHeight="1" thickBot="1">
      <c r="A10" s="1031"/>
      <c r="B10" s="1082"/>
      <c r="C10" s="1083"/>
      <c r="D10" s="1084" t="s">
        <v>637</v>
      </c>
      <c r="E10" s="1085"/>
      <c r="F10" s="100" t="s">
        <v>764</v>
      </c>
      <c r="G10" s="1084" t="s">
        <v>637</v>
      </c>
      <c r="H10" s="1085"/>
      <c r="I10" s="100" t="s">
        <v>764</v>
      </c>
      <c r="J10" s="1084" t="s">
        <v>637</v>
      </c>
      <c r="K10" s="1085"/>
      <c r="L10" s="100" t="s">
        <v>764</v>
      </c>
      <c r="M10" s="1084" t="s">
        <v>637</v>
      </c>
      <c r="N10" s="1085"/>
      <c r="O10" s="100" t="s">
        <v>764</v>
      </c>
      <c r="P10" s="100" t="s">
        <v>686</v>
      </c>
      <c r="AC10" s="98"/>
    </row>
    <row r="11" spans="1:227" ht="30">
      <c r="A11" s="566" t="s">
        <v>334</v>
      </c>
      <c r="B11" s="186" t="s">
        <v>22</v>
      </c>
      <c r="C11" s="180" t="s">
        <v>23</v>
      </c>
      <c r="D11" s="569">
        <f>'7..mell.'!S13</f>
        <v>19082991</v>
      </c>
      <c r="E11" s="570">
        <f>'7..mell.'!T13</f>
        <v>56584952</v>
      </c>
      <c r="F11" s="571">
        <f>'7..mell.'!U13</f>
        <v>19216374</v>
      </c>
      <c r="G11" s="569">
        <f>'8... mell.'!M12</f>
        <v>101600</v>
      </c>
      <c r="H11" s="570">
        <f>'8... mell.'!N12</f>
        <v>941600</v>
      </c>
      <c r="I11" s="571">
        <f>'8... mell.'!O12</f>
        <v>854000</v>
      </c>
      <c r="J11" s="569"/>
      <c r="K11" s="570"/>
      <c r="L11" s="571"/>
      <c r="M11" s="572">
        <f>D11+G11+J11</f>
        <v>19184591</v>
      </c>
      <c r="N11" s="572">
        <f>E11+H11+K11</f>
        <v>57526552</v>
      </c>
      <c r="O11" s="572">
        <f>F11+I11+L11</f>
        <v>20070374</v>
      </c>
      <c r="P11" s="101">
        <f>O11/N11*100</f>
        <v>34.88888748277491</v>
      </c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</row>
    <row r="12" spans="1:227" ht="15">
      <c r="A12" s="564" t="s">
        <v>335</v>
      </c>
      <c r="B12" s="179" t="s">
        <v>324</v>
      </c>
      <c r="C12" s="180" t="s">
        <v>720</v>
      </c>
      <c r="D12" s="569">
        <f>'7..mell.'!S14</f>
        <v>64340</v>
      </c>
      <c r="E12" s="570">
        <f>'7..mell.'!T14</f>
        <v>107520</v>
      </c>
      <c r="F12" s="571">
        <f>'7..mell.'!U14</f>
        <v>103105</v>
      </c>
      <c r="G12" s="569"/>
      <c r="H12" s="570"/>
      <c r="I12" s="571"/>
      <c r="J12" s="569"/>
      <c r="K12" s="570"/>
      <c r="L12" s="571"/>
      <c r="M12" s="572">
        <f aca="true" t="shared" si="0" ref="M12:M38">D12+G12+J12</f>
        <v>64340</v>
      </c>
      <c r="N12" s="572">
        <f aca="true" t="shared" si="1" ref="N12:N43">E12+H12+K12</f>
        <v>107520</v>
      </c>
      <c r="O12" s="572">
        <f aca="true" t="shared" si="2" ref="O12:O43">F12+I12+L12</f>
        <v>103105</v>
      </c>
      <c r="P12" s="101">
        <f aca="true" t="shared" si="3" ref="P12:P45">O12/N12*100</f>
        <v>95.89378720238095</v>
      </c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</row>
    <row r="13" spans="1:227" s="103" customFormat="1" ht="30">
      <c r="A13" s="565" t="s">
        <v>336</v>
      </c>
      <c r="B13" s="179" t="s">
        <v>325</v>
      </c>
      <c r="C13" s="180" t="s">
        <v>326</v>
      </c>
      <c r="D13" s="569">
        <f>'7..mell.'!S15</f>
        <v>244790</v>
      </c>
      <c r="E13" s="570">
        <f>'7..mell.'!T15</f>
        <v>371790</v>
      </c>
      <c r="F13" s="571">
        <f>'7..mell.'!U15</f>
        <v>368550</v>
      </c>
      <c r="G13" s="569"/>
      <c r="H13" s="570">
        <f>'8... mell.'!N14</f>
        <v>1301000</v>
      </c>
      <c r="I13" s="571">
        <f>'8... mell.'!O14</f>
        <v>1301000</v>
      </c>
      <c r="J13" s="569"/>
      <c r="K13" s="570"/>
      <c r="L13" s="571"/>
      <c r="M13" s="572">
        <f t="shared" si="0"/>
        <v>244790</v>
      </c>
      <c r="N13" s="572">
        <f t="shared" si="1"/>
        <v>1672790</v>
      </c>
      <c r="O13" s="572">
        <f t="shared" si="2"/>
        <v>1669550</v>
      </c>
      <c r="P13" s="101">
        <f t="shared" si="3"/>
        <v>99.80631161114067</v>
      </c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</row>
    <row r="14" spans="1:227" ht="30">
      <c r="A14" s="564" t="s">
        <v>337</v>
      </c>
      <c r="B14" s="177" t="s">
        <v>327</v>
      </c>
      <c r="C14" s="178" t="s">
        <v>328</v>
      </c>
      <c r="D14" s="569"/>
      <c r="E14" s="570"/>
      <c r="F14" s="571"/>
      <c r="G14" s="569"/>
      <c r="H14" s="570"/>
      <c r="I14" s="571"/>
      <c r="J14" s="569">
        <v>1121209</v>
      </c>
      <c r="K14" s="570">
        <v>2538788</v>
      </c>
      <c r="L14" s="571">
        <v>1121209</v>
      </c>
      <c r="M14" s="572">
        <f t="shared" si="0"/>
        <v>1121209</v>
      </c>
      <c r="N14" s="572">
        <f t="shared" si="1"/>
        <v>2538788</v>
      </c>
      <c r="O14" s="572">
        <f t="shared" si="2"/>
        <v>1121209</v>
      </c>
      <c r="P14" s="101">
        <f t="shared" si="3"/>
        <v>44.16315974394081</v>
      </c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</row>
    <row r="15" spans="1:227" ht="15">
      <c r="A15" s="564" t="s">
        <v>338</v>
      </c>
      <c r="B15" s="179" t="s">
        <v>330</v>
      </c>
      <c r="C15" s="180" t="s">
        <v>331</v>
      </c>
      <c r="D15" s="569"/>
      <c r="E15" s="570">
        <f>'7..mell.'!T17</f>
        <v>2358516</v>
      </c>
      <c r="F15" s="571">
        <f>'7..mell.'!U17</f>
        <v>2164987</v>
      </c>
      <c r="G15" s="569"/>
      <c r="H15" s="570"/>
      <c r="I15" s="571"/>
      <c r="J15" s="569"/>
      <c r="K15" s="570"/>
      <c r="L15" s="571"/>
      <c r="M15" s="572"/>
      <c r="N15" s="572">
        <f t="shared" si="1"/>
        <v>2358516</v>
      </c>
      <c r="O15" s="572">
        <f t="shared" si="2"/>
        <v>2164987</v>
      </c>
      <c r="P15" s="101">
        <f t="shared" si="3"/>
        <v>91.79445888855534</v>
      </c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</row>
    <row r="16" spans="1:227" ht="15">
      <c r="A16" s="564" t="s">
        <v>360</v>
      </c>
      <c r="B16" s="179" t="s">
        <v>390</v>
      </c>
      <c r="C16" s="180" t="s">
        <v>481</v>
      </c>
      <c r="D16" s="569"/>
      <c r="E16" s="570">
        <f>'7..mell.'!T18</f>
        <v>1606233</v>
      </c>
      <c r="F16" s="571">
        <f>'7..mell.'!U18</f>
        <v>1606233</v>
      </c>
      <c r="G16" s="569">
        <f>'8... mell.'!M17</f>
        <v>10000000</v>
      </c>
      <c r="H16" s="570">
        <f>'8... mell.'!N17</f>
        <v>66160196</v>
      </c>
      <c r="I16" s="571">
        <f>'8... mell.'!O17</f>
        <v>10050800</v>
      </c>
      <c r="J16" s="569"/>
      <c r="K16" s="570"/>
      <c r="L16" s="571"/>
      <c r="M16" s="572">
        <f t="shared" si="0"/>
        <v>10000000</v>
      </c>
      <c r="N16" s="572">
        <f t="shared" si="1"/>
        <v>67766429</v>
      </c>
      <c r="O16" s="572">
        <f t="shared" si="2"/>
        <v>11657033</v>
      </c>
      <c r="P16" s="101">
        <f t="shared" si="3"/>
        <v>17.20178143074353</v>
      </c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</row>
    <row r="17" spans="1:227" s="105" customFormat="1" ht="30">
      <c r="A17" s="565" t="s">
        <v>361</v>
      </c>
      <c r="B17" s="193" t="s">
        <v>391</v>
      </c>
      <c r="C17" s="180" t="s">
        <v>392</v>
      </c>
      <c r="D17" s="569">
        <f>'7..mell.'!S19</f>
        <v>26670</v>
      </c>
      <c r="E17" s="570">
        <f>'7..mell.'!T19</f>
        <v>26670</v>
      </c>
      <c r="F17" s="571">
        <f>'7..mell.'!U19</f>
        <v>5350</v>
      </c>
      <c r="G17" s="569"/>
      <c r="H17" s="570"/>
      <c r="I17" s="571"/>
      <c r="J17" s="569"/>
      <c r="K17" s="570"/>
      <c r="L17" s="571"/>
      <c r="M17" s="572">
        <f t="shared" si="0"/>
        <v>26670</v>
      </c>
      <c r="N17" s="572">
        <f t="shared" si="1"/>
        <v>26670</v>
      </c>
      <c r="O17" s="572">
        <f t="shared" si="2"/>
        <v>5350</v>
      </c>
      <c r="P17" s="101">
        <f t="shared" si="3"/>
        <v>20.059992500937383</v>
      </c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</row>
    <row r="18" spans="1:227" s="105" customFormat="1" ht="15">
      <c r="A18" s="565" t="s">
        <v>362</v>
      </c>
      <c r="B18" s="193" t="s">
        <v>409</v>
      </c>
      <c r="C18" s="180" t="s">
        <v>410</v>
      </c>
      <c r="D18" s="569">
        <f>'7..mell.'!S20</f>
        <v>19050</v>
      </c>
      <c r="E18" s="570">
        <f>'7..mell.'!T20</f>
        <v>19050</v>
      </c>
      <c r="F18" s="571"/>
      <c r="G18" s="569"/>
      <c r="H18" s="570"/>
      <c r="I18" s="571"/>
      <c r="J18" s="569"/>
      <c r="K18" s="570"/>
      <c r="L18" s="571"/>
      <c r="M18" s="572">
        <f t="shared" si="0"/>
        <v>19050</v>
      </c>
      <c r="N18" s="572">
        <f t="shared" si="1"/>
        <v>19050</v>
      </c>
      <c r="O18" s="572"/>
      <c r="P18" s="101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</row>
    <row r="19" spans="1:16" ht="30">
      <c r="A19" s="564" t="s">
        <v>363</v>
      </c>
      <c r="B19" s="179" t="s">
        <v>378</v>
      </c>
      <c r="C19" s="180" t="s">
        <v>379</v>
      </c>
      <c r="D19" s="569">
        <f>'7..mell.'!S21</f>
        <v>6312694</v>
      </c>
      <c r="E19" s="570">
        <f>'7..mell.'!T21</f>
        <v>4933694</v>
      </c>
      <c r="F19" s="571">
        <f>'7..mell.'!U21</f>
        <v>1082000</v>
      </c>
      <c r="G19" s="569"/>
      <c r="H19" s="570">
        <f>'8... mell.'!N20</f>
        <v>1379000</v>
      </c>
      <c r="I19" s="571">
        <f>'8... mell.'!O20</f>
        <v>1379000</v>
      </c>
      <c r="J19" s="569"/>
      <c r="K19" s="570"/>
      <c r="L19" s="571"/>
      <c r="M19" s="572">
        <f t="shared" si="0"/>
        <v>6312694</v>
      </c>
      <c r="N19" s="572">
        <f t="shared" si="1"/>
        <v>6312694</v>
      </c>
      <c r="O19" s="572">
        <f t="shared" si="2"/>
        <v>2461000</v>
      </c>
      <c r="P19" s="101">
        <f t="shared" si="3"/>
        <v>38.984940502422575</v>
      </c>
    </row>
    <row r="20" spans="1:227" ht="15">
      <c r="A20" s="564" t="s">
        <v>656</v>
      </c>
      <c r="B20" s="179" t="s">
        <v>393</v>
      </c>
      <c r="C20" s="180" t="s">
        <v>394</v>
      </c>
      <c r="D20" s="569"/>
      <c r="E20" s="570"/>
      <c r="F20" s="571"/>
      <c r="G20" s="569">
        <f>'8... mell.'!M21</f>
        <v>1200000</v>
      </c>
      <c r="H20" s="570">
        <f>'8... mell.'!N21</f>
        <v>360000</v>
      </c>
      <c r="I20" s="571">
        <f>'8... mell.'!O21</f>
        <v>360000</v>
      </c>
      <c r="J20" s="569"/>
      <c r="K20" s="570"/>
      <c r="L20" s="571"/>
      <c r="M20" s="572">
        <f t="shared" si="0"/>
        <v>1200000</v>
      </c>
      <c r="N20" s="572">
        <f t="shared" si="1"/>
        <v>360000</v>
      </c>
      <c r="O20" s="572">
        <f t="shared" si="2"/>
        <v>360000</v>
      </c>
      <c r="P20" s="101">
        <f t="shared" si="3"/>
        <v>100</v>
      </c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</row>
    <row r="21" spans="1:227" ht="15">
      <c r="A21" s="564" t="s">
        <v>657</v>
      </c>
      <c r="B21" s="179" t="s">
        <v>380</v>
      </c>
      <c r="C21" s="180" t="s">
        <v>716</v>
      </c>
      <c r="D21" s="569">
        <f>'7..mell.'!S23</f>
        <v>1899920</v>
      </c>
      <c r="E21" s="570">
        <f>'7..mell.'!T23</f>
        <v>1899920</v>
      </c>
      <c r="F21" s="571">
        <f>'7..mell.'!U23</f>
        <v>1872484</v>
      </c>
      <c r="G21" s="569"/>
      <c r="H21" s="570"/>
      <c r="I21" s="571"/>
      <c r="J21" s="569"/>
      <c r="K21" s="570"/>
      <c r="L21" s="571"/>
      <c r="M21" s="572">
        <f t="shared" si="0"/>
        <v>1899920</v>
      </c>
      <c r="N21" s="572">
        <f t="shared" si="1"/>
        <v>1899920</v>
      </c>
      <c r="O21" s="572">
        <f t="shared" si="2"/>
        <v>1872484</v>
      </c>
      <c r="P21" s="101">
        <f t="shared" si="3"/>
        <v>98.55593919743988</v>
      </c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</row>
    <row r="22" spans="1:227" ht="15">
      <c r="A22" s="564" t="s">
        <v>688</v>
      </c>
      <c r="B22" s="179" t="s">
        <v>395</v>
      </c>
      <c r="C22" s="180" t="s">
        <v>715</v>
      </c>
      <c r="D22" s="569">
        <f>'7..mell.'!S24</f>
        <v>635000</v>
      </c>
      <c r="E22" s="570">
        <f>'7..mell.'!T24</f>
        <v>278446</v>
      </c>
      <c r="F22" s="571">
        <f>'7..mell.'!U24</f>
        <v>0</v>
      </c>
      <c r="G22" s="569"/>
      <c r="H22" s="570"/>
      <c r="I22" s="571"/>
      <c r="J22" s="569"/>
      <c r="K22" s="570"/>
      <c r="L22" s="571"/>
      <c r="M22" s="572">
        <f t="shared" si="0"/>
        <v>635000</v>
      </c>
      <c r="N22" s="572">
        <f t="shared" si="1"/>
        <v>278446</v>
      </c>
      <c r="O22" s="572">
        <f t="shared" si="2"/>
        <v>0</v>
      </c>
      <c r="P22" s="101">
        <f t="shared" si="3"/>
        <v>0</v>
      </c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</row>
    <row r="23" spans="1:16" ht="15">
      <c r="A23" s="564" t="s">
        <v>658</v>
      </c>
      <c r="B23" s="179" t="s">
        <v>381</v>
      </c>
      <c r="C23" s="180" t="s">
        <v>382</v>
      </c>
      <c r="D23" s="569">
        <f>'7..mell.'!S25</f>
        <v>1953606</v>
      </c>
      <c r="E23" s="570">
        <f>'7..mell.'!T25</f>
        <v>2042256</v>
      </c>
      <c r="F23" s="571">
        <f>'7..mell.'!U25</f>
        <v>1867103</v>
      </c>
      <c r="G23" s="569"/>
      <c r="H23" s="570">
        <f>'8... mell.'!N24</f>
        <v>1000000</v>
      </c>
      <c r="I23" s="571">
        <f>'8... mell.'!O24</f>
        <v>1000000</v>
      </c>
      <c r="J23" s="569"/>
      <c r="K23" s="570"/>
      <c r="L23" s="571"/>
      <c r="M23" s="572">
        <f t="shared" si="0"/>
        <v>1953606</v>
      </c>
      <c r="N23" s="572">
        <f t="shared" si="1"/>
        <v>3042256</v>
      </c>
      <c r="O23" s="572">
        <f t="shared" si="2"/>
        <v>2867103</v>
      </c>
      <c r="P23" s="101">
        <f t="shared" si="3"/>
        <v>94.24266070968386</v>
      </c>
    </row>
    <row r="24" spans="1:16" ht="15">
      <c r="A24" s="564" t="s">
        <v>659</v>
      </c>
      <c r="B24" s="179" t="s">
        <v>396</v>
      </c>
      <c r="C24" s="181" t="s">
        <v>717</v>
      </c>
      <c r="D24" s="569">
        <f>'7..mell.'!S26</f>
        <v>9744490</v>
      </c>
      <c r="E24" s="570">
        <f>'7..mell.'!T26</f>
        <v>9903490</v>
      </c>
      <c r="F24" s="571">
        <f>'7..mell.'!U26</f>
        <v>5077464</v>
      </c>
      <c r="G24" s="569"/>
      <c r="H24" s="570">
        <f>'8... mell.'!N25</f>
        <v>64899</v>
      </c>
      <c r="I24" s="571">
        <f>'8... mell.'!O25</f>
        <v>64899</v>
      </c>
      <c r="J24" s="569"/>
      <c r="K24" s="570"/>
      <c r="L24" s="571"/>
      <c r="M24" s="572">
        <f t="shared" si="0"/>
        <v>9744490</v>
      </c>
      <c r="N24" s="572">
        <f t="shared" si="1"/>
        <v>9968389</v>
      </c>
      <c r="O24" s="572">
        <f t="shared" si="2"/>
        <v>5142363</v>
      </c>
      <c r="P24" s="101">
        <f t="shared" si="3"/>
        <v>51.586700719644874</v>
      </c>
    </row>
    <row r="25" spans="1:16" ht="30">
      <c r="A25" s="564" t="s">
        <v>660</v>
      </c>
      <c r="B25" s="179" t="s">
        <v>397</v>
      </c>
      <c r="C25" s="180" t="s">
        <v>398</v>
      </c>
      <c r="D25" s="569">
        <f>'7..mell.'!S27</f>
        <v>675000</v>
      </c>
      <c r="E25" s="570">
        <f>'7..mell.'!T27</f>
        <v>715000</v>
      </c>
      <c r="F25" s="571">
        <f>'7..mell.'!U27</f>
        <v>715000</v>
      </c>
      <c r="G25" s="569"/>
      <c r="H25" s="570"/>
      <c r="I25" s="571"/>
      <c r="J25" s="569"/>
      <c r="K25" s="570"/>
      <c r="L25" s="571"/>
      <c r="M25" s="572">
        <f t="shared" si="0"/>
        <v>675000</v>
      </c>
      <c r="N25" s="572">
        <f t="shared" si="1"/>
        <v>715000</v>
      </c>
      <c r="O25" s="572">
        <f t="shared" si="2"/>
        <v>715000</v>
      </c>
      <c r="P25" s="101">
        <f t="shared" si="3"/>
        <v>100</v>
      </c>
    </row>
    <row r="26" spans="1:16" ht="15">
      <c r="A26" s="564" t="s">
        <v>662</v>
      </c>
      <c r="B26" s="179" t="s">
        <v>383</v>
      </c>
      <c r="C26" s="181" t="s">
        <v>719</v>
      </c>
      <c r="D26" s="569">
        <f>'7..mell.'!S28</f>
        <v>741154</v>
      </c>
      <c r="E26" s="570">
        <f>'7..mell.'!T28</f>
        <v>809243</v>
      </c>
      <c r="F26" s="571">
        <f>'7..mell.'!U28</f>
        <v>750954</v>
      </c>
      <c r="G26" s="569">
        <f>'8... mell.'!M27</f>
        <v>179959</v>
      </c>
      <c r="H26" s="570">
        <f>'8... mell.'!N27</f>
        <v>100090</v>
      </c>
      <c r="I26" s="571">
        <f>'8... mell.'!O27</f>
        <v>48967</v>
      </c>
      <c r="J26" s="569"/>
      <c r="K26" s="570"/>
      <c r="L26" s="571"/>
      <c r="M26" s="572">
        <f>D26+G26+J26</f>
        <v>921113</v>
      </c>
      <c r="N26" s="572">
        <f t="shared" si="1"/>
        <v>909333</v>
      </c>
      <c r="O26" s="572">
        <f t="shared" si="2"/>
        <v>799921</v>
      </c>
      <c r="P26" s="101">
        <f t="shared" si="3"/>
        <v>87.96788415245021</v>
      </c>
    </row>
    <row r="27" spans="1:16" ht="32.25" customHeight="1">
      <c r="A27" s="564" t="s">
        <v>663</v>
      </c>
      <c r="B27" s="179" t="s">
        <v>872</v>
      </c>
      <c r="C27" s="545" t="s">
        <v>887</v>
      </c>
      <c r="D27" s="569">
        <f>'7..mell.'!S29</f>
        <v>2875888</v>
      </c>
      <c r="E27" s="570">
        <f>'7..mell.'!T29</f>
        <v>3455182</v>
      </c>
      <c r="F27" s="571">
        <f>'7..mell.'!U29</f>
        <v>3453767</v>
      </c>
      <c r="G27" s="569"/>
      <c r="H27" s="570">
        <f>'8... mell.'!N28</f>
        <v>14970</v>
      </c>
      <c r="I27" s="571">
        <f>'8... mell.'!O28</f>
        <v>14970</v>
      </c>
      <c r="J27" s="569"/>
      <c r="K27" s="570"/>
      <c r="L27" s="571"/>
      <c r="M27" s="572">
        <f>D27+G27+J27</f>
        <v>2875888</v>
      </c>
      <c r="N27" s="572">
        <f>E27+H27+K27</f>
        <v>3470152</v>
      </c>
      <c r="O27" s="572">
        <f>F27+I27+L27</f>
        <v>3468737</v>
      </c>
      <c r="P27" s="101">
        <f>O27/N27*100</f>
        <v>99.95922368818427</v>
      </c>
    </row>
    <row r="28" spans="1:16" ht="30">
      <c r="A28" s="564" t="s">
        <v>664</v>
      </c>
      <c r="B28" s="179" t="s">
        <v>407</v>
      </c>
      <c r="C28" s="180" t="s">
        <v>408</v>
      </c>
      <c r="D28" s="569">
        <f>'7..mell.'!S30</f>
        <v>384710</v>
      </c>
      <c r="E28" s="570">
        <f>'7..mell.'!T30</f>
        <v>384710</v>
      </c>
      <c r="F28" s="571">
        <f>'7..mell.'!U30</f>
        <v>384710</v>
      </c>
      <c r="G28" s="569"/>
      <c r="H28" s="570"/>
      <c r="I28" s="571"/>
      <c r="J28" s="569"/>
      <c r="K28" s="570"/>
      <c r="L28" s="571"/>
      <c r="M28" s="572">
        <f>D28+G28+J28</f>
        <v>384710</v>
      </c>
      <c r="N28" s="572">
        <f t="shared" si="1"/>
        <v>384710</v>
      </c>
      <c r="O28" s="572">
        <f t="shared" si="2"/>
        <v>384710</v>
      </c>
      <c r="P28" s="101">
        <f t="shared" si="3"/>
        <v>100</v>
      </c>
    </row>
    <row r="29" spans="1:16" ht="15">
      <c r="A29" s="564" t="s">
        <v>665</v>
      </c>
      <c r="B29" s="179" t="s">
        <v>399</v>
      </c>
      <c r="C29" s="180" t="s">
        <v>718</v>
      </c>
      <c r="D29" s="569">
        <f>'7..mell.'!S31</f>
        <v>120000</v>
      </c>
      <c r="E29" s="570">
        <f>'7..mell.'!T31</f>
        <v>360000</v>
      </c>
      <c r="F29" s="571">
        <f>'7..mell.'!U31</f>
        <v>267820</v>
      </c>
      <c r="G29" s="569"/>
      <c r="H29" s="570"/>
      <c r="I29" s="571"/>
      <c r="J29" s="569"/>
      <c r="K29" s="570"/>
      <c r="L29" s="571"/>
      <c r="M29" s="572">
        <f t="shared" si="0"/>
        <v>120000</v>
      </c>
      <c r="N29" s="572">
        <f t="shared" si="1"/>
        <v>360000</v>
      </c>
      <c r="O29" s="572">
        <f t="shared" si="2"/>
        <v>267820</v>
      </c>
      <c r="P29" s="101">
        <f t="shared" si="3"/>
        <v>74.39444444444445</v>
      </c>
    </row>
    <row r="30" spans="1:16" ht="15">
      <c r="A30" s="564" t="s">
        <v>666</v>
      </c>
      <c r="B30" s="179" t="s">
        <v>400</v>
      </c>
      <c r="C30" s="180" t="s">
        <v>401</v>
      </c>
      <c r="D30" s="569">
        <f>'7..mell.'!S32</f>
        <v>50000</v>
      </c>
      <c r="E30" s="570">
        <f>'7..mell.'!T32</f>
        <v>50000</v>
      </c>
      <c r="F30" s="571">
        <f>'7..mell.'!U32</f>
        <v>50000</v>
      </c>
      <c r="G30" s="569"/>
      <c r="H30" s="570"/>
      <c r="I30" s="571"/>
      <c r="J30" s="569"/>
      <c r="K30" s="570"/>
      <c r="L30" s="571"/>
      <c r="M30" s="572">
        <f t="shared" si="0"/>
        <v>50000</v>
      </c>
      <c r="N30" s="572">
        <f t="shared" si="1"/>
        <v>50000</v>
      </c>
      <c r="O30" s="572">
        <f t="shared" si="2"/>
        <v>50000</v>
      </c>
      <c r="P30" s="101">
        <f t="shared" si="3"/>
        <v>100</v>
      </c>
    </row>
    <row r="31" spans="1:16" ht="15">
      <c r="A31" s="564" t="s">
        <v>667</v>
      </c>
      <c r="B31" s="179" t="s">
        <v>841</v>
      </c>
      <c r="C31" s="192" t="s">
        <v>842</v>
      </c>
      <c r="D31" s="569">
        <f>'7..mell.'!S33</f>
        <v>6541124</v>
      </c>
      <c r="E31" s="570">
        <f>'7..mell.'!T33</f>
        <v>1209252</v>
      </c>
      <c r="F31" s="571">
        <f>'7..mell.'!U33</f>
        <v>1209252</v>
      </c>
      <c r="G31" s="569">
        <f>'8... mell.'!M32</f>
        <v>51816</v>
      </c>
      <c r="H31" s="570"/>
      <c r="I31" s="571"/>
      <c r="J31" s="569"/>
      <c r="K31" s="570"/>
      <c r="L31" s="571"/>
      <c r="M31" s="572">
        <f t="shared" si="0"/>
        <v>6592940</v>
      </c>
      <c r="N31" s="572">
        <f t="shared" si="1"/>
        <v>1209252</v>
      </c>
      <c r="O31" s="572">
        <f t="shared" si="2"/>
        <v>1209252</v>
      </c>
      <c r="P31" s="101">
        <f t="shared" si="3"/>
        <v>100</v>
      </c>
    </row>
    <row r="32" spans="1:16" ht="15">
      <c r="A32" s="564" t="s">
        <v>339</v>
      </c>
      <c r="B32" s="179" t="s">
        <v>843</v>
      </c>
      <c r="C32" s="180" t="s">
        <v>844</v>
      </c>
      <c r="D32" s="569">
        <f>'7..mell.'!S34</f>
        <v>1323536</v>
      </c>
      <c r="E32" s="570">
        <f>'7..mell.'!T34</f>
        <v>248571</v>
      </c>
      <c r="F32" s="571">
        <f>'7..mell.'!U34</f>
        <v>248571</v>
      </c>
      <c r="G32" s="569">
        <f>'8... mell.'!M33</f>
        <v>9144</v>
      </c>
      <c r="H32" s="570"/>
      <c r="I32" s="571"/>
      <c r="J32" s="569"/>
      <c r="K32" s="570"/>
      <c r="L32" s="571"/>
      <c r="M32" s="572">
        <f aca="true" t="shared" si="4" ref="M32:O33">D32+G32+J32</f>
        <v>1332680</v>
      </c>
      <c r="N32" s="572">
        <f t="shared" si="4"/>
        <v>248571</v>
      </c>
      <c r="O32" s="572">
        <f t="shared" si="4"/>
        <v>248571</v>
      </c>
      <c r="P32" s="101">
        <f>O32/N32*100</f>
        <v>100</v>
      </c>
    </row>
    <row r="33" spans="1:16" ht="15">
      <c r="A33" s="564" t="s">
        <v>340</v>
      </c>
      <c r="B33" s="179" t="s">
        <v>843</v>
      </c>
      <c r="C33" s="180" t="s">
        <v>859</v>
      </c>
      <c r="D33" s="569">
        <f>'7..mell.'!S35</f>
        <v>1705623</v>
      </c>
      <c r="E33" s="570">
        <f>'7..mell.'!T35</f>
        <v>124269</v>
      </c>
      <c r="F33" s="571">
        <f>'7..mell.'!U35</f>
        <v>124269</v>
      </c>
      <c r="G33" s="569">
        <f>'8... mell.'!M34</f>
        <v>13208</v>
      </c>
      <c r="H33" s="570"/>
      <c r="I33" s="571"/>
      <c r="J33" s="569"/>
      <c r="K33" s="570"/>
      <c r="L33" s="571"/>
      <c r="M33" s="572">
        <f t="shared" si="4"/>
        <v>1718831</v>
      </c>
      <c r="N33" s="572">
        <f t="shared" si="4"/>
        <v>124269</v>
      </c>
      <c r="O33" s="572">
        <f t="shared" si="4"/>
        <v>124269</v>
      </c>
      <c r="P33" s="101">
        <f>O33/N33*100</f>
        <v>100</v>
      </c>
    </row>
    <row r="34" spans="1:16" ht="15">
      <c r="A34" s="564" t="s">
        <v>341</v>
      </c>
      <c r="B34" s="179">
        <v>104051</v>
      </c>
      <c r="C34" s="180" t="s">
        <v>386</v>
      </c>
      <c r="D34" s="569">
        <f>'7..mell.'!S36</f>
        <v>46400</v>
      </c>
      <c r="E34" s="570">
        <f>'7..mell.'!T36</f>
        <v>46400</v>
      </c>
      <c r="F34" s="571"/>
      <c r="G34" s="569"/>
      <c r="H34" s="570"/>
      <c r="I34" s="571"/>
      <c r="J34" s="569"/>
      <c r="K34" s="570"/>
      <c r="L34" s="571"/>
      <c r="M34" s="572">
        <f t="shared" si="0"/>
        <v>46400</v>
      </c>
      <c r="N34" s="572">
        <f t="shared" si="1"/>
        <v>46400</v>
      </c>
      <c r="O34" s="572"/>
      <c r="P34" s="101">
        <f t="shared" si="3"/>
        <v>0</v>
      </c>
    </row>
    <row r="35" spans="1:16" ht="15">
      <c r="A35" s="564" t="s">
        <v>342</v>
      </c>
      <c r="B35" s="179">
        <v>106020</v>
      </c>
      <c r="C35" s="180" t="s">
        <v>402</v>
      </c>
      <c r="D35" s="569">
        <f>'7..mell.'!S37</f>
        <v>300000</v>
      </c>
      <c r="E35" s="570"/>
      <c r="F35" s="571"/>
      <c r="G35" s="569"/>
      <c r="H35" s="570"/>
      <c r="I35" s="571"/>
      <c r="J35" s="569"/>
      <c r="K35" s="570"/>
      <c r="L35" s="571"/>
      <c r="M35" s="572">
        <f t="shared" si="0"/>
        <v>300000</v>
      </c>
      <c r="N35" s="572"/>
      <c r="O35" s="572"/>
      <c r="P35" s="101"/>
    </row>
    <row r="36" spans="1:16" ht="15">
      <c r="A36" s="564" t="s">
        <v>343</v>
      </c>
      <c r="B36" s="179" t="s">
        <v>387</v>
      </c>
      <c r="C36" s="181" t="s">
        <v>695</v>
      </c>
      <c r="D36" s="569">
        <f>'7..mell.'!S38</f>
        <v>3773456</v>
      </c>
      <c r="E36" s="570">
        <f>'7..mell.'!T38</f>
        <v>517878</v>
      </c>
      <c r="F36" s="571">
        <f>'7..mell.'!U38</f>
        <v>517878</v>
      </c>
      <c r="G36" s="569">
        <f>'8... mell.'!M37</f>
        <v>26670</v>
      </c>
      <c r="H36" s="570"/>
      <c r="I36" s="571"/>
      <c r="J36" s="569"/>
      <c r="K36" s="570"/>
      <c r="L36" s="571"/>
      <c r="M36" s="572">
        <f t="shared" si="0"/>
        <v>3800126</v>
      </c>
      <c r="N36" s="572">
        <f t="shared" si="1"/>
        <v>517878</v>
      </c>
      <c r="O36" s="572">
        <f t="shared" si="2"/>
        <v>517878</v>
      </c>
      <c r="P36" s="101">
        <f t="shared" si="3"/>
        <v>100</v>
      </c>
    </row>
    <row r="37" spans="1:16" ht="15">
      <c r="A37" s="564" t="s">
        <v>344</v>
      </c>
      <c r="B37" s="179">
        <v>107052</v>
      </c>
      <c r="C37" s="183" t="s">
        <v>482</v>
      </c>
      <c r="D37" s="569">
        <f>'7..mell.'!S39</f>
        <v>662230</v>
      </c>
      <c r="E37" s="570">
        <f>'7..mell.'!T39</f>
        <v>662230</v>
      </c>
      <c r="F37" s="571">
        <f>'7..mell.'!U39</f>
        <v>629710</v>
      </c>
      <c r="G37" s="569"/>
      <c r="H37" s="570"/>
      <c r="I37" s="571"/>
      <c r="J37" s="569"/>
      <c r="K37" s="570"/>
      <c r="L37" s="571"/>
      <c r="M37" s="572">
        <f t="shared" si="0"/>
        <v>662230</v>
      </c>
      <c r="N37" s="572">
        <f t="shared" si="1"/>
        <v>662230</v>
      </c>
      <c r="O37" s="572">
        <f t="shared" si="2"/>
        <v>629710</v>
      </c>
      <c r="P37" s="101">
        <f t="shared" si="3"/>
        <v>95.08931942074506</v>
      </c>
    </row>
    <row r="38" spans="1:16" ht="15.75" thickBot="1">
      <c r="A38" s="567" t="s">
        <v>345</v>
      </c>
      <c r="B38" s="179">
        <v>107060</v>
      </c>
      <c r="C38" s="180" t="s">
        <v>403</v>
      </c>
      <c r="D38" s="569">
        <f>'7..mell.'!S40</f>
        <v>2715000</v>
      </c>
      <c r="E38" s="570">
        <f>'7..mell.'!T40</f>
        <v>3577000</v>
      </c>
      <c r="F38" s="571">
        <f>'7..mell.'!U40</f>
        <v>2902700</v>
      </c>
      <c r="G38" s="569"/>
      <c r="H38" s="570"/>
      <c r="I38" s="571"/>
      <c r="J38" s="569"/>
      <c r="K38" s="570"/>
      <c r="L38" s="571"/>
      <c r="M38" s="572">
        <f t="shared" si="0"/>
        <v>2715000</v>
      </c>
      <c r="N38" s="572">
        <f t="shared" si="1"/>
        <v>3577000</v>
      </c>
      <c r="O38" s="572">
        <f t="shared" si="2"/>
        <v>2902700</v>
      </c>
      <c r="P38" s="101">
        <f t="shared" si="3"/>
        <v>81.14900754822477</v>
      </c>
    </row>
    <row r="39" spans="1:16" ht="21" customHeight="1" thickBot="1">
      <c r="A39" s="568" t="s">
        <v>346</v>
      </c>
      <c r="B39" s="187"/>
      <c r="C39" s="188" t="s">
        <v>993</v>
      </c>
      <c r="D39" s="748">
        <f aca="true" t="shared" si="5" ref="D39:O39">SUM(D11:D38)</f>
        <v>61897672</v>
      </c>
      <c r="E39" s="748">
        <f t="shared" si="5"/>
        <v>92292272</v>
      </c>
      <c r="F39" s="748">
        <f t="shared" si="5"/>
        <v>44618281</v>
      </c>
      <c r="G39" s="748">
        <f t="shared" si="5"/>
        <v>11582397</v>
      </c>
      <c r="H39" s="748">
        <f t="shared" si="5"/>
        <v>71321755</v>
      </c>
      <c r="I39" s="748">
        <f t="shared" si="5"/>
        <v>15073636</v>
      </c>
      <c r="J39" s="748">
        <f t="shared" si="5"/>
        <v>1121209</v>
      </c>
      <c r="K39" s="748">
        <f t="shared" si="5"/>
        <v>2538788</v>
      </c>
      <c r="L39" s="748">
        <f t="shared" si="5"/>
        <v>1121209</v>
      </c>
      <c r="M39" s="748">
        <f t="shared" si="5"/>
        <v>74601278</v>
      </c>
      <c r="N39" s="748">
        <f t="shared" si="5"/>
        <v>166152815</v>
      </c>
      <c r="O39" s="748">
        <f t="shared" si="5"/>
        <v>60813126</v>
      </c>
      <c r="P39" s="749">
        <f t="shared" si="3"/>
        <v>36.600719644743904</v>
      </c>
    </row>
    <row r="40" spans="1:29" ht="21.75" customHeight="1">
      <c r="A40" s="739" t="s">
        <v>347</v>
      </c>
      <c r="B40" s="739">
        <v>96015</v>
      </c>
      <c r="C40" s="740" t="s">
        <v>842</v>
      </c>
      <c r="D40" s="569"/>
      <c r="E40" s="570">
        <f>'7..mell.'!T42</f>
        <v>5744757</v>
      </c>
      <c r="F40" s="571">
        <f>'7..mell.'!U42</f>
        <v>5425753</v>
      </c>
      <c r="G40" s="569"/>
      <c r="H40" s="570">
        <f>'8... mell.'!N41</f>
        <v>234582</v>
      </c>
      <c r="I40" s="571">
        <f>'8... mell.'!O41</f>
        <v>234582</v>
      </c>
      <c r="J40" s="739"/>
      <c r="K40" s="739"/>
      <c r="L40" s="739"/>
      <c r="M40" s="572"/>
      <c r="N40" s="572">
        <f t="shared" si="1"/>
        <v>5979339</v>
      </c>
      <c r="O40" s="572">
        <f t="shared" si="2"/>
        <v>5660335</v>
      </c>
      <c r="P40" s="101">
        <f t="shared" si="3"/>
        <v>94.66489523340289</v>
      </c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</row>
    <row r="41" spans="1:29" ht="21.75" customHeight="1">
      <c r="A41" s="741" t="s">
        <v>348</v>
      </c>
      <c r="B41" s="741">
        <v>96025</v>
      </c>
      <c r="C41" s="742" t="s">
        <v>873</v>
      </c>
      <c r="D41" s="742"/>
      <c r="E41" s="570">
        <f>'7..mell.'!T43</f>
        <v>1328968</v>
      </c>
      <c r="F41" s="571">
        <f>'7..mell.'!U43</f>
        <v>1301438</v>
      </c>
      <c r="G41" s="741"/>
      <c r="H41" s="570">
        <f>'8... mell.'!N42</f>
        <v>48872</v>
      </c>
      <c r="I41" s="571">
        <f>'8... mell.'!O42</f>
        <v>48872</v>
      </c>
      <c r="J41" s="741"/>
      <c r="K41" s="741"/>
      <c r="L41" s="741"/>
      <c r="M41" s="572"/>
      <c r="N41" s="572">
        <f t="shared" si="1"/>
        <v>1377840</v>
      </c>
      <c r="O41" s="572">
        <f t="shared" si="2"/>
        <v>1350310</v>
      </c>
      <c r="P41" s="101">
        <f t="shared" si="3"/>
        <v>98.0019450734483</v>
      </c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</row>
    <row r="42" spans="1:16" ht="21.75" customHeight="1">
      <c r="A42" s="741" t="s">
        <v>349</v>
      </c>
      <c r="B42" s="741">
        <v>107052</v>
      </c>
      <c r="C42" s="742" t="s">
        <v>874</v>
      </c>
      <c r="D42" s="742"/>
      <c r="E42" s="570">
        <f>'7..mell.'!T44</f>
        <v>2001619</v>
      </c>
      <c r="F42" s="571">
        <f>'7..mell.'!U44</f>
        <v>1865747</v>
      </c>
      <c r="G42" s="741"/>
      <c r="H42" s="570">
        <f>'8... mell.'!N43</f>
        <v>39097</v>
      </c>
      <c r="I42" s="571">
        <f>'8... mell.'!O43</f>
        <v>39097</v>
      </c>
      <c r="J42" s="741"/>
      <c r="K42" s="741"/>
      <c r="L42" s="741"/>
      <c r="M42" s="572"/>
      <c r="N42" s="572">
        <f t="shared" si="1"/>
        <v>2040716</v>
      </c>
      <c r="O42" s="572">
        <f t="shared" si="2"/>
        <v>1904844</v>
      </c>
      <c r="P42" s="101">
        <f t="shared" si="3"/>
        <v>93.34194469000096</v>
      </c>
    </row>
    <row r="43" spans="1:16" ht="21.75" customHeight="1" thickBot="1">
      <c r="A43" s="743" t="s">
        <v>350</v>
      </c>
      <c r="B43" s="743">
        <v>107051</v>
      </c>
      <c r="C43" s="744" t="s">
        <v>875</v>
      </c>
      <c r="D43" s="744"/>
      <c r="E43" s="570">
        <f>'7..mell.'!T45</f>
        <v>3930153</v>
      </c>
      <c r="F43" s="571">
        <f>'7..mell.'!U45</f>
        <v>3843768</v>
      </c>
      <c r="G43" s="743"/>
      <c r="H43" s="570">
        <f>'8... mell.'!N44</f>
        <v>166162</v>
      </c>
      <c r="I43" s="571">
        <f>'8... mell.'!O44</f>
        <v>166162</v>
      </c>
      <c r="J43" s="743"/>
      <c r="K43" s="743"/>
      <c r="L43" s="743"/>
      <c r="M43" s="572"/>
      <c r="N43" s="572">
        <f t="shared" si="1"/>
        <v>4096315</v>
      </c>
      <c r="O43" s="572">
        <f t="shared" si="2"/>
        <v>4009930</v>
      </c>
      <c r="P43" s="941">
        <f t="shared" si="3"/>
        <v>97.89115339030323</v>
      </c>
    </row>
    <row r="44" spans="1:16" ht="21.75" customHeight="1" thickBot="1">
      <c r="A44" s="746" t="s">
        <v>351</v>
      </c>
      <c r="B44" s="745"/>
      <c r="C44" s="747" t="s">
        <v>991</v>
      </c>
      <c r="D44" s="747"/>
      <c r="E44" s="748">
        <f>SUM(E40:E43)</f>
        <v>13005497</v>
      </c>
      <c r="F44" s="748">
        <f>SUM(F40:F43)</f>
        <v>12436706</v>
      </c>
      <c r="G44" s="745"/>
      <c r="H44" s="748">
        <f>SUM(H40:H43)</f>
        <v>488713</v>
      </c>
      <c r="I44" s="748">
        <f>SUM(I40:I43)</f>
        <v>488713</v>
      </c>
      <c r="J44" s="745"/>
      <c r="K44" s="745"/>
      <c r="L44" s="745"/>
      <c r="M44" s="745"/>
      <c r="N44" s="748">
        <f>SUM(N40:N43)</f>
        <v>13494210</v>
      </c>
      <c r="O44" s="748">
        <f>SUM(O40:O43)</f>
        <v>12925419</v>
      </c>
      <c r="P44" s="942">
        <f t="shared" si="3"/>
        <v>95.78492553472934</v>
      </c>
    </row>
    <row r="45" spans="1:16" ht="21.75" customHeight="1" thickBot="1">
      <c r="A45" s="746" t="s">
        <v>352</v>
      </c>
      <c r="B45" s="745"/>
      <c r="C45" s="747" t="s">
        <v>992</v>
      </c>
      <c r="D45" s="747">
        <f>D39+D44</f>
        <v>61897672</v>
      </c>
      <c r="E45" s="747">
        <f aca="true" t="shared" si="6" ref="E45:O45">E39+E44</f>
        <v>105297769</v>
      </c>
      <c r="F45" s="747">
        <f t="shared" si="6"/>
        <v>57054987</v>
      </c>
      <c r="G45" s="747">
        <f t="shared" si="6"/>
        <v>11582397</v>
      </c>
      <c r="H45" s="747">
        <f t="shared" si="6"/>
        <v>71810468</v>
      </c>
      <c r="I45" s="747">
        <f t="shared" si="6"/>
        <v>15562349</v>
      </c>
      <c r="J45" s="747">
        <f t="shared" si="6"/>
        <v>1121209</v>
      </c>
      <c r="K45" s="747">
        <f t="shared" si="6"/>
        <v>2538788</v>
      </c>
      <c r="L45" s="747">
        <f t="shared" si="6"/>
        <v>1121209</v>
      </c>
      <c r="M45" s="747">
        <f t="shared" si="6"/>
        <v>74601278</v>
      </c>
      <c r="N45" s="747">
        <f t="shared" si="6"/>
        <v>179647025</v>
      </c>
      <c r="O45" s="747">
        <f t="shared" si="6"/>
        <v>73738545</v>
      </c>
      <c r="P45" s="942">
        <f t="shared" si="3"/>
        <v>41.046349083710126</v>
      </c>
    </row>
    <row r="46" spans="8:9" ht="21.75" customHeight="1">
      <c r="H46" s="98"/>
      <c r="I46" s="98"/>
    </row>
    <row r="47" spans="8:9" ht="21.75" customHeight="1">
      <c r="H47" s="98"/>
      <c r="I47" s="98"/>
    </row>
    <row r="48" spans="8:9" ht="21.75" customHeight="1">
      <c r="H48" s="98"/>
      <c r="I48" s="98"/>
    </row>
    <row r="49" spans="8:9" ht="21.75" customHeight="1">
      <c r="H49" s="98"/>
      <c r="I49" s="98"/>
    </row>
    <row r="50" spans="8:9" ht="21.75" customHeight="1">
      <c r="H50" s="98"/>
      <c r="I50" s="98"/>
    </row>
    <row r="51" spans="8:9" ht="21.75" customHeight="1">
      <c r="H51" s="98"/>
      <c r="I51" s="98"/>
    </row>
    <row r="52" spans="8:9" ht="21.75" customHeight="1">
      <c r="H52" s="98"/>
      <c r="I52" s="98"/>
    </row>
    <row r="53" spans="8:9" ht="21.75" customHeight="1">
      <c r="H53" s="98"/>
      <c r="I53" s="98"/>
    </row>
    <row r="54" spans="8:9" ht="21.75" customHeight="1">
      <c r="H54" s="98"/>
      <c r="I54" s="98"/>
    </row>
    <row r="55" spans="8:9" ht="21.75" customHeight="1">
      <c r="H55" s="98"/>
      <c r="I55" s="98"/>
    </row>
    <row r="56" spans="8:9" ht="21.75" customHeight="1">
      <c r="H56" s="98"/>
      <c r="I56" s="98"/>
    </row>
    <row r="57" spans="8:9" ht="21.75" customHeight="1">
      <c r="H57" s="98"/>
      <c r="I57" s="98"/>
    </row>
    <row r="58" spans="8:9" ht="21.75" customHeight="1">
      <c r="H58" s="98"/>
      <c r="I58" s="98"/>
    </row>
    <row r="59" spans="8:9" ht="21.75" customHeight="1">
      <c r="H59" s="98"/>
      <c r="I59" s="98"/>
    </row>
    <row r="60" spans="8:9" ht="21.75" customHeight="1">
      <c r="H60" s="98"/>
      <c r="I60" s="98"/>
    </row>
    <row r="61" spans="8:9" ht="21.75" customHeight="1">
      <c r="H61" s="98"/>
      <c r="I61" s="98"/>
    </row>
    <row r="62" spans="8:9" ht="21.75" customHeight="1">
      <c r="H62" s="98"/>
      <c r="I62" s="98"/>
    </row>
    <row r="63" spans="8:9" ht="21.75" customHeight="1">
      <c r="H63" s="98"/>
      <c r="I63" s="98"/>
    </row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</sheetData>
  <sheetProtection password="AF00" sheet="1"/>
  <mergeCells count="14">
    <mergeCell ref="J10:K10"/>
    <mergeCell ref="M10:N10"/>
    <mergeCell ref="B4:P4"/>
    <mergeCell ref="A8:A10"/>
    <mergeCell ref="B2:P2"/>
    <mergeCell ref="B5:P5"/>
    <mergeCell ref="D8:F8"/>
    <mergeCell ref="G8:I8"/>
    <mergeCell ref="J8:L8"/>
    <mergeCell ref="M8:P8"/>
    <mergeCell ref="B6:P6"/>
    <mergeCell ref="B8:C10"/>
    <mergeCell ref="D10:E10"/>
    <mergeCell ref="G10:H10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8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AM47"/>
  <sheetViews>
    <sheetView showGridLines="0" zoomScalePageLayoutView="0" workbookViewId="0" topLeftCell="A1">
      <selection activeCell="B2" sqref="B2:V2"/>
    </sheetView>
  </sheetViews>
  <sheetFormatPr defaultColWidth="9.00390625" defaultRowHeight="12.75"/>
  <cols>
    <col min="1" max="1" width="3.75390625" style="7" customWidth="1"/>
    <col min="2" max="2" width="9.125" style="7" customWidth="1"/>
    <col min="3" max="3" width="51.125" style="7" customWidth="1"/>
    <col min="4" max="4" width="13.375" style="7" customWidth="1"/>
    <col min="5" max="5" width="9.875" style="7" customWidth="1"/>
    <col min="6" max="6" width="10.125" style="7" customWidth="1"/>
    <col min="7" max="7" width="9.25390625" style="7" customWidth="1"/>
    <col min="8" max="9" width="9.375" style="7" customWidth="1"/>
    <col min="10" max="10" width="10.375" style="7" customWidth="1"/>
    <col min="11" max="11" width="10.125" style="7" customWidth="1"/>
    <col min="12" max="12" width="10.375" style="7" customWidth="1"/>
    <col min="13" max="13" width="8.875" style="7" customWidth="1"/>
    <col min="14" max="14" width="9.00390625" style="7" customWidth="1"/>
    <col min="15" max="15" width="9.625" style="7" customWidth="1"/>
    <col min="16" max="16" width="10.25390625" style="7" customWidth="1"/>
    <col min="17" max="17" width="10.00390625" style="7" customWidth="1"/>
    <col min="18" max="18" width="8.75390625" style="7" customWidth="1"/>
    <col min="19" max="19" width="10.375" style="7" customWidth="1"/>
    <col min="20" max="20" width="11.25390625" style="7" customWidth="1"/>
    <col min="21" max="21" width="9.875" style="7" customWidth="1"/>
    <col min="22" max="22" width="7.25390625" style="7" customWidth="1"/>
    <col min="23" max="16384" width="9.125" style="7" customWidth="1"/>
  </cols>
  <sheetData>
    <row r="2" spans="2:22" s="30" customFormat="1" ht="12.75">
      <c r="B2" s="1069"/>
      <c r="C2" s="1069"/>
      <c r="D2" s="1069"/>
      <c r="E2" s="1069"/>
      <c r="F2" s="1069"/>
      <c r="G2" s="1069"/>
      <c r="H2" s="1069"/>
      <c r="I2" s="1069"/>
      <c r="J2" s="1069"/>
      <c r="K2" s="1069"/>
      <c r="L2" s="1069"/>
      <c r="M2" s="1069"/>
      <c r="N2" s="1069"/>
      <c r="O2" s="1069"/>
      <c r="P2" s="1069"/>
      <c r="Q2" s="1069"/>
      <c r="R2" s="1069"/>
      <c r="S2" s="1069"/>
      <c r="T2" s="1069"/>
      <c r="U2" s="1069"/>
      <c r="V2" s="1069"/>
    </row>
    <row r="3" spans="2:18" s="30" customFormat="1" ht="12.75">
      <c r="B3" s="1103" t="s">
        <v>1131</v>
      </c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1103"/>
      <c r="P3" s="1103"/>
      <c r="Q3" s="1103"/>
      <c r="R3" s="1103"/>
    </row>
    <row r="4" spans="2:18" s="30" customFormat="1" ht="12.75"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</row>
    <row r="5" spans="2:22" s="462" customFormat="1" ht="14.25">
      <c r="B5" s="1086" t="s">
        <v>300</v>
      </c>
      <c r="C5" s="1086"/>
      <c r="D5" s="1086"/>
      <c r="E5" s="1086"/>
      <c r="F5" s="1086"/>
      <c r="G5" s="1086"/>
      <c r="H5" s="1086"/>
      <c r="I5" s="1086"/>
      <c r="J5" s="1086"/>
      <c r="K5" s="1086"/>
      <c r="L5" s="1086"/>
      <c r="M5" s="1086"/>
      <c r="N5" s="1086"/>
      <c r="O5" s="1086"/>
      <c r="P5" s="1086"/>
      <c r="Q5" s="1086"/>
      <c r="R5" s="1086"/>
      <c r="S5" s="1086"/>
      <c r="T5" s="1086"/>
      <c r="U5" s="1086"/>
      <c r="V5" s="1086"/>
    </row>
    <row r="6" spans="2:22" s="463" customFormat="1" ht="15">
      <c r="B6" s="1086" t="s">
        <v>301</v>
      </c>
      <c r="C6" s="1086"/>
      <c r="D6" s="1086"/>
      <c r="E6" s="1086"/>
      <c r="F6" s="1086"/>
      <c r="G6" s="1086"/>
      <c r="H6" s="1086"/>
      <c r="I6" s="1086"/>
      <c r="J6" s="1086"/>
      <c r="K6" s="1086"/>
      <c r="L6" s="1086"/>
      <c r="M6" s="1086"/>
      <c r="N6" s="1086"/>
      <c r="O6" s="1086"/>
      <c r="P6" s="1086"/>
      <c r="Q6" s="1086"/>
      <c r="R6" s="1086"/>
      <c r="S6" s="1086"/>
      <c r="T6" s="1086"/>
      <c r="U6" s="1086"/>
      <c r="V6" s="1086"/>
    </row>
    <row r="7" spans="2:22" s="462" customFormat="1" ht="14.25">
      <c r="B7" s="1086" t="s">
        <v>981</v>
      </c>
      <c r="C7" s="1086"/>
      <c r="D7" s="1086"/>
      <c r="E7" s="1086"/>
      <c r="F7" s="1086"/>
      <c r="G7" s="1086"/>
      <c r="H7" s="1086"/>
      <c r="I7" s="1086"/>
      <c r="J7" s="1086"/>
      <c r="K7" s="1086"/>
      <c r="L7" s="1086"/>
      <c r="M7" s="1086"/>
      <c r="N7" s="1086"/>
      <c r="O7" s="1086"/>
      <c r="P7" s="1086"/>
      <c r="Q7" s="1086"/>
      <c r="R7" s="1086"/>
      <c r="S7" s="1086"/>
      <c r="T7" s="1086"/>
      <c r="U7" s="1086"/>
      <c r="V7" s="1086"/>
    </row>
    <row r="8" spans="2:22" s="462" customFormat="1" ht="14.25">
      <c r="B8" s="461"/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1"/>
      <c r="T8" s="461"/>
      <c r="U8" s="461"/>
      <c r="V8" s="461"/>
    </row>
    <row r="9" ht="13.5" thickBot="1">
      <c r="V9" s="468" t="s">
        <v>870</v>
      </c>
    </row>
    <row r="10" spans="1:39" ht="39.75" customHeight="1" thickBot="1">
      <c r="A10" s="1097" t="s">
        <v>889</v>
      </c>
      <c r="B10" s="1088"/>
      <c r="C10" s="1091" t="s">
        <v>15</v>
      </c>
      <c r="D10" s="1094" t="s">
        <v>638</v>
      </c>
      <c r="E10" s="1095"/>
      <c r="F10" s="1096"/>
      <c r="G10" s="554" t="s">
        <v>639</v>
      </c>
      <c r="H10" s="555"/>
      <c r="I10" s="555"/>
      <c r="J10" s="1094" t="s">
        <v>640</v>
      </c>
      <c r="K10" s="1095"/>
      <c r="L10" s="1096"/>
      <c r="M10" s="1104" t="s">
        <v>405</v>
      </c>
      <c r="N10" s="1105"/>
      <c r="O10" s="1106"/>
      <c r="P10" s="1107" t="s">
        <v>406</v>
      </c>
      <c r="Q10" s="1108"/>
      <c r="R10" s="1109"/>
      <c r="S10" s="1098" t="s">
        <v>483</v>
      </c>
      <c r="T10" s="1099"/>
      <c r="U10" s="1099"/>
      <c r="V10" s="1100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 ht="12.75">
      <c r="A11" s="1030"/>
      <c r="B11" s="1089"/>
      <c r="C11" s="1092"/>
      <c r="D11" s="31" t="s">
        <v>681</v>
      </c>
      <c r="E11" s="31" t="s">
        <v>683</v>
      </c>
      <c r="F11" s="31" t="s">
        <v>684</v>
      </c>
      <c r="G11" s="31" t="s">
        <v>681</v>
      </c>
      <c r="H11" s="31" t="s">
        <v>683</v>
      </c>
      <c r="I11" s="31" t="s">
        <v>684</v>
      </c>
      <c r="J11" s="31" t="s">
        <v>681</v>
      </c>
      <c r="K11" s="31" t="s">
        <v>683</v>
      </c>
      <c r="L11" s="31" t="s">
        <v>684</v>
      </c>
      <c r="M11" s="31" t="s">
        <v>681</v>
      </c>
      <c r="N11" s="31" t="s">
        <v>683</v>
      </c>
      <c r="O11" s="31" t="s">
        <v>684</v>
      </c>
      <c r="P11" s="31" t="s">
        <v>681</v>
      </c>
      <c r="Q11" s="31" t="s">
        <v>683</v>
      </c>
      <c r="R11" s="31" t="s">
        <v>684</v>
      </c>
      <c r="S11" s="32" t="s">
        <v>681</v>
      </c>
      <c r="T11" s="32" t="s">
        <v>683</v>
      </c>
      <c r="U11" s="32" t="s">
        <v>684</v>
      </c>
      <c r="V11" s="1101" t="s">
        <v>484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22" ht="13.5" thickBot="1">
      <c r="A12" s="1031"/>
      <c r="B12" s="1090"/>
      <c r="C12" s="1093"/>
      <c r="D12" s="32" t="s">
        <v>685</v>
      </c>
      <c r="E12" s="33" t="s">
        <v>685</v>
      </c>
      <c r="F12" s="33" t="s">
        <v>644</v>
      </c>
      <c r="G12" s="33" t="s">
        <v>685</v>
      </c>
      <c r="H12" s="33" t="s">
        <v>685</v>
      </c>
      <c r="I12" s="33" t="s">
        <v>644</v>
      </c>
      <c r="J12" s="33" t="s">
        <v>685</v>
      </c>
      <c r="K12" s="33" t="s">
        <v>685</v>
      </c>
      <c r="L12" s="33" t="s">
        <v>644</v>
      </c>
      <c r="M12" s="33" t="s">
        <v>685</v>
      </c>
      <c r="N12" s="33" t="s">
        <v>685</v>
      </c>
      <c r="O12" s="33" t="s">
        <v>644</v>
      </c>
      <c r="P12" s="33" t="s">
        <v>685</v>
      </c>
      <c r="Q12" s="33" t="s">
        <v>685</v>
      </c>
      <c r="R12" s="33" t="s">
        <v>644</v>
      </c>
      <c r="S12" s="33" t="s">
        <v>685</v>
      </c>
      <c r="T12" s="33" t="s">
        <v>685</v>
      </c>
      <c r="U12" s="33" t="s">
        <v>644</v>
      </c>
      <c r="V12" s="1102"/>
    </row>
    <row r="13" spans="1:22" s="8" customFormat="1" ht="30">
      <c r="A13" s="556" t="s">
        <v>334</v>
      </c>
      <c r="B13" s="186" t="s">
        <v>22</v>
      </c>
      <c r="C13" s="180" t="s">
        <v>23</v>
      </c>
      <c r="D13" s="538">
        <v>12300713</v>
      </c>
      <c r="E13" s="538">
        <v>12726728</v>
      </c>
      <c r="F13" s="539">
        <v>12617259</v>
      </c>
      <c r="G13" s="540">
        <v>2920238</v>
      </c>
      <c r="H13" s="538">
        <v>3003061</v>
      </c>
      <c r="I13" s="539">
        <v>2973913</v>
      </c>
      <c r="J13" s="540">
        <v>3583240</v>
      </c>
      <c r="K13" s="538">
        <v>4237885</v>
      </c>
      <c r="L13" s="539">
        <v>3336102</v>
      </c>
      <c r="M13" s="540"/>
      <c r="N13" s="538"/>
      <c r="O13" s="539"/>
      <c r="P13" s="540">
        <v>278800</v>
      </c>
      <c r="Q13" s="538">
        <v>36617278</v>
      </c>
      <c r="R13" s="539">
        <v>289100</v>
      </c>
      <c r="S13" s="541">
        <f>D13+G13+J13+M13+P13</f>
        <v>19082991</v>
      </c>
      <c r="T13" s="541">
        <f>E13+H13+K13+N13+Q13</f>
        <v>56584952</v>
      </c>
      <c r="U13" s="541">
        <f>F13+I13+L13+O13+R13</f>
        <v>19216374</v>
      </c>
      <c r="V13" s="464">
        <f>U13/T13*100</f>
        <v>33.96021967112387</v>
      </c>
    </row>
    <row r="14" spans="1:22" s="8" customFormat="1" ht="15">
      <c r="A14" s="557" t="s">
        <v>335</v>
      </c>
      <c r="B14" s="179" t="s">
        <v>324</v>
      </c>
      <c r="C14" s="180" t="s">
        <v>720</v>
      </c>
      <c r="D14" s="542"/>
      <c r="E14" s="542"/>
      <c r="F14" s="543"/>
      <c r="G14" s="544"/>
      <c r="H14" s="542"/>
      <c r="I14" s="543"/>
      <c r="J14" s="544">
        <v>64340</v>
      </c>
      <c r="K14" s="542">
        <v>107520</v>
      </c>
      <c r="L14" s="543">
        <v>103105</v>
      </c>
      <c r="M14" s="544"/>
      <c r="N14" s="542"/>
      <c r="O14" s="543"/>
      <c r="P14" s="544"/>
      <c r="Q14" s="542"/>
      <c r="R14" s="543"/>
      <c r="S14" s="541">
        <f aca="true" t="shared" si="0" ref="S14:S40">D14+G14+J14+M14+P14</f>
        <v>64340</v>
      </c>
      <c r="T14" s="541">
        <f aca="true" t="shared" si="1" ref="T14:T45">E14+H14+K14+N14+Q14</f>
        <v>107520</v>
      </c>
      <c r="U14" s="541">
        <f aca="true" t="shared" si="2" ref="U14:U45">F14+I14+L14+O14+R14</f>
        <v>103105</v>
      </c>
      <c r="V14" s="464">
        <f aca="true" t="shared" si="3" ref="V14:V47">U14/T14*100</f>
        <v>95.89378720238095</v>
      </c>
    </row>
    <row r="15" spans="1:22" s="8" customFormat="1" ht="30">
      <c r="A15" s="557" t="s">
        <v>336</v>
      </c>
      <c r="B15" s="179" t="s">
        <v>325</v>
      </c>
      <c r="C15" s="180" t="s">
        <v>326</v>
      </c>
      <c r="D15" s="542"/>
      <c r="E15" s="542"/>
      <c r="F15" s="543"/>
      <c r="G15" s="544"/>
      <c r="H15" s="542"/>
      <c r="I15" s="543"/>
      <c r="J15" s="544">
        <v>244790</v>
      </c>
      <c r="K15" s="542">
        <v>371790</v>
      </c>
      <c r="L15" s="543">
        <v>368550</v>
      </c>
      <c r="M15" s="544"/>
      <c r="N15" s="542"/>
      <c r="O15" s="543"/>
      <c r="P15" s="544"/>
      <c r="Q15" s="542"/>
      <c r="R15" s="543"/>
      <c r="S15" s="541">
        <f t="shared" si="0"/>
        <v>244790</v>
      </c>
      <c r="T15" s="541">
        <f t="shared" si="1"/>
        <v>371790</v>
      </c>
      <c r="U15" s="541">
        <f t="shared" si="2"/>
        <v>368550</v>
      </c>
      <c r="V15" s="464">
        <f t="shared" si="3"/>
        <v>99.12854030501089</v>
      </c>
    </row>
    <row r="16" spans="1:22" ht="15">
      <c r="A16" s="557" t="s">
        <v>337</v>
      </c>
      <c r="B16" s="177" t="s">
        <v>327</v>
      </c>
      <c r="C16" s="178" t="s">
        <v>328</v>
      </c>
      <c r="D16" s="542"/>
      <c r="E16" s="542"/>
      <c r="F16" s="543"/>
      <c r="G16" s="544"/>
      <c r="H16" s="542"/>
      <c r="I16" s="543"/>
      <c r="J16" s="544"/>
      <c r="K16" s="542"/>
      <c r="L16" s="543"/>
      <c r="M16" s="544"/>
      <c r="N16" s="542"/>
      <c r="O16" s="543"/>
      <c r="P16" s="544"/>
      <c r="Q16" s="542"/>
      <c r="R16" s="543"/>
      <c r="S16" s="541"/>
      <c r="T16" s="541"/>
      <c r="U16" s="541"/>
      <c r="V16" s="464"/>
    </row>
    <row r="17" spans="1:22" ht="18" customHeight="1">
      <c r="A17" s="557" t="s">
        <v>338</v>
      </c>
      <c r="B17" s="179" t="s">
        <v>330</v>
      </c>
      <c r="C17" s="180" t="s">
        <v>331</v>
      </c>
      <c r="D17" s="538"/>
      <c r="E17" s="538">
        <v>2046095</v>
      </c>
      <c r="F17" s="539">
        <v>1883040</v>
      </c>
      <c r="G17" s="540"/>
      <c r="H17" s="538">
        <v>312421</v>
      </c>
      <c r="I17" s="539">
        <v>281947</v>
      </c>
      <c r="J17" s="540"/>
      <c r="K17" s="538"/>
      <c r="L17" s="539"/>
      <c r="M17" s="540"/>
      <c r="N17" s="538"/>
      <c r="O17" s="539"/>
      <c r="P17" s="540"/>
      <c r="Q17" s="538"/>
      <c r="R17" s="539"/>
      <c r="S17" s="541"/>
      <c r="T17" s="541">
        <f t="shared" si="1"/>
        <v>2358516</v>
      </c>
      <c r="U17" s="541">
        <f t="shared" si="2"/>
        <v>2164987</v>
      </c>
      <c r="V17" s="464">
        <f t="shared" si="3"/>
        <v>91.79445888855534</v>
      </c>
    </row>
    <row r="18" spans="1:22" ht="15">
      <c r="A18" s="557" t="s">
        <v>360</v>
      </c>
      <c r="B18" s="465" t="s">
        <v>390</v>
      </c>
      <c r="C18" s="180" t="s">
        <v>481</v>
      </c>
      <c r="D18" s="538"/>
      <c r="E18" s="538"/>
      <c r="F18" s="539"/>
      <c r="G18" s="540"/>
      <c r="H18" s="538"/>
      <c r="I18" s="539"/>
      <c r="J18" s="540"/>
      <c r="K18" s="538">
        <v>1606233</v>
      </c>
      <c r="L18" s="539">
        <v>1606233</v>
      </c>
      <c r="M18" s="540"/>
      <c r="N18" s="538"/>
      <c r="O18" s="539"/>
      <c r="P18" s="540"/>
      <c r="Q18" s="538"/>
      <c r="R18" s="539"/>
      <c r="S18" s="541"/>
      <c r="T18" s="541">
        <f t="shared" si="1"/>
        <v>1606233</v>
      </c>
      <c r="U18" s="541">
        <f>F18+I18+L18+O18+R18</f>
        <v>1606233</v>
      </c>
      <c r="V18" s="464">
        <f>U18/T18*100</f>
        <v>100</v>
      </c>
    </row>
    <row r="19" spans="1:22" ht="30">
      <c r="A19" s="557" t="s">
        <v>361</v>
      </c>
      <c r="B19" s="193" t="s">
        <v>391</v>
      </c>
      <c r="C19" s="180" t="s">
        <v>392</v>
      </c>
      <c r="D19" s="538"/>
      <c r="E19" s="538"/>
      <c r="F19" s="539"/>
      <c r="G19" s="540"/>
      <c r="H19" s="538"/>
      <c r="I19" s="539"/>
      <c r="J19" s="540">
        <v>26670</v>
      </c>
      <c r="K19" s="538">
        <v>26670</v>
      </c>
      <c r="L19" s="539">
        <v>5350</v>
      </c>
      <c r="M19" s="540"/>
      <c r="N19" s="538"/>
      <c r="O19" s="539"/>
      <c r="P19" s="540"/>
      <c r="Q19" s="538"/>
      <c r="R19" s="539"/>
      <c r="S19" s="541">
        <f t="shared" si="0"/>
        <v>26670</v>
      </c>
      <c r="T19" s="541">
        <f t="shared" si="1"/>
        <v>26670</v>
      </c>
      <c r="U19" s="541">
        <f>F19+I19+L19+O19+R19</f>
        <v>5350</v>
      </c>
      <c r="V19" s="464">
        <f>U19/T19*100</f>
        <v>20.059992500937383</v>
      </c>
    </row>
    <row r="20" spans="1:22" ht="15">
      <c r="A20" s="557" t="s">
        <v>362</v>
      </c>
      <c r="B20" s="193" t="s">
        <v>409</v>
      </c>
      <c r="C20" s="180" t="s">
        <v>410</v>
      </c>
      <c r="D20" s="538"/>
      <c r="E20" s="538"/>
      <c r="F20" s="539"/>
      <c r="G20" s="540"/>
      <c r="H20" s="538"/>
      <c r="I20" s="539"/>
      <c r="J20" s="540">
        <v>19050</v>
      </c>
      <c r="K20" s="538">
        <v>19050</v>
      </c>
      <c r="L20" s="539"/>
      <c r="M20" s="540"/>
      <c r="N20" s="538"/>
      <c r="O20" s="539"/>
      <c r="P20" s="540"/>
      <c r="Q20" s="538"/>
      <c r="R20" s="539"/>
      <c r="S20" s="541">
        <f t="shared" si="0"/>
        <v>19050</v>
      </c>
      <c r="T20" s="541">
        <f t="shared" si="1"/>
        <v>19050</v>
      </c>
      <c r="U20" s="541"/>
      <c r="V20" s="464"/>
    </row>
    <row r="21" spans="1:22" ht="15">
      <c r="A21" s="557" t="s">
        <v>363</v>
      </c>
      <c r="B21" s="179" t="s">
        <v>378</v>
      </c>
      <c r="C21" s="180" t="s">
        <v>379</v>
      </c>
      <c r="D21" s="538"/>
      <c r="E21" s="538"/>
      <c r="F21" s="539"/>
      <c r="G21" s="540"/>
      <c r="H21" s="538"/>
      <c r="I21" s="539"/>
      <c r="J21" s="540">
        <v>6312694</v>
      </c>
      <c r="K21" s="538">
        <v>4933694</v>
      </c>
      <c r="L21" s="539">
        <v>1082000</v>
      </c>
      <c r="M21" s="540"/>
      <c r="N21" s="538"/>
      <c r="O21" s="539"/>
      <c r="P21" s="540"/>
      <c r="Q21" s="538"/>
      <c r="R21" s="539"/>
      <c r="S21" s="541">
        <f t="shared" si="0"/>
        <v>6312694</v>
      </c>
      <c r="T21" s="541">
        <f t="shared" si="1"/>
        <v>4933694</v>
      </c>
      <c r="U21" s="541">
        <f t="shared" si="2"/>
        <v>1082000</v>
      </c>
      <c r="V21" s="464">
        <f t="shared" si="3"/>
        <v>21.930829111006883</v>
      </c>
    </row>
    <row r="22" spans="1:22" ht="15">
      <c r="A22" s="557" t="s">
        <v>656</v>
      </c>
      <c r="B22" s="179" t="s">
        <v>393</v>
      </c>
      <c r="C22" s="180" t="s">
        <v>394</v>
      </c>
      <c r="D22" s="538"/>
      <c r="E22" s="538"/>
      <c r="F22" s="539"/>
      <c r="G22" s="540"/>
      <c r="H22" s="538"/>
      <c r="I22" s="539"/>
      <c r="J22" s="540"/>
      <c r="K22" s="538"/>
      <c r="L22" s="539"/>
      <c r="M22" s="540"/>
      <c r="N22" s="538"/>
      <c r="O22" s="539"/>
      <c r="P22" s="540"/>
      <c r="Q22" s="538"/>
      <c r="R22" s="539"/>
      <c r="S22" s="541"/>
      <c r="T22" s="541"/>
      <c r="U22" s="541"/>
      <c r="V22" s="464"/>
    </row>
    <row r="23" spans="1:22" ht="18" customHeight="1">
      <c r="A23" s="557" t="s">
        <v>657</v>
      </c>
      <c r="B23" s="179" t="s">
        <v>380</v>
      </c>
      <c r="C23" s="180" t="s">
        <v>716</v>
      </c>
      <c r="D23" s="538"/>
      <c r="E23" s="538"/>
      <c r="F23" s="539"/>
      <c r="G23" s="540"/>
      <c r="H23" s="538"/>
      <c r="I23" s="539"/>
      <c r="J23" s="540">
        <v>1899920</v>
      </c>
      <c r="K23" s="538">
        <v>1899920</v>
      </c>
      <c r="L23" s="539">
        <v>1872484</v>
      </c>
      <c r="M23" s="540"/>
      <c r="N23" s="538"/>
      <c r="O23" s="539"/>
      <c r="P23" s="540"/>
      <c r="Q23" s="538"/>
      <c r="R23" s="539"/>
      <c r="S23" s="541">
        <f t="shared" si="0"/>
        <v>1899920</v>
      </c>
      <c r="T23" s="541">
        <f t="shared" si="1"/>
        <v>1899920</v>
      </c>
      <c r="U23" s="541">
        <f t="shared" si="2"/>
        <v>1872484</v>
      </c>
      <c r="V23" s="464">
        <f t="shared" si="3"/>
        <v>98.55593919743988</v>
      </c>
    </row>
    <row r="24" spans="1:22" ht="15">
      <c r="A24" s="557" t="s">
        <v>688</v>
      </c>
      <c r="B24" s="179" t="s">
        <v>395</v>
      </c>
      <c r="C24" s="180" t="s">
        <v>715</v>
      </c>
      <c r="D24" s="538"/>
      <c r="E24" s="538"/>
      <c r="F24" s="539"/>
      <c r="G24" s="540"/>
      <c r="H24" s="538"/>
      <c r="I24" s="539"/>
      <c r="J24" s="540">
        <v>635000</v>
      </c>
      <c r="K24" s="538">
        <v>278446</v>
      </c>
      <c r="L24" s="539"/>
      <c r="M24" s="540"/>
      <c r="N24" s="538"/>
      <c r="O24" s="539"/>
      <c r="P24" s="540"/>
      <c r="Q24" s="538"/>
      <c r="R24" s="539"/>
      <c r="S24" s="541">
        <f t="shared" si="0"/>
        <v>635000</v>
      </c>
      <c r="T24" s="541">
        <f t="shared" si="1"/>
        <v>278446</v>
      </c>
      <c r="U24" s="541">
        <f t="shared" si="2"/>
        <v>0</v>
      </c>
      <c r="V24" s="464">
        <f t="shared" si="3"/>
        <v>0</v>
      </c>
    </row>
    <row r="25" spans="1:22" ht="15">
      <c r="A25" s="557" t="s">
        <v>658</v>
      </c>
      <c r="B25" s="179" t="s">
        <v>381</v>
      </c>
      <c r="C25" s="180" t="s">
        <v>382</v>
      </c>
      <c r="D25" s="538"/>
      <c r="E25" s="538"/>
      <c r="F25" s="539"/>
      <c r="G25" s="540"/>
      <c r="H25" s="538"/>
      <c r="I25" s="539"/>
      <c r="J25" s="540">
        <v>1953606</v>
      </c>
      <c r="K25" s="538">
        <v>2042256</v>
      </c>
      <c r="L25" s="539">
        <v>1867103</v>
      </c>
      <c r="M25" s="540"/>
      <c r="N25" s="538"/>
      <c r="O25" s="539"/>
      <c r="P25" s="540"/>
      <c r="Q25" s="538"/>
      <c r="R25" s="539"/>
      <c r="S25" s="541">
        <f t="shared" si="0"/>
        <v>1953606</v>
      </c>
      <c r="T25" s="541">
        <f t="shared" si="1"/>
        <v>2042256</v>
      </c>
      <c r="U25" s="541">
        <f t="shared" si="2"/>
        <v>1867103</v>
      </c>
      <c r="V25" s="464">
        <f t="shared" si="3"/>
        <v>91.4235531686527</v>
      </c>
    </row>
    <row r="26" spans="1:22" ht="18" customHeight="1">
      <c r="A26" s="557" t="s">
        <v>659</v>
      </c>
      <c r="B26" s="179" t="s">
        <v>396</v>
      </c>
      <c r="C26" s="192" t="s">
        <v>717</v>
      </c>
      <c r="D26" s="538"/>
      <c r="E26" s="538"/>
      <c r="F26" s="539"/>
      <c r="G26" s="540"/>
      <c r="H26" s="538"/>
      <c r="I26" s="539"/>
      <c r="J26" s="540">
        <v>4919235</v>
      </c>
      <c r="K26" s="538">
        <v>5078235</v>
      </c>
      <c r="L26" s="539">
        <v>5077464</v>
      </c>
      <c r="M26" s="540"/>
      <c r="N26" s="538"/>
      <c r="O26" s="539"/>
      <c r="P26" s="540">
        <v>4825255</v>
      </c>
      <c r="Q26" s="538">
        <v>4825255</v>
      </c>
      <c r="R26" s="539"/>
      <c r="S26" s="541">
        <f t="shared" si="0"/>
        <v>9744490</v>
      </c>
      <c r="T26" s="541">
        <f t="shared" si="1"/>
        <v>9903490</v>
      </c>
      <c r="U26" s="541">
        <f t="shared" si="2"/>
        <v>5077464</v>
      </c>
      <c r="V26" s="464">
        <f t="shared" si="3"/>
        <v>51.269441378746286</v>
      </c>
    </row>
    <row r="27" spans="1:22" ht="30">
      <c r="A27" s="557" t="s">
        <v>660</v>
      </c>
      <c r="B27" s="179" t="s">
        <v>397</v>
      </c>
      <c r="C27" s="180" t="s">
        <v>398</v>
      </c>
      <c r="D27" s="538"/>
      <c r="E27" s="538"/>
      <c r="F27" s="539"/>
      <c r="G27" s="540"/>
      <c r="H27" s="538"/>
      <c r="I27" s="539"/>
      <c r="J27" s="540"/>
      <c r="K27" s="538"/>
      <c r="L27" s="539"/>
      <c r="M27" s="540"/>
      <c r="N27" s="538"/>
      <c r="O27" s="539"/>
      <c r="P27" s="540">
        <v>675000</v>
      </c>
      <c r="Q27" s="538">
        <v>715000</v>
      </c>
      <c r="R27" s="539">
        <v>715000</v>
      </c>
      <c r="S27" s="541">
        <f t="shared" si="0"/>
        <v>675000</v>
      </c>
      <c r="T27" s="541">
        <f t="shared" si="1"/>
        <v>715000</v>
      </c>
      <c r="U27" s="541">
        <f t="shared" si="2"/>
        <v>715000</v>
      </c>
      <c r="V27" s="464">
        <f t="shared" si="3"/>
        <v>100</v>
      </c>
    </row>
    <row r="28" spans="1:22" ht="18" customHeight="1">
      <c r="A28" s="557" t="s">
        <v>662</v>
      </c>
      <c r="B28" s="179" t="s">
        <v>383</v>
      </c>
      <c r="C28" s="192" t="s">
        <v>719</v>
      </c>
      <c r="D28" s="538">
        <v>537200</v>
      </c>
      <c r="E28" s="538">
        <v>591700</v>
      </c>
      <c r="F28" s="539">
        <v>591700</v>
      </c>
      <c r="G28" s="540">
        <v>121404</v>
      </c>
      <c r="H28" s="538">
        <v>134993</v>
      </c>
      <c r="I28" s="539">
        <v>134993</v>
      </c>
      <c r="J28" s="540">
        <v>82550</v>
      </c>
      <c r="K28" s="538">
        <v>82550</v>
      </c>
      <c r="L28" s="539">
        <v>24261</v>
      </c>
      <c r="M28" s="540"/>
      <c r="N28" s="538"/>
      <c r="O28" s="539"/>
      <c r="P28" s="540"/>
      <c r="Q28" s="538"/>
      <c r="R28" s="539"/>
      <c r="S28" s="541">
        <f t="shared" si="0"/>
        <v>741154</v>
      </c>
      <c r="T28" s="541">
        <f t="shared" si="1"/>
        <v>809243</v>
      </c>
      <c r="U28" s="541">
        <f t="shared" si="2"/>
        <v>750954</v>
      </c>
      <c r="V28" s="464">
        <f t="shared" si="3"/>
        <v>92.79709555720594</v>
      </c>
    </row>
    <row r="29" spans="1:22" ht="30" customHeight="1">
      <c r="A29" s="557" t="s">
        <v>663</v>
      </c>
      <c r="B29" s="179" t="s">
        <v>872</v>
      </c>
      <c r="C29" s="545" t="s">
        <v>887</v>
      </c>
      <c r="D29" s="538">
        <v>1981200</v>
      </c>
      <c r="E29" s="538">
        <v>2261450</v>
      </c>
      <c r="F29" s="539">
        <v>2261450</v>
      </c>
      <c r="G29" s="540">
        <v>449808</v>
      </c>
      <c r="H29" s="538">
        <v>519298</v>
      </c>
      <c r="I29" s="539">
        <v>519244</v>
      </c>
      <c r="J29" s="540">
        <v>444880</v>
      </c>
      <c r="K29" s="538">
        <v>674434</v>
      </c>
      <c r="L29" s="539">
        <v>673073</v>
      </c>
      <c r="M29" s="540"/>
      <c r="N29" s="538"/>
      <c r="O29" s="539"/>
      <c r="P29" s="540"/>
      <c r="Q29" s="538"/>
      <c r="R29" s="539"/>
      <c r="S29" s="541">
        <f>D29+G29+J29+M29+P29</f>
        <v>2875888</v>
      </c>
      <c r="T29" s="541">
        <f>E29+H29+K29+N29+Q29</f>
        <v>3455182</v>
      </c>
      <c r="U29" s="541">
        <f>F29+I29+L29+O29+R29</f>
        <v>3453767</v>
      </c>
      <c r="V29" s="464">
        <f>U29/T29*100</f>
        <v>99.95904701980966</v>
      </c>
    </row>
    <row r="30" spans="1:22" ht="30">
      <c r="A30" s="557" t="s">
        <v>664</v>
      </c>
      <c r="B30" s="179" t="s">
        <v>407</v>
      </c>
      <c r="C30" s="180" t="s">
        <v>408</v>
      </c>
      <c r="D30" s="538">
        <v>320000</v>
      </c>
      <c r="E30" s="538">
        <v>320000</v>
      </c>
      <c r="F30" s="539">
        <v>320000</v>
      </c>
      <c r="G30" s="540">
        <v>64710</v>
      </c>
      <c r="H30" s="538">
        <v>64710</v>
      </c>
      <c r="I30" s="539">
        <v>64710</v>
      </c>
      <c r="J30" s="540"/>
      <c r="K30" s="538"/>
      <c r="L30" s="539"/>
      <c r="M30" s="540"/>
      <c r="N30" s="538"/>
      <c r="O30" s="539"/>
      <c r="P30" s="540"/>
      <c r="Q30" s="538"/>
      <c r="R30" s="539"/>
      <c r="S30" s="541">
        <f t="shared" si="0"/>
        <v>384710</v>
      </c>
      <c r="T30" s="541">
        <f t="shared" si="1"/>
        <v>384710</v>
      </c>
      <c r="U30" s="541">
        <f t="shared" si="2"/>
        <v>384710</v>
      </c>
      <c r="V30" s="464">
        <f t="shared" si="3"/>
        <v>100</v>
      </c>
    </row>
    <row r="31" spans="1:22" ht="15">
      <c r="A31" s="557" t="s">
        <v>665</v>
      </c>
      <c r="B31" s="179" t="s">
        <v>399</v>
      </c>
      <c r="C31" s="180" t="s">
        <v>718</v>
      </c>
      <c r="D31" s="538"/>
      <c r="E31" s="538"/>
      <c r="F31" s="539"/>
      <c r="G31" s="540"/>
      <c r="H31" s="538"/>
      <c r="I31" s="539"/>
      <c r="J31" s="540"/>
      <c r="K31" s="538"/>
      <c r="L31" s="539"/>
      <c r="M31" s="540"/>
      <c r="N31" s="538"/>
      <c r="O31" s="539"/>
      <c r="P31" s="540">
        <v>120000</v>
      </c>
      <c r="Q31" s="538">
        <v>360000</v>
      </c>
      <c r="R31" s="539">
        <v>267820</v>
      </c>
      <c r="S31" s="541">
        <f t="shared" si="0"/>
        <v>120000</v>
      </c>
      <c r="T31" s="541">
        <f t="shared" si="1"/>
        <v>360000</v>
      </c>
      <c r="U31" s="541">
        <f t="shared" si="2"/>
        <v>267820</v>
      </c>
      <c r="V31" s="464">
        <f t="shared" si="3"/>
        <v>74.39444444444445</v>
      </c>
    </row>
    <row r="32" spans="1:22" ht="15">
      <c r="A32" s="557" t="s">
        <v>666</v>
      </c>
      <c r="B32" s="179" t="s">
        <v>400</v>
      </c>
      <c r="C32" s="180" t="s">
        <v>401</v>
      </c>
      <c r="D32" s="538"/>
      <c r="E32" s="538"/>
      <c r="F32" s="539"/>
      <c r="G32" s="540"/>
      <c r="H32" s="538"/>
      <c r="I32" s="539"/>
      <c r="J32" s="540"/>
      <c r="K32" s="538"/>
      <c r="L32" s="539"/>
      <c r="M32" s="540">
        <v>50000</v>
      </c>
      <c r="N32" s="538"/>
      <c r="O32" s="539"/>
      <c r="P32" s="540"/>
      <c r="Q32" s="538">
        <v>50000</v>
      </c>
      <c r="R32" s="539">
        <v>50000</v>
      </c>
      <c r="S32" s="541">
        <f t="shared" si="0"/>
        <v>50000</v>
      </c>
      <c r="T32" s="541">
        <f t="shared" si="1"/>
        <v>50000</v>
      </c>
      <c r="U32" s="541">
        <f t="shared" si="2"/>
        <v>50000</v>
      </c>
      <c r="V32" s="464">
        <f t="shared" si="3"/>
        <v>100</v>
      </c>
    </row>
    <row r="33" spans="1:22" ht="18" customHeight="1">
      <c r="A33" s="557" t="s">
        <v>667</v>
      </c>
      <c r="B33" s="179" t="s">
        <v>841</v>
      </c>
      <c r="C33" s="192" t="s">
        <v>842</v>
      </c>
      <c r="D33" s="538">
        <v>2285820</v>
      </c>
      <c r="E33" s="538">
        <v>380418</v>
      </c>
      <c r="F33" s="539">
        <v>380418</v>
      </c>
      <c r="G33" s="540">
        <v>517006</v>
      </c>
      <c r="H33" s="538">
        <v>90793</v>
      </c>
      <c r="I33" s="539">
        <v>90793</v>
      </c>
      <c r="J33" s="540">
        <v>3738298</v>
      </c>
      <c r="K33" s="538">
        <v>738041</v>
      </c>
      <c r="L33" s="539">
        <v>738041</v>
      </c>
      <c r="M33" s="540"/>
      <c r="N33" s="538"/>
      <c r="O33" s="539"/>
      <c r="P33" s="540"/>
      <c r="Q33" s="538"/>
      <c r="R33" s="539"/>
      <c r="S33" s="541">
        <f t="shared" si="0"/>
        <v>6541124</v>
      </c>
      <c r="T33" s="541">
        <f t="shared" si="1"/>
        <v>1209252</v>
      </c>
      <c r="U33" s="541">
        <f t="shared" si="2"/>
        <v>1209252</v>
      </c>
      <c r="V33" s="464">
        <f t="shared" si="3"/>
        <v>100</v>
      </c>
    </row>
    <row r="34" spans="1:22" ht="18" customHeight="1">
      <c r="A34" s="557" t="s">
        <v>339</v>
      </c>
      <c r="B34" s="179" t="s">
        <v>843</v>
      </c>
      <c r="C34" s="180" t="s">
        <v>844</v>
      </c>
      <c r="D34" s="538">
        <v>448200</v>
      </c>
      <c r="E34" s="538">
        <v>80088</v>
      </c>
      <c r="F34" s="539">
        <v>80088</v>
      </c>
      <c r="G34" s="540">
        <v>101374</v>
      </c>
      <c r="H34" s="538">
        <v>19115</v>
      </c>
      <c r="I34" s="539">
        <v>19115</v>
      </c>
      <c r="J34" s="540">
        <v>773962</v>
      </c>
      <c r="K34" s="538">
        <v>149368</v>
      </c>
      <c r="L34" s="539">
        <v>149368</v>
      </c>
      <c r="M34" s="540"/>
      <c r="N34" s="538"/>
      <c r="O34" s="539"/>
      <c r="P34" s="540"/>
      <c r="Q34" s="538"/>
      <c r="R34" s="539"/>
      <c r="S34" s="541">
        <f t="shared" si="0"/>
        <v>1323536</v>
      </c>
      <c r="T34" s="541">
        <f t="shared" si="1"/>
        <v>248571</v>
      </c>
      <c r="U34" s="541">
        <f t="shared" si="2"/>
        <v>248571</v>
      </c>
      <c r="V34" s="464">
        <f t="shared" si="3"/>
        <v>100</v>
      </c>
    </row>
    <row r="35" spans="1:22" ht="18" customHeight="1">
      <c r="A35" s="557" t="s">
        <v>340</v>
      </c>
      <c r="B35" s="179" t="s">
        <v>843</v>
      </c>
      <c r="C35" s="180" t="s">
        <v>845</v>
      </c>
      <c r="D35" s="538">
        <v>537840</v>
      </c>
      <c r="E35" s="538">
        <v>40044</v>
      </c>
      <c r="F35" s="539">
        <v>40044</v>
      </c>
      <c r="G35" s="540">
        <v>121649</v>
      </c>
      <c r="H35" s="538">
        <v>9556</v>
      </c>
      <c r="I35" s="539">
        <v>9556</v>
      </c>
      <c r="J35" s="540">
        <v>1046134</v>
      </c>
      <c r="K35" s="538">
        <v>74669</v>
      </c>
      <c r="L35" s="539">
        <v>74669</v>
      </c>
      <c r="M35" s="540"/>
      <c r="N35" s="538"/>
      <c r="O35" s="539"/>
      <c r="P35" s="540"/>
      <c r="Q35" s="538"/>
      <c r="R35" s="539"/>
      <c r="S35" s="541">
        <f t="shared" si="0"/>
        <v>1705623</v>
      </c>
      <c r="T35" s="541">
        <f t="shared" si="1"/>
        <v>124269</v>
      </c>
      <c r="U35" s="541">
        <f t="shared" si="2"/>
        <v>124269</v>
      </c>
      <c r="V35" s="464">
        <f t="shared" si="3"/>
        <v>100</v>
      </c>
    </row>
    <row r="36" spans="1:22" ht="15">
      <c r="A36" s="557" t="s">
        <v>341</v>
      </c>
      <c r="B36" s="179">
        <v>104051</v>
      </c>
      <c r="C36" s="180" t="s">
        <v>386</v>
      </c>
      <c r="D36" s="538"/>
      <c r="E36" s="538"/>
      <c r="F36" s="539"/>
      <c r="G36" s="540"/>
      <c r="H36" s="538"/>
      <c r="I36" s="539"/>
      <c r="J36" s="540"/>
      <c r="K36" s="538"/>
      <c r="L36" s="539"/>
      <c r="M36" s="540">
        <v>46400</v>
      </c>
      <c r="N36" s="538">
        <v>46400</v>
      </c>
      <c r="O36" s="539"/>
      <c r="P36" s="540"/>
      <c r="Q36" s="538"/>
      <c r="R36" s="539"/>
      <c r="S36" s="541">
        <f t="shared" si="0"/>
        <v>46400</v>
      </c>
      <c r="T36" s="541">
        <f t="shared" si="1"/>
        <v>46400</v>
      </c>
      <c r="U36" s="541"/>
      <c r="V36" s="464"/>
    </row>
    <row r="37" spans="1:22" ht="15">
      <c r="A37" s="557" t="s">
        <v>342</v>
      </c>
      <c r="B37" s="179">
        <v>106020</v>
      </c>
      <c r="C37" s="180" t="s">
        <v>402</v>
      </c>
      <c r="D37" s="538"/>
      <c r="E37" s="538"/>
      <c r="F37" s="539"/>
      <c r="G37" s="540"/>
      <c r="H37" s="538"/>
      <c r="I37" s="539"/>
      <c r="J37" s="540"/>
      <c r="K37" s="538"/>
      <c r="L37" s="539"/>
      <c r="M37" s="540">
        <v>300000</v>
      </c>
      <c r="N37" s="538"/>
      <c r="O37" s="539"/>
      <c r="P37" s="540"/>
      <c r="Q37" s="538"/>
      <c r="R37" s="539"/>
      <c r="S37" s="541">
        <f t="shared" si="0"/>
        <v>300000</v>
      </c>
      <c r="T37" s="541"/>
      <c r="U37" s="541"/>
      <c r="V37" s="464"/>
    </row>
    <row r="38" spans="1:22" ht="18" customHeight="1">
      <c r="A38" s="557" t="s">
        <v>343</v>
      </c>
      <c r="B38" s="179" t="s">
        <v>387</v>
      </c>
      <c r="C38" s="192" t="s">
        <v>695</v>
      </c>
      <c r="D38" s="538">
        <v>1210140</v>
      </c>
      <c r="E38" s="538">
        <v>166850</v>
      </c>
      <c r="F38" s="539">
        <v>166850</v>
      </c>
      <c r="G38" s="540">
        <v>273710</v>
      </c>
      <c r="H38" s="538">
        <v>39822</v>
      </c>
      <c r="I38" s="539">
        <v>39822</v>
      </c>
      <c r="J38" s="540">
        <v>2289606</v>
      </c>
      <c r="K38" s="538">
        <v>311206</v>
      </c>
      <c r="L38" s="539">
        <v>311206</v>
      </c>
      <c r="M38" s="540"/>
      <c r="N38" s="538"/>
      <c r="O38" s="539"/>
      <c r="P38" s="540"/>
      <c r="Q38" s="538"/>
      <c r="R38" s="539"/>
      <c r="S38" s="541">
        <f t="shared" si="0"/>
        <v>3773456</v>
      </c>
      <c r="T38" s="541">
        <f t="shared" si="1"/>
        <v>517878</v>
      </c>
      <c r="U38" s="541">
        <f t="shared" si="2"/>
        <v>517878</v>
      </c>
      <c r="V38" s="464">
        <f t="shared" si="3"/>
        <v>100</v>
      </c>
    </row>
    <row r="39" spans="1:22" ht="18" customHeight="1">
      <c r="A39" s="557" t="s">
        <v>344</v>
      </c>
      <c r="B39" s="179">
        <v>107052</v>
      </c>
      <c r="C39" s="183" t="s">
        <v>482</v>
      </c>
      <c r="D39" s="538"/>
      <c r="E39" s="538"/>
      <c r="F39" s="539"/>
      <c r="G39" s="540"/>
      <c r="H39" s="538"/>
      <c r="I39" s="539"/>
      <c r="J39" s="540">
        <v>662230</v>
      </c>
      <c r="K39" s="538">
        <v>62230</v>
      </c>
      <c r="L39" s="539">
        <v>29710</v>
      </c>
      <c r="M39" s="540"/>
      <c r="N39" s="538"/>
      <c r="O39" s="539"/>
      <c r="P39" s="540"/>
      <c r="Q39" s="538">
        <v>600000</v>
      </c>
      <c r="R39" s="539">
        <v>600000</v>
      </c>
      <c r="S39" s="541">
        <f t="shared" si="0"/>
        <v>662230</v>
      </c>
      <c r="T39" s="541">
        <f t="shared" si="1"/>
        <v>662230</v>
      </c>
      <c r="U39" s="541">
        <f t="shared" si="2"/>
        <v>629710</v>
      </c>
      <c r="V39" s="464">
        <f t="shared" si="3"/>
        <v>95.08931942074506</v>
      </c>
    </row>
    <row r="40" spans="1:22" ht="15.75" thickBot="1">
      <c r="A40" s="562" t="s">
        <v>345</v>
      </c>
      <c r="B40" s="465">
        <v>107060</v>
      </c>
      <c r="C40" s="180" t="s">
        <v>403</v>
      </c>
      <c r="D40" s="538"/>
      <c r="E40" s="538"/>
      <c r="F40" s="539"/>
      <c r="G40" s="540"/>
      <c r="H40" s="538"/>
      <c r="I40" s="539"/>
      <c r="J40" s="540"/>
      <c r="K40" s="538">
        <v>762000</v>
      </c>
      <c r="L40" s="539">
        <v>762000</v>
      </c>
      <c r="M40" s="540">
        <v>2715000</v>
      </c>
      <c r="N40" s="538">
        <v>2815000</v>
      </c>
      <c r="O40" s="539">
        <v>2140700</v>
      </c>
      <c r="P40" s="540"/>
      <c r="Q40" s="538"/>
      <c r="R40" s="539"/>
      <c r="S40" s="541">
        <f t="shared" si="0"/>
        <v>2715000</v>
      </c>
      <c r="T40" s="541">
        <f t="shared" si="1"/>
        <v>3577000</v>
      </c>
      <c r="U40" s="541">
        <f t="shared" si="2"/>
        <v>2902700</v>
      </c>
      <c r="V40" s="464">
        <f t="shared" si="3"/>
        <v>81.14900754822477</v>
      </c>
    </row>
    <row r="41" spans="1:22" ht="21.75" customHeight="1" thickBot="1">
      <c r="A41" s="563" t="s">
        <v>346</v>
      </c>
      <c r="B41" s="187"/>
      <c r="C41" s="188" t="s">
        <v>993</v>
      </c>
      <c r="D41" s="546">
        <f>SUM(D13:D40)</f>
        <v>19621113</v>
      </c>
      <c r="E41" s="546">
        <f aca="true" t="shared" si="4" ref="E41:U41">SUM(E13:E40)</f>
        <v>18613373</v>
      </c>
      <c r="F41" s="546">
        <f t="shared" si="4"/>
        <v>18340849</v>
      </c>
      <c r="G41" s="546">
        <f t="shared" si="4"/>
        <v>4569899</v>
      </c>
      <c r="H41" s="546">
        <f>SUM(H13:H40)</f>
        <v>4193769</v>
      </c>
      <c r="I41" s="546">
        <f t="shared" si="4"/>
        <v>4134093</v>
      </c>
      <c r="J41" s="546">
        <f t="shared" si="4"/>
        <v>28696205</v>
      </c>
      <c r="K41" s="546">
        <f t="shared" si="4"/>
        <v>23456197</v>
      </c>
      <c r="L41" s="546">
        <f t="shared" si="4"/>
        <v>18080719</v>
      </c>
      <c r="M41" s="546">
        <f t="shared" si="4"/>
        <v>3111400</v>
      </c>
      <c r="N41" s="546">
        <f t="shared" si="4"/>
        <v>2861400</v>
      </c>
      <c r="O41" s="546">
        <f t="shared" si="4"/>
        <v>2140700</v>
      </c>
      <c r="P41" s="546">
        <f t="shared" si="4"/>
        <v>5899055</v>
      </c>
      <c r="Q41" s="546">
        <f t="shared" si="4"/>
        <v>43167533</v>
      </c>
      <c r="R41" s="546">
        <f t="shared" si="4"/>
        <v>1921920</v>
      </c>
      <c r="S41" s="546">
        <f t="shared" si="4"/>
        <v>61897672</v>
      </c>
      <c r="T41" s="546">
        <f>SUM(T13:T40)</f>
        <v>92292272</v>
      </c>
      <c r="U41" s="546">
        <f t="shared" si="4"/>
        <v>44618281</v>
      </c>
      <c r="V41" s="547">
        <f>U41/T41*100</f>
        <v>48.344547201091764</v>
      </c>
    </row>
    <row r="42" spans="1:22" ht="15">
      <c r="A42" s="739" t="s">
        <v>347</v>
      </c>
      <c r="B42" s="739">
        <v>96015</v>
      </c>
      <c r="C42" s="750" t="s">
        <v>842</v>
      </c>
      <c r="D42" s="754"/>
      <c r="E42" s="771">
        <v>2326183</v>
      </c>
      <c r="F42" s="772">
        <v>2299774</v>
      </c>
      <c r="G42" s="775"/>
      <c r="H42" s="771">
        <v>501184</v>
      </c>
      <c r="I42" s="771">
        <v>501184</v>
      </c>
      <c r="J42" s="771"/>
      <c r="K42" s="771">
        <v>2917390</v>
      </c>
      <c r="L42" s="772">
        <v>2624795</v>
      </c>
      <c r="M42" s="775"/>
      <c r="N42" s="771"/>
      <c r="O42" s="771"/>
      <c r="P42" s="771"/>
      <c r="Q42" s="771"/>
      <c r="R42" s="778"/>
      <c r="S42" s="541"/>
      <c r="T42" s="541">
        <f t="shared" si="1"/>
        <v>5744757</v>
      </c>
      <c r="U42" s="541">
        <f t="shared" si="2"/>
        <v>5425753</v>
      </c>
      <c r="V42" s="464">
        <f t="shared" si="3"/>
        <v>94.44704101496373</v>
      </c>
    </row>
    <row r="43" spans="1:22" ht="15">
      <c r="A43" s="741" t="s">
        <v>348</v>
      </c>
      <c r="B43" s="741">
        <v>96025</v>
      </c>
      <c r="C43" s="751" t="s">
        <v>873</v>
      </c>
      <c r="D43" s="755"/>
      <c r="E43" s="538">
        <v>552040</v>
      </c>
      <c r="F43" s="773">
        <v>542156</v>
      </c>
      <c r="G43" s="539"/>
      <c r="H43" s="538">
        <v>117992</v>
      </c>
      <c r="I43" s="538">
        <v>117992</v>
      </c>
      <c r="J43" s="538"/>
      <c r="K43" s="538">
        <v>658936</v>
      </c>
      <c r="L43" s="773">
        <v>641290</v>
      </c>
      <c r="M43" s="539"/>
      <c r="N43" s="538"/>
      <c r="O43" s="538"/>
      <c r="P43" s="538"/>
      <c r="Q43" s="538"/>
      <c r="R43" s="779"/>
      <c r="S43" s="781"/>
      <c r="T43" s="541">
        <f t="shared" si="1"/>
        <v>1328968</v>
      </c>
      <c r="U43" s="541">
        <f t="shared" si="2"/>
        <v>1301438</v>
      </c>
      <c r="V43" s="464">
        <f t="shared" si="3"/>
        <v>97.92846780358894</v>
      </c>
    </row>
    <row r="44" spans="1:22" ht="15">
      <c r="A44" s="741" t="s">
        <v>349</v>
      </c>
      <c r="B44" s="741">
        <v>107052</v>
      </c>
      <c r="C44" s="751" t="s">
        <v>874</v>
      </c>
      <c r="D44" s="755"/>
      <c r="E44" s="538">
        <v>771472</v>
      </c>
      <c r="F44" s="773">
        <v>771472</v>
      </c>
      <c r="G44" s="539"/>
      <c r="H44" s="538">
        <v>171663</v>
      </c>
      <c r="I44" s="538">
        <v>171663</v>
      </c>
      <c r="J44" s="538"/>
      <c r="K44" s="538">
        <v>1058484</v>
      </c>
      <c r="L44" s="773">
        <v>922612</v>
      </c>
      <c r="M44" s="539"/>
      <c r="N44" s="538"/>
      <c r="O44" s="538"/>
      <c r="P44" s="538"/>
      <c r="Q44" s="538"/>
      <c r="R44" s="779"/>
      <c r="S44" s="781"/>
      <c r="T44" s="541">
        <f t="shared" si="1"/>
        <v>2001619</v>
      </c>
      <c r="U44" s="541">
        <f t="shared" si="2"/>
        <v>1865747</v>
      </c>
      <c r="V44" s="464">
        <f t="shared" si="3"/>
        <v>93.21189497102095</v>
      </c>
    </row>
    <row r="45" spans="1:22" ht="15.75" thickBot="1">
      <c r="A45" s="743" t="s">
        <v>350</v>
      </c>
      <c r="B45" s="743">
        <v>107051</v>
      </c>
      <c r="C45" s="752" t="s">
        <v>875</v>
      </c>
      <c r="D45" s="756"/>
      <c r="E45" s="774">
        <v>1642805</v>
      </c>
      <c r="F45" s="777">
        <v>1640846</v>
      </c>
      <c r="G45" s="776"/>
      <c r="H45" s="774">
        <v>358021</v>
      </c>
      <c r="I45" s="774">
        <v>358021</v>
      </c>
      <c r="J45" s="774"/>
      <c r="K45" s="774">
        <v>1929327</v>
      </c>
      <c r="L45" s="777">
        <v>1844901</v>
      </c>
      <c r="M45" s="776"/>
      <c r="N45" s="774"/>
      <c r="O45" s="774"/>
      <c r="P45" s="774"/>
      <c r="Q45" s="774"/>
      <c r="R45" s="780"/>
      <c r="S45" s="782"/>
      <c r="T45" s="541">
        <f t="shared" si="1"/>
        <v>3930153</v>
      </c>
      <c r="U45" s="541">
        <f t="shared" si="2"/>
        <v>3843768</v>
      </c>
      <c r="V45" s="943">
        <f t="shared" si="3"/>
        <v>97.80199396817376</v>
      </c>
    </row>
    <row r="46" spans="1:22" ht="15.75" thickBot="1">
      <c r="A46" s="746" t="s">
        <v>351</v>
      </c>
      <c r="B46" s="745"/>
      <c r="C46" s="753" t="s">
        <v>991</v>
      </c>
      <c r="D46" s="747"/>
      <c r="E46" s="546">
        <f aca="true" t="shared" si="5" ref="E46:L46">SUM(E42:E45)</f>
        <v>5292500</v>
      </c>
      <c r="F46" s="546">
        <f t="shared" si="5"/>
        <v>5254248</v>
      </c>
      <c r="G46" s="546"/>
      <c r="H46" s="546">
        <f t="shared" si="5"/>
        <v>1148860</v>
      </c>
      <c r="I46" s="546">
        <f t="shared" si="5"/>
        <v>1148860</v>
      </c>
      <c r="J46" s="546"/>
      <c r="K46" s="546">
        <f t="shared" si="5"/>
        <v>6564137</v>
      </c>
      <c r="L46" s="546">
        <f t="shared" si="5"/>
        <v>6033598</v>
      </c>
      <c r="M46" s="546"/>
      <c r="N46" s="546"/>
      <c r="O46" s="546"/>
      <c r="P46" s="546"/>
      <c r="Q46" s="546"/>
      <c r="R46" s="546"/>
      <c r="S46" s="546"/>
      <c r="T46" s="546">
        <f>SUM(T42:T45)</f>
        <v>13005497</v>
      </c>
      <c r="U46" s="546">
        <f>SUM(U42:U45)</f>
        <v>12436706</v>
      </c>
      <c r="V46" s="944">
        <f t="shared" si="3"/>
        <v>95.62653391869607</v>
      </c>
    </row>
    <row r="47" spans="1:22" ht="15.75" thickBot="1">
      <c r="A47" s="746" t="s">
        <v>352</v>
      </c>
      <c r="B47" s="745"/>
      <c r="C47" s="753" t="s">
        <v>992</v>
      </c>
      <c r="D47" s="546">
        <f>D41+D46</f>
        <v>19621113</v>
      </c>
      <c r="E47" s="546">
        <f>E41+E46</f>
        <v>23905873</v>
      </c>
      <c r="F47" s="546">
        <f aca="true" t="shared" si="6" ref="F47:U47">F41+F46</f>
        <v>23595097</v>
      </c>
      <c r="G47" s="546">
        <f t="shared" si="6"/>
        <v>4569899</v>
      </c>
      <c r="H47" s="546">
        <f t="shared" si="6"/>
        <v>5342629</v>
      </c>
      <c r="I47" s="546">
        <f t="shared" si="6"/>
        <v>5282953</v>
      </c>
      <c r="J47" s="546">
        <f t="shared" si="6"/>
        <v>28696205</v>
      </c>
      <c r="K47" s="546">
        <f t="shared" si="6"/>
        <v>30020334</v>
      </c>
      <c r="L47" s="546">
        <f t="shared" si="6"/>
        <v>24114317</v>
      </c>
      <c r="M47" s="546">
        <f t="shared" si="6"/>
        <v>3111400</v>
      </c>
      <c r="N47" s="546">
        <f t="shared" si="6"/>
        <v>2861400</v>
      </c>
      <c r="O47" s="546">
        <f t="shared" si="6"/>
        <v>2140700</v>
      </c>
      <c r="P47" s="546">
        <f t="shared" si="6"/>
        <v>5899055</v>
      </c>
      <c r="Q47" s="546">
        <f t="shared" si="6"/>
        <v>43167533</v>
      </c>
      <c r="R47" s="546">
        <f t="shared" si="6"/>
        <v>1921920</v>
      </c>
      <c r="S47" s="546">
        <f t="shared" si="6"/>
        <v>61897672</v>
      </c>
      <c r="T47" s="546">
        <f t="shared" si="6"/>
        <v>105297769</v>
      </c>
      <c r="U47" s="546">
        <f t="shared" si="6"/>
        <v>57054987</v>
      </c>
      <c r="V47" s="944">
        <f t="shared" si="3"/>
        <v>54.18442151419182</v>
      </c>
    </row>
  </sheetData>
  <sheetProtection password="AF00" sheet="1"/>
  <mergeCells count="14">
    <mergeCell ref="V11:V12"/>
    <mergeCell ref="B3:R3"/>
    <mergeCell ref="M10:O10"/>
    <mergeCell ref="P10:R10"/>
    <mergeCell ref="B10:B12"/>
    <mergeCell ref="C10:C12"/>
    <mergeCell ref="D10:F10"/>
    <mergeCell ref="J10:L10"/>
    <mergeCell ref="A10:A12"/>
    <mergeCell ref="B2:V2"/>
    <mergeCell ref="B6:V6"/>
    <mergeCell ref="S10:V10"/>
    <mergeCell ref="B5:V5"/>
    <mergeCell ref="B7:V7"/>
  </mergeCells>
  <printOptions horizontalCentered="1" verticalCentered="1"/>
  <pageMargins left="0" right="0" top="0.4330708661417323" bottom="0.3937007874015748" header="0.2755905511811024" footer="0.31496062992125984"/>
  <pageSetup fitToHeight="1" fitToWidth="1" horizontalDpi="600" verticalDpi="600" orientation="landscape" paperSize="8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AG46"/>
  <sheetViews>
    <sheetView showGridLines="0" zoomScalePageLayoutView="0" workbookViewId="0" topLeftCell="A1">
      <selection activeCell="B2" sqref="B2:P2"/>
    </sheetView>
  </sheetViews>
  <sheetFormatPr defaultColWidth="9.00390625" defaultRowHeight="12.75"/>
  <cols>
    <col min="1" max="1" width="4.125" style="7" customWidth="1"/>
    <col min="2" max="2" width="9.125" style="7" customWidth="1"/>
    <col min="3" max="3" width="59.125" style="7" customWidth="1"/>
    <col min="4" max="4" width="12.125" style="7" customWidth="1"/>
    <col min="5" max="5" width="9.25390625" style="7" customWidth="1"/>
    <col min="6" max="6" width="9.125" style="7" customWidth="1"/>
    <col min="7" max="7" width="10.125" style="7" customWidth="1"/>
    <col min="8" max="8" width="11.125" style="7" customWidth="1"/>
    <col min="9" max="9" width="10.25390625" style="7" customWidth="1"/>
    <col min="10" max="10" width="9.375" style="7" customWidth="1"/>
    <col min="11" max="11" width="9.125" style="7" customWidth="1"/>
    <col min="12" max="12" width="9.875" style="7" customWidth="1"/>
    <col min="13" max="13" width="10.00390625" style="7" customWidth="1"/>
    <col min="14" max="14" width="10.25390625" style="7" customWidth="1"/>
    <col min="15" max="15" width="9.875" style="7" customWidth="1"/>
    <col min="16" max="16" width="7.25390625" style="7" customWidth="1"/>
    <col min="17" max="16384" width="9.125" style="7" customWidth="1"/>
  </cols>
  <sheetData>
    <row r="2" spans="2:16" s="30" customFormat="1" ht="12.75">
      <c r="B2" s="1069"/>
      <c r="C2" s="1069"/>
      <c r="D2" s="1069"/>
      <c r="E2" s="1069"/>
      <c r="F2" s="1069"/>
      <c r="G2" s="1069"/>
      <c r="H2" s="1069"/>
      <c r="I2" s="1069"/>
      <c r="J2" s="1069"/>
      <c r="K2" s="1069"/>
      <c r="L2" s="1069"/>
      <c r="M2" s="1069"/>
      <c r="N2" s="1069"/>
      <c r="O2" s="1069"/>
      <c r="P2" s="1069"/>
    </row>
    <row r="3" spans="2:18" s="30" customFormat="1" ht="12.75">
      <c r="B3" s="1103" t="s">
        <v>1132</v>
      </c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1103"/>
      <c r="P3" s="1103"/>
      <c r="Q3" s="1103"/>
      <c r="R3" s="1103"/>
    </row>
    <row r="4" spans="2:18" s="30" customFormat="1" ht="12.75"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</row>
    <row r="5" spans="2:22" s="462" customFormat="1" ht="14.25">
      <c r="B5" s="1086" t="s">
        <v>300</v>
      </c>
      <c r="C5" s="1086"/>
      <c r="D5" s="1086"/>
      <c r="E5" s="1086"/>
      <c r="F5" s="1086"/>
      <c r="G5" s="1086"/>
      <c r="H5" s="1086"/>
      <c r="I5" s="1086"/>
      <c r="J5" s="1086"/>
      <c r="K5" s="1086"/>
      <c r="L5" s="1086"/>
      <c r="M5" s="1086"/>
      <c r="N5" s="1086"/>
      <c r="O5" s="1086"/>
      <c r="P5" s="1086"/>
      <c r="Q5" s="466"/>
      <c r="R5" s="466"/>
      <c r="S5" s="466"/>
      <c r="T5" s="466"/>
      <c r="U5" s="466"/>
      <c r="V5" s="466"/>
    </row>
    <row r="6" spans="2:22" s="463" customFormat="1" ht="15">
      <c r="B6" s="1086" t="s">
        <v>302</v>
      </c>
      <c r="C6" s="1086"/>
      <c r="D6" s="1086"/>
      <c r="E6" s="1086"/>
      <c r="F6" s="1086"/>
      <c r="G6" s="1086"/>
      <c r="H6" s="1086"/>
      <c r="I6" s="1086"/>
      <c r="J6" s="1086"/>
      <c r="K6" s="1086"/>
      <c r="L6" s="1086"/>
      <c r="M6" s="1086"/>
      <c r="N6" s="1086"/>
      <c r="O6" s="1086"/>
      <c r="P6" s="1086"/>
      <c r="Q6" s="466"/>
      <c r="R6" s="466"/>
      <c r="S6" s="466"/>
      <c r="T6" s="466"/>
      <c r="U6" s="466"/>
      <c r="V6" s="466"/>
    </row>
    <row r="7" spans="2:22" s="462" customFormat="1" ht="14.25">
      <c r="B7" s="1086" t="s">
        <v>981</v>
      </c>
      <c r="C7" s="1086"/>
      <c r="D7" s="1086"/>
      <c r="E7" s="1086"/>
      <c r="F7" s="1086"/>
      <c r="G7" s="1086"/>
      <c r="H7" s="1086"/>
      <c r="I7" s="1086"/>
      <c r="J7" s="1086"/>
      <c r="K7" s="1086"/>
      <c r="L7" s="1086"/>
      <c r="M7" s="1086"/>
      <c r="N7" s="1086"/>
      <c r="O7" s="1086"/>
      <c r="P7" s="1086"/>
      <c r="Q7" s="466"/>
      <c r="R7" s="466"/>
      <c r="S7" s="466"/>
      <c r="T7" s="466"/>
      <c r="U7" s="466"/>
      <c r="V7" s="466"/>
    </row>
    <row r="8" ht="13.5" thickBot="1">
      <c r="P8" s="468" t="s">
        <v>870</v>
      </c>
    </row>
    <row r="9" spans="1:33" ht="39.75" customHeight="1" thickBot="1">
      <c r="A9" s="1110" t="s">
        <v>889</v>
      </c>
      <c r="B9" s="1113"/>
      <c r="C9" s="1091" t="s">
        <v>15</v>
      </c>
      <c r="D9" s="1116" t="s">
        <v>759</v>
      </c>
      <c r="E9" s="1095"/>
      <c r="F9" s="1096"/>
      <c r="G9" s="1098" t="s">
        <v>760</v>
      </c>
      <c r="H9" s="1095"/>
      <c r="I9" s="1096"/>
      <c r="J9" s="1098" t="s">
        <v>411</v>
      </c>
      <c r="K9" s="1095"/>
      <c r="L9" s="1096"/>
      <c r="M9" s="1098" t="s">
        <v>871</v>
      </c>
      <c r="N9" s="1099"/>
      <c r="O9" s="1099"/>
      <c r="P9" s="1100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2.75">
      <c r="A10" s="1111"/>
      <c r="B10" s="1114"/>
      <c r="C10" s="1092"/>
      <c r="D10" s="31" t="s">
        <v>681</v>
      </c>
      <c r="E10" s="31" t="s">
        <v>683</v>
      </c>
      <c r="F10" s="31" t="s">
        <v>684</v>
      </c>
      <c r="G10" s="31" t="s">
        <v>681</v>
      </c>
      <c r="H10" s="31" t="s">
        <v>683</v>
      </c>
      <c r="I10" s="31" t="s">
        <v>684</v>
      </c>
      <c r="J10" s="31" t="s">
        <v>681</v>
      </c>
      <c r="K10" s="31" t="s">
        <v>683</v>
      </c>
      <c r="L10" s="31" t="s">
        <v>684</v>
      </c>
      <c r="M10" s="32" t="s">
        <v>681</v>
      </c>
      <c r="N10" s="32" t="s">
        <v>683</v>
      </c>
      <c r="O10" s="32" t="s">
        <v>684</v>
      </c>
      <c r="P10" s="1101" t="s">
        <v>484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16" ht="13.5" thickBot="1">
      <c r="A11" s="1112"/>
      <c r="B11" s="1115"/>
      <c r="C11" s="1093"/>
      <c r="D11" s="33" t="s">
        <v>685</v>
      </c>
      <c r="E11" s="33" t="s">
        <v>685</v>
      </c>
      <c r="F11" s="33" t="s">
        <v>644</v>
      </c>
      <c r="G11" s="33" t="s">
        <v>685</v>
      </c>
      <c r="H11" s="33" t="s">
        <v>685</v>
      </c>
      <c r="I11" s="33" t="s">
        <v>644</v>
      </c>
      <c r="J11" s="33" t="s">
        <v>685</v>
      </c>
      <c r="K11" s="33" t="s">
        <v>685</v>
      </c>
      <c r="L11" s="33" t="s">
        <v>644</v>
      </c>
      <c r="M11" s="33" t="s">
        <v>685</v>
      </c>
      <c r="N11" s="33" t="s">
        <v>685</v>
      </c>
      <c r="O11" s="33" t="s">
        <v>644</v>
      </c>
      <c r="P11" s="1102"/>
    </row>
    <row r="12" spans="1:16" s="8" customFormat="1" ht="30">
      <c r="A12" s="558" t="s">
        <v>334</v>
      </c>
      <c r="B12" s="548" t="s">
        <v>22</v>
      </c>
      <c r="C12" s="180" t="s">
        <v>23</v>
      </c>
      <c r="D12" s="542">
        <v>101600</v>
      </c>
      <c r="E12" s="538">
        <v>101600</v>
      </c>
      <c r="F12" s="539">
        <v>14000</v>
      </c>
      <c r="G12" s="540"/>
      <c r="H12" s="538"/>
      <c r="I12" s="539"/>
      <c r="J12" s="540"/>
      <c r="K12" s="538">
        <v>840000</v>
      </c>
      <c r="L12" s="539">
        <v>840000</v>
      </c>
      <c r="M12" s="541">
        <f>D12+G12+J12</f>
        <v>101600</v>
      </c>
      <c r="N12" s="541">
        <f>E12+H12+K12</f>
        <v>941600</v>
      </c>
      <c r="O12" s="541">
        <f>F12+I12+L12</f>
        <v>854000</v>
      </c>
      <c r="P12" s="42">
        <f>O12/N12*100</f>
        <v>90.69668649107902</v>
      </c>
    </row>
    <row r="13" spans="1:16" s="8" customFormat="1" ht="15">
      <c r="A13" s="559" t="s">
        <v>335</v>
      </c>
      <c r="B13" s="549" t="s">
        <v>324</v>
      </c>
      <c r="C13" s="180" t="s">
        <v>720</v>
      </c>
      <c r="D13" s="542"/>
      <c r="E13" s="542"/>
      <c r="F13" s="543"/>
      <c r="G13" s="544"/>
      <c r="H13" s="542"/>
      <c r="I13" s="543"/>
      <c r="J13" s="544"/>
      <c r="K13" s="542"/>
      <c r="L13" s="543"/>
      <c r="M13" s="541"/>
      <c r="N13" s="541"/>
      <c r="O13" s="541"/>
      <c r="P13" s="42"/>
    </row>
    <row r="14" spans="1:16" s="8" customFormat="1" ht="18.75" customHeight="1">
      <c r="A14" s="559" t="s">
        <v>336</v>
      </c>
      <c r="B14" s="549" t="s">
        <v>325</v>
      </c>
      <c r="C14" s="180" t="s">
        <v>326</v>
      </c>
      <c r="D14" s="542"/>
      <c r="E14" s="542">
        <v>1181000</v>
      </c>
      <c r="F14" s="543">
        <v>1181000</v>
      </c>
      <c r="G14" s="544"/>
      <c r="H14" s="542">
        <v>120000</v>
      </c>
      <c r="I14" s="543">
        <v>120000</v>
      </c>
      <c r="J14" s="544"/>
      <c r="K14" s="542"/>
      <c r="L14" s="543"/>
      <c r="M14" s="541"/>
      <c r="N14" s="541">
        <f>E14+H14+K14</f>
        <v>1301000</v>
      </c>
      <c r="O14" s="541">
        <f>F14+I14+L14</f>
        <v>1301000</v>
      </c>
      <c r="P14" s="43">
        <f>O14/N14*100</f>
        <v>100</v>
      </c>
    </row>
    <row r="15" spans="1:16" ht="15">
      <c r="A15" s="559" t="s">
        <v>337</v>
      </c>
      <c r="B15" s="550" t="s">
        <v>327</v>
      </c>
      <c r="C15" s="178" t="s">
        <v>328</v>
      </c>
      <c r="D15" s="542"/>
      <c r="E15" s="542"/>
      <c r="F15" s="543"/>
      <c r="G15" s="544"/>
      <c r="H15" s="542"/>
      <c r="I15" s="543"/>
      <c r="J15" s="544"/>
      <c r="K15" s="542"/>
      <c r="L15" s="543"/>
      <c r="M15" s="541"/>
      <c r="N15" s="541"/>
      <c r="O15" s="541"/>
      <c r="P15" s="42"/>
    </row>
    <row r="16" spans="1:16" ht="18" customHeight="1">
      <c r="A16" s="559" t="s">
        <v>338</v>
      </c>
      <c r="B16" s="549" t="s">
        <v>330</v>
      </c>
      <c r="C16" s="180" t="s">
        <v>331</v>
      </c>
      <c r="D16" s="538"/>
      <c r="E16" s="538"/>
      <c r="F16" s="539"/>
      <c r="G16" s="540"/>
      <c r="H16" s="538"/>
      <c r="I16" s="539"/>
      <c r="J16" s="540"/>
      <c r="K16" s="538"/>
      <c r="L16" s="539"/>
      <c r="M16" s="541"/>
      <c r="N16" s="541"/>
      <c r="O16" s="541"/>
      <c r="P16" s="43"/>
    </row>
    <row r="17" spans="1:16" ht="15">
      <c r="A17" s="559" t="s">
        <v>360</v>
      </c>
      <c r="B17" s="551" t="s">
        <v>390</v>
      </c>
      <c r="C17" s="180" t="s">
        <v>481</v>
      </c>
      <c r="D17" s="538"/>
      <c r="E17" s="538"/>
      <c r="F17" s="539"/>
      <c r="G17" s="540">
        <v>10000000</v>
      </c>
      <c r="H17" s="538">
        <v>66160196</v>
      </c>
      <c r="I17" s="539">
        <v>10050800</v>
      </c>
      <c r="J17" s="540"/>
      <c r="K17" s="538"/>
      <c r="L17" s="539"/>
      <c r="M17" s="541">
        <f>D17+G17+J17</f>
        <v>10000000</v>
      </c>
      <c r="N17" s="541">
        <f>E17+H17+K17</f>
        <v>66160196</v>
      </c>
      <c r="O17" s="541">
        <f>F17+I17+L17</f>
        <v>10050800</v>
      </c>
      <c r="P17" s="42">
        <f>O17/N17*100</f>
        <v>15.191611584705706</v>
      </c>
    </row>
    <row r="18" spans="1:16" ht="30">
      <c r="A18" s="559" t="s">
        <v>361</v>
      </c>
      <c r="B18" s="552" t="s">
        <v>391</v>
      </c>
      <c r="C18" s="180" t="s">
        <v>392</v>
      </c>
      <c r="D18" s="538"/>
      <c r="E18" s="538"/>
      <c r="F18" s="539"/>
      <c r="G18" s="540"/>
      <c r="H18" s="538"/>
      <c r="I18" s="539"/>
      <c r="J18" s="540"/>
      <c r="K18" s="538"/>
      <c r="L18" s="539"/>
      <c r="M18" s="541"/>
      <c r="N18" s="541"/>
      <c r="O18" s="541"/>
      <c r="P18" s="43"/>
    </row>
    <row r="19" spans="1:16" ht="15">
      <c r="A19" s="559" t="s">
        <v>362</v>
      </c>
      <c r="B19" s="552" t="s">
        <v>409</v>
      </c>
      <c r="C19" s="180" t="s">
        <v>410</v>
      </c>
      <c r="D19" s="538"/>
      <c r="E19" s="538"/>
      <c r="F19" s="539"/>
      <c r="G19" s="540"/>
      <c r="H19" s="538"/>
      <c r="I19" s="539"/>
      <c r="J19" s="540"/>
      <c r="K19" s="538"/>
      <c r="L19" s="539"/>
      <c r="M19" s="541"/>
      <c r="N19" s="541"/>
      <c r="O19" s="541"/>
      <c r="P19" s="43"/>
    </row>
    <row r="20" spans="1:16" ht="15">
      <c r="A20" s="559" t="s">
        <v>363</v>
      </c>
      <c r="B20" s="549" t="s">
        <v>378</v>
      </c>
      <c r="C20" s="180" t="s">
        <v>379</v>
      </c>
      <c r="D20" s="538"/>
      <c r="E20" s="538">
        <v>1379000</v>
      </c>
      <c r="F20" s="539">
        <v>1379000</v>
      </c>
      <c r="G20" s="540"/>
      <c r="H20" s="538"/>
      <c r="I20" s="539"/>
      <c r="J20" s="540"/>
      <c r="K20" s="538"/>
      <c r="L20" s="539"/>
      <c r="M20" s="541"/>
      <c r="N20" s="541">
        <f>E20+H20+K20</f>
        <v>1379000</v>
      </c>
      <c r="O20" s="541">
        <f>F20+I20+L20</f>
        <v>1379000</v>
      </c>
      <c r="P20" s="43">
        <f>O20/N20*100</f>
        <v>100</v>
      </c>
    </row>
    <row r="21" spans="1:16" ht="15">
      <c r="A21" s="559" t="s">
        <v>656</v>
      </c>
      <c r="B21" s="549" t="s">
        <v>393</v>
      </c>
      <c r="C21" s="180" t="s">
        <v>394</v>
      </c>
      <c r="D21" s="538"/>
      <c r="E21" s="538"/>
      <c r="F21" s="539"/>
      <c r="G21" s="540"/>
      <c r="H21" s="538"/>
      <c r="I21" s="539"/>
      <c r="J21" s="540">
        <v>1200000</v>
      </c>
      <c r="K21" s="538">
        <v>360000</v>
      </c>
      <c r="L21" s="539">
        <v>360000</v>
      </c>
      <c r="M21" s="541">
        <f>D21+G21+J21</f>
        <v>1200000</v>
      </c>
      <c r="N21" s="541">
        <f>E21+H21+K21</f>
        <v>360000</v>
      </c>
      <c r="O21" s="541">
        <f>F21+I21+L21</f>
        <v>360000</v>
      </c>
      <c r="P21" s="43">
        <f>O21/N21*100</f>
        <v>100</v>
      </c>
    </row>
    <row r="22" spans="1:16" ht="18" customHeight="1">
      <c r="A22" s="559" t="s">
        <v>657</v>
      </c>
      <c r="B22" s="549" t="s">
        <v>380</v>
      </c>
      <c r="C22" s="180" t="s">
        <v>716</v>
      </c>
      <c r="D22" s="538"/>
      <c r="E22" s="538"/>
      <c r="F22" s="539"/>
      <c r="G22" s="540"/>
      <c r="H22" s="538"/>
      <c r="I22" s="539"/>
      <c r="J22" s="540"/>
      <c r="K22" s="538"/>
      <c r="L22" s="539"/>
      <c r="M22" s="541"/>
      <c r="N22" s="541"/>
      <c r="O22" s="541"/>
      <c r="P22" s="43"/>
    </row>
    <row r="23" spans="1:16" ht="15">
      <c r="A23" s="559" t="s">
        <v>688</v>
      </c>
      <c r="B23" s="549" t="s">
        <v>395</v>
      </c>
      <c r="C23" s="180" t="s">
        <v>715</v>
      </c>
      <c r="D23" s="538"/>
      <c r="E23" s="538"/>
      <c r="F23" s="539"/>
      <c r="G23" s="540"/>
      <c r="H23" s="538"/>
      <c r="I23" s="539"/>
      <c r="J23" s="540"/>
      <c r="K23" s="538"/>
      <c r="L23" s="539"/>
      <c r="M23" s="541"/>
      <c r="N23" s="541"/>
      <c r="O23" s="541"/>
      <c r="P23" s="43"/>
    </row>
    <row r="24" spans="1:16" ht="15">
      <c r="A24" s="559" t="s">
        <v>658</v>
      </c>
      <c r="B24" s="549" t="s">
        <v>381</v>
      </c>
      <c r="C24" s="180" t="s">
        <v>382</v>
      </c>
      <c r="D24" s="538"/>
      <c r="E24" s="538">
        <v>1000000</v>
      </c>
      <c r="F24" s="539">
        <v>1000000</v>
      </c>
      <c r="G24" s="540"/>
      <c r="H24" s="538"/>
      <c r="I24" s="539"/>
      <c r="J24" s="540"/>
      <c r="K24" s="538"/>
      <c r="L24" s="539"/>
      <c r="M24" s="541"/>
      <c r="N24" s="541">
        <f aca="true" t="shared" si="0" ref="M24:O28">E24+H24+K24</f>
        <v>1000000</v>
      </c>
      <c r="O24" s="541">
        <f t="shared" si="0"/>
        <v>1000000</v>
      </c>
      <c r="P24" s="43">
        <f>O24/N24*100</f>
        <v>100</v>
      </c>
    </row>
    <row r="25" spans="1:16" ht="18" customHeight="1">
      <c r="A25" s="559" t="s">
        <v>659</v>
      </c>
      <c r="B25" s="549" t="s">
        <v>396</v>
      </c>
      <c r="C25" s="192" t="s">
        <v>717</v>
      </c>
      <c r="D25" s="538"/>
      <c r="E25" s="538">
        <v>64899</v>
      </c>
      <c r="F25" s="539">
        <v>64899</v>
      </c>
      <c r="G25" s="540"/>
      <c r="H25" s="538"/>
      <c r="I25" s="539"/>
      <c r="J25" s="540"/>
      <c r="K25" s="538"/>
      <c r="L25" s="539"/>
      <c r="M25" s="541"/>
      <c r="N25" s="541">
        <f t="shared" si="0"/>
        <v>64899</v>
      </c>
      <c r="O25" s="541">
        <f t="shared" si="0"/>
        <v>64899</v>
      </c>
      <c r="P25" s="43">
        <f>O25/N25*100</f>
        <v>100</v>
      </c>
    </row>
    <row r="26" spans="1:16" ht="15">
      <c r="A26" s="559" t="s">
        <v>660</v>
      </c>
      <c r="B26" s="549" t="s">
        <v>397</v>
      </c>
      <c r="C26" s="180" t="s">
        <v>398</v>
      </c>
      <c r="D26" s="538"/>
      <c r="E26" s="538"/>
      <c r="F26" s="539"/>
      <c r="G26" s="540"/>
      <c r="H26" s="538"/>
      <c r="I26" s="539"/>
      <c r="J26" s="540"/>
      <c r="K26" s="538"/>
      <c r="L26" s="539"/>
      <c r="M26" s="541"/>
      <c r="N26" s="541"/>
      <c r="O26" s="541"/>
      <c r="P26" s="43"/>
    </row>
    <row r="27" spans="1:16" ht="18" customHeight="1">
      <c r="A27" s="559" t="s">
        <v>662</v>
      </c>
      <c r="B27" s="549" t="s">
        <v>383</v>
      </c>
      <c r="C27" s="192" t="s">
        <v>719</v>
      </c>
      <c r="D27" s="538">
        <v>179959</v>
      </c>
      <c r="E27" s="538">
        <v>100090</v>
      </c>
      <c r="F27" s="539">
        <v>48967</v>
      </c>
      <c r="G27" s="540"/>
      <c r="H27" s="538"/>
      <c r="I27" s="539"/>
      <c r="J27" s="540"/>
      <c r="K27" s="538"/>
      <c r="L27" s="539"/>
      <c r="M27" s="541">
        <f t="shared" si="0"/>
        <v>179959</v>
      </c>
      <c r="N27" s="541">
        <f t="shared" si="0"/>
        <v>100090</v>
      </c>
      <c r="O27" s="541">
        <f>F27+I27+L27</f>
        <v>48967</v>
      </c>
      <c r="P27" s="43">
        <f>O27/N27*100</f>
        <v>48.92296932760515</v>
      </c>
    </row>
    <row r="28" spans="1:16" ht="18" customHeight="1">
      <c r="A28" s="559" t="s">
        <v>663</v>
      </c>
      <c r="B28" s="549" t="s">
        <v>872</v>
      </c>
      <c r="C28" s="545" t="s">
        <v>887</v>
      </c>
      <c r="D28" s="538"/>
      <c r="E28" s="538">
        <v>14970</v>
      </c>
      <c r="F28" s="539">
        <v>14970</v>
      </c>
      <c r="G28" s="540"/>
      <c r="H28" s="538"/>
      <c r="I28" s="539"/>
      <c r="J28" s="540"/>
      <c r="K28" s="538"/>
      <c r="L28" s="539"/>
      <c r="M28" s="541"/>
      <c r="N28" s="541">
        <f t="shared" si="0"/>
        <v>14970</v>
      </c>
      <c r="O28" s="541">
        <f t="shared" si="0"/>
        <v>14970</v>
      </c>
      <c r="P28" s="43">
        <f>O28/N28*100</f>
        <v>100</v>
      </c>
    </row>
    <row r="29" spans="1:16" ht="15">
      <c r="A29" s="559" t="s">
        <v>664</v>
      </c>
      <c r="B29" s="549" t="s">
        <v>407</v>
      </c>
      <c r="C29" s="180" t="s">
        <v>408</v>
      </c>
      <c r="D29" s="538"/>
      <c r="E29" s="538"/>
      <c r="F29" s="539"/>
      <c r="G29" s="540"/>
      <c r="H29" s="538"/>
      <c r="I29" s="539"/>
      <c r="J29" s="540"/>
      <c r="K29" s="538"/>
      <c r="L29" s="539"/>
      <c r="M29" s="541"/>
      <c r="N29" s="541"/>
      <c r="O29" s="541"/>
      <c r="P29" s="43"/>
    </row>
    <row r="30" spans="1:16" ht="15">
      <c r="A30" s="559" t="s">
        <v>665</v>
      </c>
      <c r="B30" s="549" t="s">
        <v>399</v>
      </c>
      <c r="C30" s="180" t="s">
        <v>718</v>
      </c>
      <c r="D30" s="538"/>
      <c r="E30" s="538"/>
      <c r="F30" s="539"/>
      <c r="G30" s="540"/>
      <c r="H30" s="538"/>
      <c r="I30" s="539"/>
      <c r="J30" s="540"/>
      <c r="K30" s="538"/>
      <c r="L30" s="539"/>
      <c r="M30" s="541"/>
      <c r="N30" s="541"/>
      <c r="O30" s="541"/>
      <c r="P30" s="43"/>
    </row>
    <row r="31" spans="1:16" ht="15">
      <c r="A31" s="559" t="s">
        <v>666</v>
      </c>
      <c r="B31" s="549" t="s">
        <v>400</v>
      </c>
      <c r="C31" s="180" t="s">
        <v>401</v>
      </c>
      <c r="D31" s="538"/>
      <c r="E31" s="538"/>
      <c r="F31" s="539"/>
      <c r="G31" s="540"/>
      <c r="H31" s="538"/>
      <c r="I31" s="539"/>
      <c r="J31" s="540"/>
      <c r="K31" s="538"/>
      <c r="L31" s="539"/>
      <c r="M31" s="541"/>
      <c r="N31" s="541"/>
      <c r="O31" s="541"/>
      <c r="P31" s="43"/>
    </row>
    <row r="32" spans="1:16" ht="18" customHeight="1">
      <c r="A32" s="559" t="s">
        <v>667</v>
      </c>
      <c r="B32" s="549" t="s">
        <v>841</v>
      </c>
      <c r="C32" s="192" t="s">
        <v>842</v>
      </c>
      <c r="D32" s="538">
        <v>51816</v>
      </c>
      <c r="E32" s="538"/>
      <c r="F32" s="539"/>
      <c r="G32" s="540"/>
      <c r="H32" s="538"/>
      <c r="I32" s="539"/>
      <c r="J32" s="540"/>
      <c r="K32" s="538"/>
      <c r="L32" s="539"/>
      <c r="M32" s="541">
        <f>D32+G32+J32</f>
        <v>51816</v>
      </c>
      <c r="N32" s="541"/>
      <c r="O32" s="541"/>
      <c r="P32" s="43"/>
    </row>
    <row r="33" spans="1:16" ht="15">
      <c r="A33" s="559" t="s">
        <v>339</v>
      </c>
      <c r="B33" s="549" t="s">
        <v>843</v>
      </c>
      <c r="C33" s="180" t="s">
        <v>844</v>
      </c>
      <c r="D33" s="538">
        <v>9144</v>
      </c>
      <c r="E33" s="538"/>
      <c r="F33" s="539"/>
      <c r="G33" s="540"/>
      <c r="H33" s="538"/>
      <c r="I33" s="539"/>
      <c r="J33" s="540"/>
      <c r="K33" s="538"/>
      <c r="L33" s="539"/>
      <c r="M33" s="541">
        <f>D33+G33+J33</f>
        <v>9144</v>
      </c>
      <c r="N33" s="541"/>
      <c r="O33" s="541"/>
      <c r="P33" s="43"/>
    </row>
    <row r="34" spans="1:16" ht="15">
      <c r="A34" s="559" t="s">
        <v>340</v>
      </c>
      <c r="B34" s="549" t="s">
        <v>843</v>
      </c>
      <c r="C34" s="180" t="s">
        <v>846</v>
      </c>
      <c r="D34" s="538">
        <v>13208</v>
      </c>
      <c r="E34" s="538"/>
      <c r="F34" s="539"/>
      <c r="G34" s="540"/>
      <c r="H34" s="538"/>
      <c r="I34" s="539"/>
      <c r="J34" s="540"/>
      <c r="K34" s="538"/>
      <c r="L34" s="539"/>
      <c r="M34" s="541">
        <f>D34+G34+J34</f>
        <v>13208</v>
      </c>
      <c r="N34" s="541"/>
      <c r="O34" s="541"/>
      <c r="P34" s="43"/>
    </row>
    <row r="35" spans="1:16" ht="15">
      <c r="A35" s="559" t="s">
        <v>341</v>
      </c>
      <c r="B35" s="549">
        <v>104051</v>
      </c>
      <c r="C35" s="180" t="s">
        <v>386</v>
      </c>
      <c r="D35" s="538"/>
      <c r="E35" s="538"/>
      <c r="F35" s="539"/>
      <c r="G35" s="540"/>
      <c r="H35" s="538"/>
      <c r="I35" s="539"/>
      <c r="J35" s="540"/>
      <c r="K35" s="538"/>
      <c r="L35" s="539"/>
      <c r="M35" s="541"/>
      <c r="N35" s="541"/>
      <c r="O35" s="541"/>
      <c r="P35" s="43"/>
    </row>
    <row r="36" spans="1:16" ht="15">
      <c r="A36" s="559" t="s">
        <v>342</v>
      </c>
      <c r="B36" s="549">
        <v>106020</v>
      </c>
      <c r="C36" s="180" t="s">
        <v>402</v>
      </c>
      <c r="D36" s="538"/>
      <c r="E36" s="538"/>
      <c r="F36" s="539"/>
      <c r="G36" s="540"/>
      <c r="H36" s="538"/>
      <c r="I36" s="539"/>
      <c r="J36" s="540"/>
      <c r="K36" s="538"/>
      <c r="L36" s="539"/>
      <c r="M36" s="541"/>
      <c r="N36" s="541"/>
      <c r="O36" s="541"/>
      <c r="P36" s="43"/>
    </row>
    <row r="37" spans="1:16" ht="18" customHeight="1">
      <c r="A37" s="559" t="s">
        <v>343</v>
      </c>
      <c r="B37" s="549" t="s">
        <v>387</v>
      </c>
      <c r="C37" s="192" t="s">
        <v>695</v>
      </c>
      <c r="D37" s="538">
        <v>26670</v>
      </c>
      <c r="E37" s="538"/>
      <c r="F37" s="539"/>
      <c r="G37" s="540"/>
      <c r="H37" s="538"/>
      <c r="I37" s="539"/>
      <c r="J37" s="540"/>
      <c r="K37" s="538"/>
      <c r="L37" s="539"/>
      <c r="M37" s="541">
        <f>D37+G37+J37</f>
        <v>26670</v>
      </c>
      <c r="N37" s="541"/>
      <c r="O37" s="541"/>
      <c r="P37" s="43"/>
    </row>
    <row r="38" spans="1:16" ht="18" customHeight="1">
      <c r="A38" s="559" t="s">
        <v>344</v>
      </c>
      <c r="B38" s="549">
        <v>107052</v>
      </c>
      <c r="C38" s="183" t="s">
        <v>482</v>
      </c>
      <c r="D38" s="538"/>
      <c r="E38" s="538"/>
      <c r="F38" s="539"/>
      <c r="G38" s="540"/>
      <c r="H38" s="538"/>
      <c r="I38" s="539"/>
      <c r="J38" s="540"/>
      <c r="K38" s="538"/>
      <c r="L38" s="539"/>
      <c r="M38" s="541"/>
      <c r="N38" s="541"/>
      <c r="O38" s="541"/>
      <c r="P38" s="43"/>
    </row>
    <row r="39" spans="1:16" ht="15.75" thickBot="1">
      <c r="A39" s="560" t="s">
        <v>345</v>
      </c>
      <c r="B39" s="551">
        <v>107060</v>
      </c>
      <c r="C39" s="180" t="s">
        <v>403</v>
      </c>
      <c r="D39" s="538"/>
      <c r="E39" s="538"/>
      <c r="F39" s="539"/>
      <c r="G39" s="540"/>
      <c r="H39" s="538"/>
      <c r="I39" s="539"/>
      <c r="J39" s="540"/>
      <c r="K39" s="538"/>
      <c r="L39" s="539"/>
      <c r="M39" s="541"/>
      <c r="N39" s="541"/>
      <c r="O39" s="541"/>
      <c r="P39" s="43"/>
    </row>
    <row r="40" spans="1:16" ht="24.75" customHeight="1" thickBot="1">
      <c r="A40" s="561" t="s">
        <v>346</v>
      </c>
      <c r="B40" s="553"/>
      <c r="C40" s="188" t="s">
        <v>993</v>
      </c>
      <c r="D40" s="546">
        <f>SUM(D12:D39)</f>
        <v>382397</v>
      </c>
      <c r="E40" s="546">
        <f>SUM(E12:E39)</f>
        <v>3841559</v>
      </c>
      <c r="F40" s="546">
        <f>SUM(F12:F39)</f>
        <v>3702836</v>
      </c>
      <c r="G40" s="546">
        <f aca="true" t="shared" si="1" ref="G40:O40">SUM(G12:G39)</f>
        <v>10000000</v>
      </c>
      <c r="H40" s="546">
        <f t="shared" si="1"/>
        <v>66280196</v>
      </c>
      <c r="I40" s="546">
        <f t="shared" si="1"/>
        <v>10170800</v>
      </c>
      <c r="J40" s="546">
        <f t="shared" si="1"/>
        <v>1200000</v>
      </c>
      <c r="K40" s="546">
        <f t="shared" si="1"/>
        <v>1200000</v>
      </c>
      <c r="L40" s="546">
        <f t="shared" si="1"/>
        <v>1200000</v>
      </c>
      <c r="M40" s="546">
        <f>SUM(M12:M39)</f>
        <v>11582397</v>
      </c>
      <c r="N40" s="546">
        <f t="shared" si="1"/>
        <v>71321755</v>
      </c>
      <c r="O40" s="546">
        <f t="shared" si="1"/>
        <v>15073636</v>
      </c>
      <c r="P40" s="547">
        <f>O40/N40*100</f>
        <v>21.134695858227268</v>
      </c>
    </row>
    <row r="41" spans="1:16" ht="15.75" thickBot="1">
      <c r="A41" s="739" t="s">
        <v>347</v>
      </c>
      <c r="B41" s="739">
        <v>96015</v>
      </c>
      <c r="C41" s="750" t="s">
        <v>842</v>
      </c>
      <c r="D41" s="754"/>
      <c r="E41" s="771">
        <v>234582</v>
      </c>
      <c r="F41" s="771">
        <v>234582</v>
      </c>
      <c r="G41" s="771"/>
      <c r="H41" s="771"/>
      <c r="I41" s="771"/>
      <c r="J41" s="771"/>
      <c r="K41" s="771"/>
      <c r="L41" s="771"/>
      <c r="M41" s="541"/>
      <c r="N41" s="541">
        <f aca="true" t="shared" si="2" ref="N41:O44">E41+H41+K41</f>
        <v>234582</v>
      </c>
      <c r="O41" s="541">
        <f t="shared" si="2"/>
        <v>234582</v>
      </c>
      <c r="P41" s="547">
        <f aca="true" t="shared" si="3" ref="P41:P46">O41/N41*100</f>
        <v>100</v>
      </c>
    </row>
    <row r="42" spans="1:16" ht="15.75" thickBot="1">
      <c r="A42" s="741" t="s">
        <v>348</v>
      </c>
      <c r="B42" s="741">
        <v>96025</v>
      </c>
      <c r="C42" s="751" t="s">
        <v>873</v>
      </c>
      <c r="D42" s="755"/>
      <c r="E42" s="538">
        <v>48872</v>
      </c>
      <c r="F42" s="538">
        <v>48872</v>
      </c>
      <c r="G42" s="538"/>
      <c r="H42" s="538"/>
      <c r="I42" s="538"/>
      <c r="J42" s="538"/>
      <c r="K42" s="538"/>
      <c r="L42" s="538"/>
      <c r="M42" s="541"/>
      <c r="N42" s="541">
        <f t="shared" si="2"/>
        <v>48872</v>
      </c>
      <c r="O42" s="541">
        <f t="shared" si="2"/>
        <v>48872</v>
      </c>
      <c r="P42" s="547">
        <f t="shared" si="3"/>
        <v>100</v>
      </c>
    </row>
    <row r="43" spans="1:16" ht="15.75" thickBot="1">
      <c r="A43" s="741" t="s">
        <v>349</v>
      </c>
      <c r="B43" s="741">
        <v>107052</v>
      </c>
      <c r="C43" s="751" t="s">
        <v>874</v>
      </c>
      <c r="D43" s="755"/>
      <c r="E43" s="538">
        <v>39097</v>
      </c>
      <c r="F43" s="538">
        <v>39097</v>
      </c>
      <c r="G43" s="538"/>
      <c r="H43" s="538"/>
      <c r="I43" s="538"/>
      <c r="J43" s="538"/>
      <c r="K43" s="538"/>
      <c r="L43" s="538"/>
      <c r="M43" s="541"/>
      <c r="N43" s="541">
        <f t="shared" si="2"/>
        <v>39097</v>
      </c>
      <c r="O43" s="541">
        <f t="shared" si="2"/>
        <v>39097</v>
      </c>
      <c r="P43" s="547">
        <f t="shared" si="3"/>
        <v>100</v>
      </c>
    </row>
    <row r="44" spans="1:16" ht="15.75" thickBot="1">
      <c r="A44" s="743" t="s">
        <v>350</v>
      </c>
      <c r="B44" s="743">
        <v>107051</v>
      </c>
      <c r="C44" s="752" t="s">
        <v>875</v>
      </c>
      <c r="D44" s="756"/>
      <c r="E44" s="774">
        <v>166162</v>
      </c>
      <c r="F44" s="774">
        <v>166162</v>
      </c>
      <c r="G44" s="774"/>
      <c r="H44" s="774"/>
      <c r="I44" s="774"/>
      <c r="J44" s="774"/>
      <c r="K44" s="774"/>
      <c r="L44" s="774"/>
      <c r="M44" s="541"/>
      <c r="N44" s="541">
        <f t="shared" si="2"/>
        <v>166162</v>
      </c>
      <c r="O44" s="541">
        <f t="shared" si="2"/>
        <v>166162</v>
      </c>
      <c r="P44" s="547">
        <f t="shared" si="3"/>
        <v>100</v>
      </c>
    </row>
    <row r="45" spans="1:16" ht="15.75" thickBot="1">
      <c r="A45" s="746" t="s">
        <v>351</v>
      </c>
      <c r="B45" s="745"/>
      <c r="C45" s="753" t="s">
        <v>991</v>
      </c>
      <c r="D45" s="546"/>
      <c r="E45" s="546">
        <f>SUM(E41:E44)</f>
        <v>488713</v>
      </c>
      <c r="F45" s="546">
        <f>SUM(F41:F44)</f>
        <v>488713</v>
      </c>
      <c r="G45" s="546"/>
      <c r="H45" s="546"/>
      <c r="I45" s="546"/>
      <c r="J45" s="546"/>
      <c r="K45" s="546"/>
      <c r="L45" s="546"/>
      <c r="M45" s="546"/>
      <c r="N45" s="546">
        <f>SUM(N41:N44)</f>
        <v>488713</v>
      </c>
      <c r="O45" s="546">
        <f>SUM(O41:O44)</f>
        <v>488713</v>
      </c>
      <c r="P45" s="547">
        <f t="shared" si="3"/>
        <v>100</v>
      </c>
    </row>
    <row r="46" spans="1:16" ht="15.75" thickBot="1">
      <c r="A46" s="746" t="s">
        <v>352</v>
      </c>
      <c r="B46" s="745"/>
      <c r="C46" s="753" t="s">
        <v>992</v>
      </c>
      <c r="D46" s="546">
        <f aca="true" t="shared" si="4" ref="D46:M46">D40+D45</f>
        <v>382397</v>
      </c>
      <c r="E46" s="546">
        <f t="shared" si="4"/>
        <v>4330272</v>
      </c>
      <c r="F46" s="546">
        <f t="shared" si="4"/>
        <v>4191549</v>
      </c>
      <c r="G46" s="546">
        <f t="shared" si="4"/>
        <v>10000000</v>
      </c>
      <c r="H46" s="546">
        <f t="shared" si="4"/>
        <v>66280196</v>
      </c>
      <c r="I46" s="546">
        <f t="shared" si="4"/>
        <v>10170800</v>
      </c>
      <c r="J46" s="546">
        <f t="shared" si="4"/>
        <v>1200000</v>
      </c>
      <c r="K46" s="546">
        <f t="shared" si="4"/>
        <v>1200000</v>
      </c>
      <c r="L46" s="546">
        <f t="shared" si="4"/>
        <v>1200000</v>
      </c>
      <c r="M46" s="546">
        <f t="shared" si="4"/>
        <v>11582397</v>
      </c>
      <c r="N46" s="546">
        <f>N40+N45</f>
        <v>71810468</v>
      </c>
      <c r="O46" s="546">
        <f>O40+O45</f>
        <v>15562349</v>
      </c>
      <c r="P46" s="547">
        <f t="shared" si="3"/>
        <v>21.671421219535848</v>
      </c>
    </row>
  </sheetData>
  <sheetProtection password="AF00" sheet="1"/>
  <mergeCells count="13">
    <mergeCell ref="D9:F9"/>
    <mergeCell ref="J9:L9"/>
    <mergeCell ref="G9:I9"/>
    <mergeCell ref="A9:A11"/>
    <mergeCell ref="B7:P7"/>
    <mergeCell ref="B2:P2"/>
    <mergeCell ref="B6:P6"/>
    <mergeCell ref="M9:P9"/>
    <mergeCell ref="B3:R3"/>
    <mergeCell ref="B5:P5"/>
    <mergeCell ref="P10:P11"/>
    <mergeCell ref="B9:B11"/>
    <mergeCell ref="C9:C11"/>
  </mergeCells>
  <printOptions horizontalCentered="1" verticalCentered="1"/>
  <pageMargins left="0" right="0" top="0.4330708661417323" bottom="0.3937007874015748" header="0.2755905511811024" footer="0.31496062992125984"/>
  <pageSetup fitToHeight="1" fitToWidth="1"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Balka család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Balka László</dc:creator>
  <cp:keywords/>
  <dc:description/>
  <cp:lastModifiedBy>Lok Ildikó</cp:lastModifiedBy>
  <cp:lastPrinted>2018-04-24T08:20:34Z</cp:lastPrinted>
  <dcterms:created xsi:type="dcterms:W3CDTF">2000-01-23T08:36:31Z</dcterms:created>
  <dcterms:modified xsi:type="dcterms:W3CDTF">2018-05-02T13:50:10Z</dcterms:modified>
  <cp:category/>
  <cp:version/>
  <cp:contentType/>
  <cp:contentStatus/>
</cp:coreProperties>
</file>