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7\Zárszámadások\Répceszemere\"/>
    </mc:Choice>
  </mc:AlternateContent>
  <xr:revisionPtr revIDLastSave="0" documentId="10_ncr:8100000_{A0D9DD38-2DFE-42E5-9239-4AC959620B16}" xr6:coauthVersionLast="32" xr6:coauthVersionMax="32" xr10:uidLastSave="{00000000-0000-0000-0000-000000000000}"/>
  <bookViews>
    <workbookView xWindow="0" yWindow="0" windowWidth="21600" windowHeight="9375" tabRatio="863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a.sz.m.fejlesztés (2)" sheetId="50" r:id="rId7"/>
    <sheet name="6.b.sz.m.intfejl (2)" sheetId="51" r:id="rId8"/>
    <sheet name="7.sz.m.Dologi kiadás (2)" sheetId="52" r:id="rId9"/>
    <sheet name="8.sz.m.szociális kiadások" sheetId="53" r:id="rId10"/>
    <sheet name="9.sz.m.átadott pe (2)" sheetId="54" r:id="rId11"/>
    <sheet name="10.sz.m. Létszám (2)" sheetId="49" r:id="rId12"/>
    <sheet name="11.sz.m.maradvány" sheetId="70" r:id="rId13"/>
    <sheet name="12.sz.m.mérleg" sheetId="64" r:id="rId14"/>
    <sheet name="13.a.mell.Vagyonk.Rszemere" sheetId="65" r:id="rId15"/>
    <sheet name="13.b.mellVagyonk.Idősek Otthona" sheetId="66" r:id="rId16"/>
    <sheet name="13.c.mell.Vagyonk.Rszemere &quot;0&quot;" sheetId="67" r:id="rId17"/>
    <sheet name="13.d.Vagyonk.Idősek Otthona &quot;0&quot;" sheetId="69" r:id="rId18"/>
    <sheet name="14. sz.m. állami" sheetId="63" r:id="rId19"/>
    <sheet name="15. sz.m. közvetett tám." sheetId="58" r:id="rId20"/>
    <sheet name="16.sz.m.többéves kihatás" sheetId="75" r:id="rId21"/>
    <sheet name="17.sz.m.részesedések" sheetId="72" r:id="rId22"/>
    <sheet name="18.sz.m. pe változás" sheetId="73" r:id="rId23"/>
    <sheet name="19.sz.m.akü" sheetId="74" r:id="rId24"/>
  </sheets>
  <externalReferences>
    <externalReference r:id="rId25"/>
    <externalReference r:id="rId26"/>
  </externalReference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1">'10.sz.m. Létszám (2)'!$A$1:$K$14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6">'6.a.sz.m.fejlesztés (2)'!$A$1:$Q$31</definedName>
    <definedName name="_xlnm.Print_Area" localSheetId="7">'6.b.sz.m.intfejl (2)'!$A$1:$I$18</definedName>
    <definedName name="_xlnm.Print_Area" localSheetId="8">'7.sz.m.Dologi kiadás (2)'!$A$1:$U$21</definedName>
    <definedName name="_xlnm.Print_Area" localSheetId="9">'8.sz.m.szociális kiadások'!$A$1:$Q$17</definedName>
    <definedName name="_xlnm.Print_Area" localSheetId="10">'9.sz.m.átadott pe (2)'!$A$1:$W$55</definedName>
  </definedNames>
  <calcPr calcId="162913"/>
  <fileRecoveryPr autoRecover="0"/>
</workbook>
</file>

<file path=xl/calcChain.xml><?xml version="1.0" encoding="utf-8"?>
<calcChain xmlns="http://schemas.openxmlformats.org/spreadsheetml/2006/main">
  <c r="O30" i="50" l="1"/>
  <c r="T30" i="50"/>
  <c r="S30" i="50"/>
  <c r="M31" i="50"/>
  <c r="N31" i="50"/>
  <c r="O31" i="50" s="1"/>
  <c r="D27" i="58" l="1"/>
  <c r="D25" i="58"/>
  <c r="B27" i="58"/>
  <c r="L16" i="53"/>
  <c r="L11" i="53"/>
  <c r="L10" i="53"/>
  <c r="M36" i="54" l="1"/>
  <c r="M37" i="54"/>
  <c r="M39" i="54"/>
  <c r="M40" i="54"/>
  <c r="M41" i="54"/>
  <c r="M42" i="54"/>
  <c r="M43" i="54"/>
  <c r="M47" i="54"/>
  <c r="M48" i="54"/>
  <c r="M49" i="54"/>
  <c r="M50" i="54"/>
  <c r="M51" i="54"/>
  <c r="M52" i="54"/>
  <c r="M53" i="54"/>
  <c r="M54" i="54"/>
  <c r="M35" i="54"/>
  <c r="G36" i="54"/>
  <c r="G38" i="54"/>
  <c r="G39" i="54"/>
  <c r="G40" i="54"/>
  <c r="G41" i="54"/>
  <c r="G42" i="54"/>
  <c r="G43" i="54"/>
  <c r="G44" i="54"/>
  <c r="G45" i="54"/>
  <c r="G46" i="54"/>
  <c r="G47" i="54"/>
  <c r="G48" i="54"/>
  <c r="G49" i="54"/>
  <c r="G50" i="54"/>
  <c r="G51" i="54"/>
  <c r="G52" i="54"/>
  <c r="G53" i="54"/>
  <c r="G54" i="54"/>
  <c r="G55" i="54"/>
  <c r="M14" i="54"/>
  <c r="M16" i="54"/>
  <c r="M18" i="54"/>
  <c r="M19" i="54"/>
  <c r="M23" i="54"/>
  <c r="M24" i="54"/>
  <c r="M25" i="54"/>
  <c r="M26" i="54"/>
  <c r="M27" i="54"/>
  <c r="M28" i="54"/>
  <c r="M10" i="51"/>
  <c r="M11" i="51"/>
  <c r="M12" i="51"/>
  <c r="M13" i="51"/>
  <c r="M14" i="51"/>
  <c r="M15" i="51"/>
  <c r="M16" i="51"/>
  <c r="M17" i="51"/>
  <c r="U25" i="50"/>
  <c r="U26" i="50"/>
  <c r="U27" i="50"/>
  <c r="U28" i="50"/>
  <c r="U29" i="50"/>
  <c r="U30" i="50"/>
  <c r="U7" i="50"/>
  <c r="U8" i="50"/>
  <c r="U9" i="50"/>
  <c r="U10" i="50"/>
  <c r="U11" i="50"/>
  <c r="U12" i="50"/>
  <c r="U13" i="50"/>
  <c r="U14" i="50"/>
  <c r="U15" i="50"/>
  <c r="U16" i="50"/>
  <c r="O8" i="50"/>
  <c r="O9" i="50"/>
  <c r="O10" i="50"/>
  <c r="O11" i="50"/>
  <c r="O12" i="50"/>
  <c r="O13" i="50"/>
  <c r="O14" i="50"/>
  <c r="O15" i="50"/>
  <c r="O16" i="50"/>
  <c r="V29" i="2"/>
  <c r="V30" i="2"/>
  <c r="P7" i="2"/>
  <c r="P8" i="2"/>
  <c r="P9" i="2"/>
  <c r="P29" i="2"/>
  <c r="P30" i="2"/>
  <c r="P32" i="2"/>
  <c r="P33" i="2"/>
  <c r="P35" i="2"/>
  <c r="V8" i="9"/>
  <c r="V9" i="9"/>
  <c r="V12" i="9"/>
  <c r="V21" i="9"/>
  <c r="V24" i="9"/>
  <c r="V25" i="9"/>
  <c r="V47" i="9"/>
  <c r="V48" i="9"/>
  <c r="V60" i="9"/>
  <c r="P12" i="9"/>
  <c r="P47" i="9"/>
  <c r="P48" i="9"/>
  <c r="N21" i="19"/>
  <c r="N24" i="19"/>
  <c r="N25" i="19"/>
  <c r="N29" i="19"/>
  <c r="N30" i="19"/>
  <c r="N31" i="19"/>
  <c r="N20" i="19"/>
  <c r="N7" i="19"/>
  <c r="N8" i="19"/>
  <c r="N9" i="19"/>
  <c r="N10" i="19"/>
  <c r="N12" i="19"/>
  <c r="N13" i="19"/>
  <c r="N14" i="19"/>
  <c r="N16" i="19"/>
  <c r="N17" i="19"/>
  <c r="N18" i="19"/>
  <c r="N6" i="19"/>
  <c r="G24" i="19"/>
  <c r="G26" i="19"/>
  <c r="G30" i="19"/>
  <c r="G12" i="19"/>
  <c r="G13" i="19"/>
  <c r="G15" i="19"/>
  <c r="V14" i="8"/>
  <c r="V15" i="8"/>
  <c r="V34" i="8"/>
  <c r="P6" i="8"/>
  <c r="P7" i="8"/>
  <c r="P8" i="8"/>
  <c r="P9" i="8"/>
  <c r="P14" i="8"/>
  <c r="P15" i="8"/>
  <c r="P30" i="8"/>
  <c r="P31" i="8"/>
  <c r="P34" i="8"/>
  <c r="J6" i="8"/>
  <c r="J7" i="8"/>
  <c r="J8" i="8"/>
  <c r="J9" i="8"/>
  <c r="J10" i="8"/>
  <c r="J12" i="8"/>
  <c r="J13" i="8"/>
  <c r="J14" i="8"/>
  <c r="J15" i="8"/>
  <c r="J16" i="8"/>
  <c r="J17" i="8"/>
  <c r="J18" i="8"/>
  <c r="J29" i="8"/>
  <c r="J30" i="8"/>
  <c r="J31" i="8"/>
  <c r="J33" i="8"/>
  <c r="J34" i="8"/>
  <c r="J35" i="8"/>
  <c r="J5" i="8"/>
  <c r="V48" i="62"/>
  <c r="V49" i="62"/>
  <c r="J48" i="62"/>
  <c r="J49" i="62"/>
  <c r="J51" i="62"/>
  <c r="P48" i="62"/>
  <c r="P49" i="62"/>
  <c r="P51" i="62"/>
  <c r="D9" i="69"/>
  <c r="C9" i="69"/>
  <c r="O62" i="8"/>
  <c r="I62" i="8"/>
  <c r="W40" i="8"/>
  <c r="X40" i="8"/>
  <c r="Y40" i="8"/>
  <c r="Z40" i="8"/>
  <c r="AA40" i="8"/>
  <c r="AB40" i="8"/>
  <c r="AC40" i="8"/>
  <c r="O45" i="8"/>
  <c r="O44" i="8"/>
  <c r="O60" i="8"/>
  <c r="O59" i="8"/>
  <c r="I60" i="8"/>
  <c r="I59" i="8"/>
  <c r="I61" i="8"/>
  <c r="I44" i="8"/>
  <c r="I45" i="8"/>
  <c r="I46" i="8" s="1"/>
  <c r="O53" i="62"/>
  <c r="O44" i="62"/>
  <c r="U57" i="62"/>
  <c r="U53" i="62"/>
  <c r="U52" i="62"/>
  <c r="U50" i="62" s="1"/>
  <c r="U34" i="62"/>
  <c r="U26" i="62"/>
  <c r="U24" i="62"/>
  <c r="U20" i="62"/>
  <c r="U19" i="62"/>
  <c r="U18" i="62"/>
  <c r="U16" i="62"/>
  <c r="U15" i="62"/>
  <c r="U14" i="62"/>
  <c r="U13" i="62"/>
  <c r="U12" i="62"/>
  <c r="O12" i="62" s="1"/>
  <c r="U11" i="62"/>
  <c r="U10" i="62"/>
  <c r="U9" i="62"/>
  <c r="U6" i="8"/>
  <c r="U7" i="8"/>
  <c r="U8" i="8"/>
  <c r="U9" i="8"/>
  <c r="U11" i="8"/>
  <c r="U14" i="8"/>
  <c r="U15" i="8"/>
  <c r="U17" i="8"/>
  <c r="U19" i="8"/>
  <c r="U16" i="8" s="1"/>
  <c r="U20" i="8"/>
  <c r="U24" i="8"/>
  <c r="O6" i="8"/>
  <c r="O7" i="8"/>
  <c r="O8" i="8"/>
  <c r="O9" i="8"/>
  <c r="O11" i="8"/>
  <c r="O19" i="8"/>
  <c r="O20" i="8"/>
  <c r="O21" i="8"/>
  <c r="O22" i="8"/>
  <c r="O23" i="8"/>
  <c r="O24" i="8"/>
  <c r="O25" i="8"/>
  <c r="O31" i="8"/>
  <c r="O30" i="8" s="1"/>
  <c r="N25" i="8"/>
  <c r="O9" i="9"/>
  <c r="O10" i="9"/>
  <c r="O11" i="9"/>
  <c r="O14" i="9"/>
  <c r="O15" i="9"/>
  <c r="O13" i="9" s="1"/>
  <c r="O16" i="9"/>
  <c r="O17" i="9"/>
  <c r="O19" i="9"/>
  <c r="O20" i="9"/>
  <c r="O22" i="9"/>
  <c r="O25" i="9"/>
  <c r="O24" i="9" s="1"/>
  <c r="O30" i="9"/>
  <c r="O31" i="9"/>
  <c r="O32" i="9"/>
  <c r="O34" i="9"/>
  <c r="O35" i="9"/>
  <c r="O40" i="9"/>
  <c r="O37" i="9" s="1"/>
  <c r="O42" i="9"/>
  <c r="O41" i="9" s="1"/>
  <c r="O51" i="9"/>
  <c r="O49" i="9" s="1"/>
  <c r="O54" i="9"/>
  <c r="O52" i="9" s="1"/>
  <c r="O58" i="9"/>
  <c r="O59" i="9"/>
  <c r="U8" i="9"/>
  <c r="U13" i="9"/>
  <c r="U17" i="9"/>
  <c r="U17" i="62" s="1"/>
  <c r="U24" i="9"/>
  <c r="U21" i="9" s="1"/>
  <c r="U33" i="9"/>
  <c r="U49" i="9"/>
  <c r="U52" i="9"/>
  <c r="U56" i="9"/>
  <c r="O7" i="2"/>
  <c r="O8" i="2"/>
  <c r="O9" i="2"/>
  <c r="O10" i="2"/>
  <c r="O15" i="2"/>
  <c r="O16" i="2"/>
  <c r="O18" i="2"/>
  <c r="O20" i="2"/>
  <c r="O26" i="2"/>
  <c r="O25" i="2" s="1"/>
  <c r="O33" i="2"/>
  <c r="O35" i="2"/>
  <c r="O32" i="2" s="1"/>
  <c r="U19" i="2"/>
  <c r="U17" i="2" s="1"/>
  <c r="U20" i="2"/>
  <c r="U25" i="2"/>
  <c r="U32" i="2"/>
  <c r="E17" i="70"/>
  <c r="E9" i="70"/>
  <c r="E8" i="70"/>
  <c r="D10" i="70"/>
  <c r="D13" i="70"/>
  <c r="C17" i="70"/>
  <c r="C15" i="70"/>
  <c r="C14" i="70"/>
  <c r="C13" i="70"/>
  <c r="C10" i="70"/>
  <c r="C9" i="67"/>
  <c r="D9" i="67"/>
  <c r="E9" i="67"/>
  <c r="D13" i="74"/>
  <c r="E13" i="74"/>
  <c r="E14" i="74" s="1"/>
  <c r="F13" i="74"/>
  <c r="D14" i="74"/>
  <c r="F14" i="74"/>
  <c r="I16" i="75"/>
  <c r="H20" i="75"/>
  <c r="D20" i="75"/>
  <c r="I19" i="75"/>
  <c r="H17" i="75"/>
  <c r="G17" i="75"/>
  <c r="F17" i="75"/>
  <c r="E17" i="75"/>
  <c r="I17" i="75" s="1"/>
  <c r="D17" i="75"/>
  <c r="H15" i="75"/>
  <c r="G15" i="75"/>
  <c r="F15" i="75"/>
  <c r="F20" i="75" s="1"/>
  <c r="D15" i="75"/>
  <c r="I14" i="75"/>
  <c r="I13" i="75"/>
  <c r="H12" i="75"/>
  <c r="G12" i="75"/>
  <c r="F12" i="75"/>
  <c r="E12" i="75"/>
  <c r="I12" i="75" s="1"/>
  <c r="D12" i="75"/>
  <c r="I11" i="75"/>
  <c r="I10" i="75"/>
  <c r="H9" i="75"/>
  <c r="G9" i="75"/>
  <c r="F9" i="75"/>
  <c r="E9" i="75"/>
  <c r="I9" i="75" s="1"/>
  <c r="D9" i="75"/>
  <c r="I8" i="75"/>
  <c r="I7" i="75"/>
  <c r="H6" i="75"/>
  <c r="G6" i="75"/>
  <c r="G20" i="75" s="1"/>
  <c r="F6" i="75"/>
  <c r="E6" i="75"/>
  <c r="D6" i="75"/>
  <c r="I2" i="75"/>
  <c r="O19" i="2" l="1"/>
  <c r="O17" i="8"/>
  <c r="O17" i="2"/>
  <c r="U7" i="9"/>
  <c r="O56" i="9"/>
  <c r="O8" i="9"/>
  <c r="U8" i="62"/>
  <c r="U25" i="62"/>
  <c r="U21" i="62" s="1"/>
  <c r="U7" i="62"/>
  <c r="O33" i="9"/>
  <c r="O21" i="9"/>
  <c r="O7" i="9"/>
  <c r="D14" i="70"/>
  <c r="D15" i="70" s="1"/>
  <c r="D17" i="70" s="1"/>
  <c r="E20" i="75"/>
  <c r="E15" i="75"/>
  <c r="I15" i="75"/>
  <c r="I6" i="75"/>
  <c r="O18" i="8" l="1"/>
  <c r="U56" i="62"/>
  <c r="U55" i="9"/>
  <c r="U60" i="9" s="1"/>
  <c r="U61" i="62"/>
  <c r="O55" i="9"/>
  <c r="I20" i="75"/>
  <c r="O16" i="8" l="1"/>
  <c r="O60" i="9"/>
  <c r="I36" i="63"/>
  <c r="I43" i="63"/>
  <c r="I30" i="63"/>
  <c r="I34" i="63"/>
  <c r="H34" i="63"/>
  <c r="H30" i="63"/>
  <c r="G30" i="63"/>
  <c r="F30" i="63"/>
  <c r="H27" i="63"/>
  <c r="G27" i="63"/>
  <c r="F27" i="63"/>
  <c r="F34" i="63" s="1"/>
  <c r="H10" i="63"/>
  <c r="H15" i="63" s="1"/>
  <c r="G10" i="63"/>
  <c r="G15" i="63" s="1"/>
  <c r="F10" i="63"/>
  <c r="F15" i="63" s="1"/>
  <c r="L55" i="54"/>
  <c r="U14" i="2" s="1"/>
  <c r="L37" i="54"/>
  <c r="F55" i="54"/>
  <c r="O14" i="2" s="1"/>
  <c r="K16" i="53"/>
  <c r="L17" i="51"/>
  <c r="T31" i="50"/>
  <c r="T16" i="50"/>
  <c r="N16" i="50"/>
  <c r="T8" i="50"/>
  <c r="I9" i="62"/>
  <c r="O9" i="62" s="1"/>
  <c r="I10" i="62"/>
  <c r="I11" i="62"/>
  <c r="O11" i="62" s="1"/>
  <c r="I14" i="62"/>
  <c r="O14" i="62" s="1"/>
  <c r="I15" i="62"/>
  <c r="I16" i="62"/>
  <c r="O16" i="62" s="1"/>
  <c r="I18" i="62"/>
  <c r="O18" i="62" s="1"/>
  <c r="I19" i="62"/>
  <c r="I20" i="62"/>
  <c r="O20" i="62" s="1"/>
  <c r="I22" i="62"/>
  <c r="O22" i="62" s="1"/>
  <c r="I23" i="62"/>
  <c r="O23" i="62" s="1"/>
  <c r="I24" i="62"/>
  <c r="I26" i="62"/>
  <c r="O26" i="62" s="1"/>
  <c r="I27" i="62"/>
  <c r="I28" i="62"/>
  <c r="I29" i="62"/>
  <c r="I30" i="62"/>
  <c r="I31" i="62"/>
  <c r="O31" i="62" s="1"/>
  <c r="I32" i="62"/>
  <c r="O32" i="62" s="1"/>
  <c r="I33" i="62"/>
  <c r="O33" i="62" s="1"/>
  <c r="I35" i="62"/>
  <c r="I36" i="62"/>
  <c r="I37" i="62"/>
  <c r="I39" i="62"/>
  <c r="I40" i="62"/>
  <c r="I41" i="62"/>
  <c r="I43" i="62"/>
  <c r="I44" i="62"/>
  <c r="I51" i="62"/>
  <c r="O51" i="62" s="1"/>
  <c r="I52" i="62"/>
  <c r="I53" i="62"/>
  <c r="I59" i="62"/>
  <c r="I60" i="62"/>
  <c r="I30" i="8"/>
  <c r="H30" i="8"/>
  <c r="I6" i="8"/>
  <c r="I5" i="8" s="1"/>
  <c r="I7" i="8"/>
  <c r="I8" i="8"/>
  <c r="I9" i="8"/>
  <c r="I11" i="8"/>
  <c r="I12" i="8"/>
  <c r="I10" i="8" s="1"/>
  <c r="I13" i="8"/>
  <c r="I17" i="8"/>
  <c r="I18" i="8"/>
  <c r="I16" i="8" s="1"/>
  <c r="I19" i="8"/>
  <c r="I20" i="8"/>
  <c r="I21" i="8"/>
  <c r="I22" i="8"/>
  <c r="I23" i="8"/>
  <c r="I24" i="8"/>
  <c r="I25" i="8"/>
  <c r="I31" i="8"/>
  <c r="M16" i="19"/>
  <c r="M17" i="19"/>
  <c r="L17" i="19"/>
  <c r="J20" i="19"/>
  <c r="K20" i="19"/>
  <c r="L20" i="19"/>
  <c r="M20" i="19"/>
  <c r="J21" i="19"/>
  <c r="K21" i="19"/>
  <c r="L21" i="19"/>
  <c r="M21" i="19"/>
  <c r="J22" i="19"/>
  <c r="K22" i="19"/>
  <c r="L22" i="19"/>
  <c r="M22" i="19"/>
  <c r="J25" i="19"/>
  <c r="K25" i="19"/>
  <c r="L25" i="19"/>
  <c r="M25" i="19"/>
  <c r="J28" i="19"/>
  <c r="K28" i="19"/>
  <c r="L28" i="19"/>
  <c r="M28" i="19"/>
  <c r="M29" i="19" s="1"/>
  <c r="J29" i="19"/>
  <c r="K29" i="19"/>
  <c r="L29" i="19"/>
  <c r="J31" i="19"/>
  <c r="K31" i="19"/>
  <c r="I20" i="19"/>
  <c r="L16" i="19"/>
  <c r="J6" i="19"/>
  <c r="K6" i="19"/>
  <c r="L6" i="19"/>
  <c r="M6" i="19"/>
  <c r="J7" i="19"/>
  <c r="K7" i="19"/>
  <c r="L7" i="19"/>
  <c r="M7" i="19"/>
  <c r="J8" i="19"/>
  <c r="K8" i="19"/>
  <c r="L8" i="19"/>
  <c r="M8" i="19"/>
  <c r="J9" i="19"/>
  <c r="K9" i="19"/>
  <c r="L9" i="19"/>
  <c r="M9" i="19"/>
  <c r="J10" i="19"/>
  <c r="K10" i="19"/>
  <c r="L10" i="19"/>
  <c r="M10" i="19"/>
  <c r="J14" i="19"/>
  <c r="K14" i="19"/>
  <c r="L14" i="19"/>
  <c r="M14" i="19"/>
  <c r="J18" i="19"/>
  <c r="K18" i="19"/>
  <c r="L18" i="19"/>
  <c r="L31" i="19" s="1"/>
  <c r="M18" i="19"/>
  <c r="I10" i="19"/>
  <c r="I9" i="19"/>
  <c r="I8" i="19"/>
  <c r="I7" i="19"/>
  <c r="I6" i="19"/>
  <c r="F16" i="19"/>
  <c r="F20" i="19"/>
  <c r="F21" i="19"/>
  <c r="F27" i="19"/>
  <c r="F28" i="19" s="1"/>
  <c r="E20" i="19"/>
  <c r="E16" i="19"/>
  <c r="C20" i="19"/>
  <c r="D20" i="19"/>
  <c r="C21" i="19"/>
  <c r="D21" i="19"/>
  <c r="E21" i="19"/>
  <c r="C27" i="19"/>
  <c r="D27" i="19"/>
  <c r="D28" i="19" s="1"/>
  <c r="E27" i="19"/>
  <c r="C28" i="19"/>
  <c r="E28" i="19"/>
  <c r="C9" i="19"/>
  <c r="D9" i="19"/>
  <c r="E9" i="19"/>
  <c r="F9" i="19"/>
  <c r="C17" i="19"/>
  <c r="D17" i="19"/>
  <c r="E17" i="19"/>
  <c r="F17" i="19"/>
  <c r="B9" i="19"/>
  <c r="B21" i="19"/>
  <c r="O48" i="39"/>
  <c r="I48" i="39"/>
  <c r="U13" i="8" l="1"/>
  <c r="O13" i="8" s="1"/>
  <c r="G17" i="19"/>
  <c r="G9" i="19"/>
  <c r="G28" i="19"/>
  <c r="G21" i="19"/>
  <c r="G16" i="19"/>
  <c r="O41" i="62"/>
  <c r="O36" i="62"/>
  <c r="I25" i="62"/>
  <c r="G20" i="19"/>
  <c r="O60" i="62"/>
  <c r="O35" i="62"/>
  <c r="I57" i="62"/>
  <c r="O59" i="62"/>
  <c r="I50" i="62"/>
  <c r="O52" i="62"/>
  <c r="I38" i="62"/>
  <c r="I21" i="62"/>
  <c r="O25" i="62"/>
  <c r="O21" i="62" s="1"/>
  <c r="I17" i="62"/>
  <c r="O17" i="62" s="1"/>
  <c r="O19" i="62"/>
  <c r="I8" i="62"/>
  <c r="I7" i="62" s="1"/>
  <c r="O10" i="62"/>
  <c r="I42" i="62"/>
  <c r="O43" i="62"/>
  <c r="I13" i="62"/>
  <c r="O13" i="62" s="1"/>
  <c r="O15" i="62"/>
  <c r="G34" i="63"/>
  <c r="G36" i="63" s="1"/>
  <c r="G43" i="63" s="1"/>
  <c r="F36" i="63"/>
  <c r="F43" i="63" s="1"/>
  <c r="H36" i="63"/>
  <c r="H43" i="63" s="1"/>
  <c r="I34" i="62"/>
  <c r="I29" i="8"/>
  <c r="I33" i="8" s="1"/>
  <c r="I35" i="8" s="1"/>
  <c r="M31" i="19"/>
  <c r="C11" i="74"/>
  <c r="C10" i="74"/>
  <c r="C8" i="74" l="1"/>
  <c r="O42" i="62"/>
  <c r="O50" i="62"/>
  <c r="O57" i="62"/>
  <c r="O38" i="62"/>
  <c r="I58" i="8"/>
  <c r="I57" i="8" s="1"/>
  <c r="C7" i="74"/>
  <c r="C13" i="74" s="1"/>
  <c r="C14" i="74" s="1"/>
  <c r="C29" i="74" s="1"/>
  <c r="O8" i="62"/>
  <c r="I56" i="62"/>
  <c r="C91" i="65"/>
  <c r="C84" i="65"/>
  <c r="C81" i="65"/>
  <c r="E27" i="74"/>
  <c r="D27" i="74"/>
  <c r="F26" i="74"/>
  <c r="F25" i="74"/>
  <c r="F24" i="74"/>
  <c r="F27" i="74" s="1"/>
  <c r="C24" i="74"/>
  <c r="C27" i="74" s="1"/>
  <c r="G13" i="74"/>
  <c r="G14" i="74" s="1"/>
  <c r="G29" i="74" s="1"/>
  <c r="F29" i="74"/>
  <c r="E29" i="74"/>
  <c r="D29" i="74"/>
  <c r="C11" i="73"/>
  <c r="C6" i="73"/>
  <c r="B12" i="72"/>
  <c r="E16" i="70"/>
  <c r="E13" i="70"/>
  <c r="E12" i="70"/>
  <c r="E11" i="70"/>
  <c r="C85" i="66"/>
  <c r="H17" i="8"/>
  <c r="H18" i="8"/>
  <c r="G17" i="8"/>
  <c r="G18" i="8"/>
  <c r="F17" i="8"/>
  <c r="F18" i="8"/>
  <c r="E17" i="8"/>
  <c r="H6" i="8"/>
  <c r="H7" i="8"/>
  <c r="H8" i="8"/>
  <c r="H9" i="8"/>
  <c r="H10" i="8"/>
  <c r="G6" i="8"/>
  <c r="G7" i="8"/>
  <c r="G8" i="8"/>
  <c r="G9" i="8"/>
  <c r="G10" i="8"/>
  <c r="F6" i="8"/>
  <c r="F7" i="8"/>
  <c r="F8" i="8"/>
  <c r="F9" i="8"/>
  <c r="F10" i="8"/>
  <c r="E7" i="8"/>
  <c r="E8" i="8"/>
  <c r="E9" i="8"/>
  <c r="E6" i="8"/>
  <c r="D38" i="69"/>
  <c r="E9" i="69"/>
  <c r="D38" i="67"/>
  <c r="D18" i="67"/>
  <c r="D14" i="67"/>
  <c r="E38" i="67"/>
  <c r="C89" i="66"/>
  <c r="C92" i="66" s="1"/>
  <c r="D68" i="66"/>
  <c r="D64" i="66"/>
  <c r="D39" i="66"/>
  <c r="C39" i="66"/>
  <c r="D38" i="66"/>
  <c r="C38" i="66"/>
  <c r="D28" i="66"/>
  <c r="C28" i="66"/>
  <c r="C12" i="66" s="1"/>
  <c r="D18" i="66"/>
  <c r="C18" i="66"/>
  <c r="D13" i="66"/>
  <c r="D12" i="66" s="1"/>
  <c r="D7" i="66"/>
  <c r="C7" i="66"/>
  <c r="C89" i="65"/>
  <c r="C85" i="65"/>
  <c r="D68" i="65"/>
  <c r="D64" i="65"/>
  <c r="D39" i="65"/>
  <c r="C39" i="65"/>
  <c r="D38" i="65"/>
  <c r="C38" i="65"/>
  <c r="D28" i="65"/>
  <c r="C28" i="65"/>
  <c r="D18" i="65"/>
  <c r="C18" i="65"/>
  <c r="D13" i="65"/>
  <c r="C13" i="65"/>
  <c r="D12" i="65"/>
  <c r="C12" i="65"/>
  <c r="D7" i="65"/>
  <c r="D55" i="65" s="1"/>
  <c r="C7" i="65"/>
  <c r="C55" i="65" s="1"/>
  <c r="H64" i="64"/>
  <c r="G64" i="64"/>
  <c r="H61" i="64"/>
  <c r="G61" i="64"/>
  <c r="G56" i="64"/>
  <c r="G55" i="64"/>
  <c r="H38" i="64"/>
  <c r="G38" i="64"/>
  <c r="H56" i="64"/>
  <c r="H55" i="64"/>
  <c r="H9" i="64"/>
  <c r="G9" i="64"/>
  <c r="O34" i="62" l="1"/>
  <c r="I61" i="62"/>
  <c r="I40" i="8"/>
  <c r="O7" i="62"/>
  <c r="O56" i="62" s="1"/>
  <c r="C92" i="65"/>
  <c r="E10" i="70"/>
  <c r="E14" i="70"/>
  <c r="D73" i="65"/>
  <c r="C55" i="66"/>
  <c r="D55" i="66"/>
  <c r="D73" i="66" s="1"/>
  <c r="H68" i="64"/>
  <c r="G68" i="64"/>
  <c r="H67" i="64"/>
  <c r="G67" i="64"/>
  <c r="H66" i="64"/>
  <c r="G66" i="64"/>
  <c r="H65" i="64"/>
  <c r="G65" i="64"/>
  <c r="H63" i="64"/>
  <c r="G63" i="64"/>
  <c r="H62" i="64"/>
  <c r="G62" i="64"/>
  <c r="H60" i="64"/>
  <c r="G60" i="64"/>
  <c r="H59" i="64"/>
  <c r="G59" i="64"/>
  <c r="H58" i="64"/>
  <c r="G58" i="64"/>
  <c r="H57" i="64"/>
  <c r="G57" i="64"/>
  <c r="H54" i="64"/>
  <c r="G54" i="64"/>
  <c r="H53" i="64"/>
  <c r="G53" i="64"/>
  <c r="H52" i="64"/>
  <c r="G52" i="64"/>
  <c r="H51" i="64"/>
  <c r="G51" i="64"/>
  <c r="H50" i="64"/>
  <c r="G50" i="64"/>
  <c r="H49" i="64"/>
  <c r="G49" i="64"/>
  <c r="H48" i="64"/>
  <c r="G48" i="64"/>
  <c r="H47" i="64"/>
  <c r="G47" i="64"/>
  <c r="H46" i="64"/>
  <c r="G46" i="64"/>
  <c r="H45" i="64"/>
  <c r="G45" i="64"/>
  <c r="H44" i="64"/>
  <c r="G44" i="64"/>
  <c r="H43" i="64"/>
  <c r="G43" i="64"/>
  <c r="H42" i="64"/>
  <c r="G42" i="64"/>
  <c r="H41" i="64"/>
  <c r="G41" i="64"/>
  <c r="H40" i="64"/>
  <c r="G40" i="64"/>
  <c r="H39" i="64"/>
  <c r="G39" i="64"/>
  <c r="H37" i="64"/>
  <c r="G37" i="64"/>
  <c r="H36" i="64"/>
  <c r="G36" i="64"/>
  <c r="H35" i="64"/>
  <c r="G35" i="64"/>
  <c r="H34" i="64"/>
  <c r="G34" i="64"/>
  <c r="H33" i="64"/>
  <c r="G33" i="64"/>
  <c r="H32" i="64"/>
  <c r="G32" i="64"/>
  <c r="H31" i="64"/>
  <c r="G31" i="64"/>
  <c r="H30" i="64"/>
  <c r="G30" i="64"/>
  <c r="H29" i="64"/>
  <c r="G29" i="64"/>
  <c r="H28" i="64"/>
  <c r="G28" i="64"/>
  <c r="H27" i="64"/>
  <c r="G27" i="64"/>
  <c r="H26" i="64"/>
  <c r="G26" i="64"/>
  <c r="H25" i="64"/>
  <c r="G25" i="64"/>
  <c r="H24" i="64"/>
  <c r="G24" i="64"/>
  <c r="H23" i="64"/>
  <c r="G23" i="64"/>
  <c r="H22" i="64"/>
  <c r="G22" i="64"/>
  <c r="H21" i="64"/>
  <c r="G21" i="64"/>
  <c r="H20" i="64"/>
  <c r="G20" i="64"/>
  <c r="H19" i="64"/>
  <c r="G19" i="64"/>
  <c r="H18" i="64"/>
  <c r="G18" i="64"/>
  <c r="H17" i="64"/>
  <c r="G17" i="64"/>
  <c r="H16" i="64"/>
  <c r="G16" i="64"/>
  <c r="H15" i="64"/>
  <c r="E15" i="64"/>
  <c r="G15" i="64" s="1"/>
  <c r="H14" i="64"/>
  <c r="G14" i="64"/>
  <c r="H13" i="64"/>
  <c r="G13" i="64"/>
  <c r="H12" i="64"/>
  <c r="G12" i="64"/>
  <c r="H11" i="64"/>
  <c r="G11" i="64"/>
  <c r="H10" i="64"/>
  <c r="G10" i="64"/>
  <c r="O61" i="62" l="1"/>
  <c r="E15" i="70"/>
  <c r="T28" i="54"/>
  <c r="I31" i="50"/>
  <c r="I30" i="50"/>
  <c r="I29" i="50"/>
  <c r="I28" i="50"/>
  <c r="I27" i="50"/>
  <c r="I26" i="50"/>
  <c r="I25" i="50"/>
  <c r="H31" i="50"/>
  <c r="I16" i="50"/>
  <c r="I9" i="50"/>
  <c r="I8" i="50"/>
  <c r="I7" i="50"/>
  <c r="H21" i="52"/>
  <c r="G11" i="53"/>
  <c r="G10" i="53"/>
  <c r="O16" i="52"/>
  <c r="O15" i="52"/>
  <c r="O14" i="52"/>
  <c r="O13" i="52"/>
  <c r="O12" i="52"/>
  <c r="O11" i="52"/>
  <c r="O10" i="52"/>
  <c r="O9" i="52"/>
  <c r="O8" i="52"/>
  <c r="I16" i="52"/>
  <c r="I15" i="52"/>
  <c r="I14" i="52"/>
  <c r="I13" i="52"/>
  <c r="I12" i="52"/>
  <c r="I11" i="52"/>
  <c r="I10" i="52"/>
  <c r="I9" i="52"/>
  <c r="I8" i="52"/>
  <c r="J31" i="2"/>
  <c r="J36" i="2"/>
  <c r="J35" i="2"/>
  <c r="J33" i="2"/>
  <c r="J32" i="2"/>
  <c r="J19" i="2"/>
  <c r="J18" i="2"/>
  <c r="J17" i="2"/>
  <c r="J14" i="2"/>
  <c r="J13" i="2"/>
  <c r="J11" i="2"/>
  <c r="J10" i="2"/>
  <c r="J9" i="2"/>
  <c r="J8" i="2"/>
  <c r="J7" i="2"/>
  <c r="J6" i="2"/>
  <c r="L28" i="54"/>
  <c r="U13" i="2" s="1"/>
  <c r="I32" i="2"/>
  <c r="I31" i="2"/>
  <c r="J60" i="9"/>
  <c r="J59" i="9"/>
  <c r="J58" i="9"/>
  <c r="J51" i="9"/>
  <c r="J42" i="9"/>
  <c r="J40" i="9"/>
  <c r="J35" i="9"/>
  <c r="J32" i="9"/>
  <c r="J31" i="9"/>
  <c r="J30" i="9"/>
  <c r="J22" i="9"/>
  <c r="J20" i="9"/>
  <c r="J16" i="9"/>
  <c r="J14" i="9"/>
  <c r="J11" i="9"/>
  <c r="J9" i="9"/>
  <c r="U12" i="8" l="1"/>
  <c r="O12" i="8" s="1"/>
  <c r="O13" i="2"/>
  <c r="U11" i="2"/>
  <c r="I41" i="9"/>
  <c r="I37" i="9"/>
  <c r="I21" i="9"/>
  <c r="I24" i="9"/>
  <c r="U6" i="2" l="1"/>
  <c r="U31" i="2" s="1"/>
  <c r="U36" i="2" s="1"/>
  <c r="O11" i="2"/>
  <c r="O6" i="2" s="1"/>
  <c r="O31" i="2" s="1"/>
  <c r="O36" i="2" s="1"/>
  <c r="U10" i="8"/>
  <c r="F7" i="19"/>
  <c r="I33" i="9"/>
  <c r="O46" i="39"/>
  <c r="O40" i="39"/>
  <c r="O39" i="39"/>
  <c r="O36" i="39"/>
  <c r="O35" i="39"/>
  <c r="O34" i="39"/>
  <c r="O33" i="39"/>
  <c r="I46" i="39"/>
  <c r="I40" i="39"/>
  <c r="I39" i="39"/>
  <c r="I36" i="39"/>
  <c r="I35" i="39"/>
  <c r="I34" i="39"/>
  <c r="I33" i="39"/>
  <c r="O20" i="39"/>
  <c r="O23" i="39"/>
  <c r="O19" i="39"/>
  <c r="O29" i="39"/>
  <c r="O26" i="39"/>
  <c r="O25" i="39"/>
  <c r="O24" i="39"/>
  <c r="O12" i="39"/>
  <c r="O11" i="39"/>
  <c r="O9" i="39"/>
  <c r="O10" i="39"/>
  <c r="N9" i="39"/>
  <c r="O10" i="8" l="1"/>
  <c r="O5" i="8" s="1"/>
  <c r="O29" i="8" s="1"/>
  <c r="O33" i="8" s="1"/>
  <c r="O35" i="8" s="1"/>
  <c r="U5" i="8"/>
  <c r="U29" i="8" s="1"/>
  <c r="F8" i="19"/>
  <c r="I20" i="39"/>
  <c r="I19" i="39"/>
  <c r="I29" i="39"/>
  <c r="I24" i="39"/>
  <c r="I25" i="39"/>
  <c r="I26" i="39"/>
  <c r="I23" i="39"/>
  <c r="I10" i="39"/>
  <c r="I11" i="39"/>
  <c r="I12" i="39"/>
  <c r="I9" i="39"/>
  <c r="H9" i="39"/>
  <c r="U40" i="8" l="1"/>
  <c r="U33" i="8"/>
  <c r="U35" i="8" s="1"/>
  <c r="S29" i="50"/>
  <c r="S28" i="50"/>
  <c r="S26" i="50"/>
  <c r="G29" i="50"/>
  <c r="G28" i="50"/>
  <c r="K9" i="51"/>
  <c r="M9" i="51" s="1"/>
  <c r="G26" i="50"/>
  <c r="N45" i="8"/>
  <c r="H45" i="8"/>
  <c r="N51" i="9"/>
  <c r="P51" i="9" s="1"/>
  <c r="N19" i="9"/>
  <c r="N17" i="9" s="1"/>
  <c r="N32" i="9"/>
  <c r="P32" i="9" s="1"/>
  <c r="N22" i="9"/>
  <c r="P22" i="9" s="1"/>
  <c r="N35" i="9"/>
  <c r="P35" i="9" s="1"/>
  <c r="N40" i="9"/>
  <c r="N42" i="9"/>
  <c r="N58" i="9"/>
  <c r="P58" i="9" s="1"/>
  <c r="N54" i="9"/>
  <c r="N52" i="9" s="1"/>
  <c r="N31" i="9"/>
  <c r="P31" i="9" s="1"/>
  <c r="N30" i="9"/>
  <c r="P30" i="9" s="1"/>
  <c r="N15" i="9"/>
  <c r="N14" i="9"/>
  <c r="P14" i="9" s="1"/>
  <c r="N9" i="9"/>
  <c r="N10" i="9"/>
  <c r="N11" i="9"/>
  <c r="P11" i="9" s="1"/>
  <c r="N16" i="9"/>
  <c r="P16" i="9" s="1"/>
  <c r="N20" i="9"/>
  <c r="P20" i="9" s="1"/>
  <c r="T52" i="62"/>
  <c r="T50" i="62" s="1"/>
  <c r="T9" i="62"/>
  <c r="V9" i="62" s="1"/>
  <c r="T10" i="62"/>
  <c r="T11" i="62"/>
  <c r="T12" i="62"/>
  <c r="V12" i="62" s="1"/>
  <c r="T14" i="62"/>
  <c r="T15" i="62"/>
  <c r="T16" i="62"/>
  <c r="T18" i="62"/>
  <c r="T19" i="62"/>
  <c r="T20" i="62"/>
  <c r="T24" i="62"/>
  <c r="T26" i="62"/>
  <c r="V26" i="62" s="1"/>
  <c r="T34" i="62"/>
  <c r="T53" i="62"/>
  <c r="T57" i="62"/>
  <c r="T58" i="8" s="1"/>
  <c r="N12" i="62"/>
  <c r="P12" i="62" s="1"/>
  <c r="N44" i="62"/>
  <c r="N53" i="62"/>
  <c r="T17" i="8"/>
  <c r="T8" i="8"/>
  <c r="T17" i="9"/>
  <c r="T17" i="62" s="1"/>
  <c r="T13" i="9"/>
  <c r="T13" i="62" s="1"/>
  <c r="T8" i="9"/>
  <c r="T24" i="9"/>
  <c r="T21" i="9" s="1"/>
  <c r="T33" i="9"/>
  <c r="T49" i="9"/>
  <c r="T52" i="9"/>
  <c r="T56" i="9"/>
  <c r="N49" i="9"/>
  <c r="P49" i="9" s="1"/>
  <c r="N59" i="9"/>
  <c r="R32" i="2"/>
  <c r="S32" i="2"/>
  <c r="T32" i="2"/>
  <c r="N35" i="2"/>
  <c r="N32" i="2" s="1"/>
  <c r="N16" i="2"/>
  <c r="N15" i="2"/>
  <c r="N9" i="2"/>
  <c r="N8" i="2"/>
  <c r="N7" i="2"/>
  <c r="N33" i="2"/>
  <c r="N31" i="8" s="1"/>
  <c r="N30" i="8" s="1"/>
  <c r="N61" i="8" s="1"/>
  <c r="N26" i="2"/>
  <c r="N24" i="8" s="1"/>
  <c r="T19" i="2"/>
  <c r="N19" i="2" s="1"/>
  <c r="P19" i="2" s="1"/>
  <c r="E30" i="63"/>
  <c r="E27" i="63"/>
  <c r="E10" i="63"/>
  <c r="E15" i="63" s="1"/>
  <c r="T55" i="54"/>
  <c r="K28" i="54"/>
  <c r="T13" i="2" s="1"/>
  <c r="K37" i="54"/>
  <c r="M21" i="52"/>
  <c r="G21" i="52"/>
  <c r="I21" i="52" s="1"/>
  <c r="M16" i="50"/>
  <c r="S9" i="50"/>
  <c r="S7" i="50"/>
  <c r="S15" i="50"/>
  <c r="S14" i="50"/>
  <c r="S13" i="50"/>
  <c r="S12" i="50"/>
  <c r="S11" i="50"/>
  <c r="G9" i="50"/>
  <c r="G8" i="50"/>
  <c r="N18" i="2" s="1"/>
  <c r="H23" i="62"/>
  <c r="J23" i="62" s="1"/>
  <c r="H22" i="62"/>
  <c r="J22" i="62" s="1"/>
  <c r="H32" i="62"/>
  <c r="H31" i="62"/>
  <c r="H31" i="8"/>
  <c r="H33" i="62"/>
  <c r="H52" i="62"/>
  <c r="J52" i="62" s="1"/>
  <c r="H51" i="62"/>
  <c r="N51" i="62" s="1"/>
  <c r="H43" i="62"/>
  <c r="J43" i="62" s="1"/>
  <c r="H59" i="62"/>
  <c r="H60" i="62"/>
  <c r="H37" i="62"/>
  <c r="H39" i="62"/>
  <c r="H40" i="62"/>
  <c r="H41" i="62"/>
  <c r="H36" i="62"/>
  <c r="H9" i="62"/>
  <c r="H10" i="62"/>
  <c r="N10" i="62" s="1"/>
  <c r="H11" i="62"/>
  <c r="H14" i="62"/>
  <c r="N14" i="62" s="1"/>
  <c r="P14" i="62" s="1"/>
  <c r="H15" i="62"/>
  <c r="N15" i="62" s="1"/>
  <c r="H16" i="62"/>
  <c r="H18" i="62"/>
  <c r="N18" i="62" s="1"/>
  <c r="H19" i="62"/>
  <c r="N19" i="62" s="1"/>
  <c r="H20" i="62"/>
  <c r="N20" i="62" s="1"/>
  <c r="P20" i="62" s="1"/>
  <c r="H24" i="62"/>
  <c r="H27" i="62"/>
  <c r="H28" i="62"/>
  <c r="H29" i="62"/>
  <c r="H30" i="62"/>
  <c r="H44" i="62"/>
  <c r="H42" i="62" s="1"/>
  <c r="J42" i="62" s="1"/>
  <c r="H53" i="62"/>
  <c r="H25" i="9"/>
  <c r="H37" i="9"/>
  <c r="J37" i="9" s="1"/>
  <c r="H34" i="9"/>
  <c r="K17" i="51"/>
  <c r="M39" i="39"/>
  <c r="M33" i="39"/>
  <c r="M24" i="39"/>
  <c r="M19" i="39"/>
  <c r="M14" i="39"/>
  <c r="M9" i="39"/>
  <c r="G9" i="39"/>
  <c r="D10" i="63"/>
  <c r="D27" i="63"/>
  <c r="D30" i="63"/>
  <c r="J28" i="54"/>
  <c r="L21" i="52"/>
  <c r="N21" i="52"/>
  <c r="O21" i="52" s="1"/>
  <c r="G17" i="51"/>
  <c r="H17" i="51"/>
  <c r="I17" i="51"/>
  <c r="J17" i="51"/>
  <c r="R31" i="50"/>
  <c r="R16" i="50"/>
  <c r="S60" i="62"/>
  <c r="M60" i="62" s="1"/>
  <c r="S50" i="62"/>
  <c r="S35" i="62"/>
  <c r="S34" i="62" s="1"/>
  <c r="S24" i="62"/>
  <c r="S26" i="62"/>
  <c r="S8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2" i="62"/>
  <c r="M22" i="62" s="1"/>
  <c r="G24" i="62"/>
  <c r="G26" i="62"/>
  <c r="G27" i="62"/>
  <c r="G28" i="62"/>
  <c r="G29" i="62"/>
  <c r="G30" i="62"/>
  <c r="G31" i="62"/>
  <c r="M31" i="62" s="1"/>
  <c r="G32" i="62"/>
  <c r="M32" i="62" s="1"/>
  <c r="G9" i="62"/>
  <c r="J9" i="62"/>
  <c r="G10" i="62"/>
  <c r="J10" i="62"/>
  <c r="G11" i="62"/>
  <c r="J11" i="62"/>
  <c r="G14" i="62"/>
  <c r="J14" i="62"/>
  <c r="G15" i="62"/>
  <c r="J15" i="62"/>
  <c r="G16" i="62"/>
  <c r="J16" i="62"/>
  <c r="G18" i="62"/>
  <c r="J18" i="62"/>
  <c r="G19" i="62"/>
  <c r="J19" i="62"/>
  <c r="G20" i="62"/>
  <c r="M20" i="62" s="1"/>
  <c r="J20" i="62"/>
  <c r="M60" i="8"/>
  <c r="G25" i="8"/>
  <c r="S17" i="8"/>
  <c r="S18" i="8"/>
  <c r="S6" i="8"/>
  <c r="S7" i="8"/>
  <c r="S8" i="8"/>
  <c r="S56" i="9"/>
  <c r="M59" i="9"/>
  <c r="R33" i="9"/>
  <c r="S33" i="9"/>
  <c r="M34" i="9"/>
  <c r="M25" i="9"/>
  <c r="M24" i="9" s="1"/>
  <c r="M21" i="9" s="1"/>
  <c r="S24" i="9"/>
  <c r="S21" i="9" s="1"/>
  <c r="S8" i="9"/>
  <c r="S13" i="9"/>
  <c r="S13" i="62" s="1"/>
  <c r="S17" i="9"/>
  <c r="S17" i="62" s="1"/>
  <c r="M8" i="9"/>
  <c r="M13" i="9"/>
  <c r="M17" i="9"/>
  <c r="G33" i="9"/>
  <c r="D8" i="19" s="1"/>
  <c r="G24" i="9"/>
  <c r="G21" i="9" s="1"/>
  <c r="D7" i="19" s="1"/>
  <c r="G17" i="9"/>
  <c r="G11" i="2"/>
  <c r="M11" i="2" s="1"/>
  <c r="M6" i="2" s="1"/>
  <c r="L24" i="39"/>
  <c r="C27" i="63"/>
  <c r="C30" i="63"/>
  <c r="C34" i="63"/>
  <c r="C36" i="63" s="1"/>
  <c r="C43" i="63" s="1"/>
  <c r="C10" i="63"/>
  <c r="I28" i="54"/>
  <c r="F17" i="51"/>
  <c r="E31" i="50"/>
  <c r="Q31" i="50"/>
  <c r="Q16" i="50"/>
  <c r="E16" i="50"/>
  <c r="R60" i="62"/>
  <c r="L60" i="62" s="1"/>
  <c r="L57" i="62" s="1"/>
  <c r="R50" i="62"/>
  <c r="R35" i="62"/>
  <c r="R34" i="62" s="1"/>
  <c r="R24" i="62"/>
  <c r="R26" i="62"/>
  <c r="R9" i="62"/>
  <c r="R10" i="62"/>
  <c r="R11" i="62"/>
  <c r="R12" i="62"/>
  <c r="L12" i="62" s="1"/>
  <c r="R13" i="62"/>
  <c r="R14" i="62"/>
  <c r="R15" i="62"/>
  <c r="R16" i="62"/>
  <c r="R18" i="62"/>
  <c r="R19" i="62"/>
  <c r="R20" i="62"/>
  <c r="F58" i="62"/>
  <c r="F60" i="8" s="1"/>
  <c r="F59" i="62"/>
  <c r="F35" i="62"/>
  <c r="F36" i="62"/>
  <c r="F37" i="62"/>
  <c r="F39" i="62"/>
  <c r="F40" i="62"/>
  <c r="F43" i="62"/>
  <c r="F45" i="62"/>
  <c r="F46" i="62"/>
  <c r="F47" i="62"/>
  <c r="F50" i="62"/>
  <c r="F54" i="62"/>
  <c r="F53" i="62" s="1"/>
  <c r="F22" i="62"/>
  <c r="L22" i="62" s="1"/>
  <c r="F24" i="62"/>
  <c r="F26" i="62"/>
  <c r="L26" i="62" s="1"/>
  <c r="F27" i="62"/>
  <c r="F28" i="62"/>
  <c r="F29" i="62"/>
  <c r="F30" i="62"/>
  <c r="F31" i="62"/>
  <c r="L31" i="62" s="1"/>
  <c r="F32" i="62"/>
  <c r="L32" i="62" s="1"/>
  <c r="F9" i="62"/>
  <c r="F10" i="62"/>
  <c r="L10" i="62" s="1"/>
  <c r="F11" i="62"/>
  <c r="L11" i="62" s="1"/>
  <c r="F14" i="62"/>
  <c r="F15" i="62"/>
  <c r="L15" i="62" s="1"/>
  <c r="F16" i="62"/>
  <c r="L16" i="62" s="1"/>
  <c r="F18" i="62"/>
  <c r="F19" i="62"/>
  <c r="F20" i="62"/>
  <c r="F61" i="8"/>
  <c r="F57" i="8" s="1"/>
  <c r="R17" i="8"/>
  <c r="R18" i="8"/>
  <c r="R6" i="8"/>
  <c r="R7" i="8"/>
  <c r="R8" i="8"/>
  <c r="L59" i="9"/>
  <c r="L56" i="9" s="1"/>
  <c r="R49" i="9"/>
  <c r="R52" i="9"/>
  <c r="R56" i="9"/>
  <c r="R24" i="9"/>
  <c r="R25" i="62" s="1"/>
  <c r="R8" i="9"/>
  <c r="R8" i="62" s="1"/>
  <c r="R13" i="9"/>
  <c r="R17" i="9"/>
  <c r="R17" i="62" s="1"/>
  <c r="R21" i="9"/>
  <c r="L34" i="9"/>
  <c r="L33" i="9" s="1"/>
  <c r="L25" i="9"/>
  <c r="L24" i="9"/>
  <c r="L21" i="9" s="1"/>
  <c r="L8" i="9"/>
  <c r="L13" i="9"/>
  <c r="L17" i="9"/>
  <c r="F49" i="9"/>
  <c r="F52" i="9"/>
  <c r="C22" i="19" s="1"/>
  <c r="C25" i="19" s="1"/>
  <c r="C29" i="19" s="1"/>
  <c r="F56" i="9"/>
  <c r="F33" i="9"/>
  <c r="C8" i="19" s="1"/>
  <c r="F21" i="9"/>
  <c r="C7" i="19" s="1"/>
  <c r="F24" i="9"/>
  <c r="F8" i="9"/>
  <c r="F7" i="9" s="1"/>
  <c r="F13" i="9"/>
  <c r="F17" i="9"/>
  <c r="F11" i="2"/>
  <c r="K33" i="39"/>
  <c r="K39" i="39"/>
  <c r="E19" i="39"/>
  <c r="E31" i="62"/>
  <c r="F25" i="8"/>
  <c r="H25" i="8"/>
  <c r="K25" i="8"/>
  <c r="K25" i="9"/>
  <c r="H17" i="9"/>
  <c r="I17" i="9"/>
  <c r="K17" i="9"/>
  <c r="Q17" i="9"/>
  <c r="E11" i="2"/>
  <c r="W58" i="8"/>
  <c r="H59" i="8"/>
  <c r="T59" i="8"/>
  <c r="U59" i="8"/>
  <c r="V59" i="8"/>
  <c r="W59" i="8"/>
  <c r="G60" i="8"/>
  <c r="H60" i="8"/>
  <c r="K60" i="8"/>
  <c r="L60" i="8"/>
  <c r="N60" i="8"/>
  <c r="Q60" i="8"/>
  <c r="R60" i="8"/>
  <c r="W60" i="8"/>
  <c r="G61" i="8"/>
  <c r="H61" i="8"/>
  <c r="K61" i="8"/>
  <c r="R61" i="8"/>
  <c r="S61" i="8"/>
  <c r="T61" i="8"/>
  <c r="U61" i="8"/>
  <c r="V61" i="8"/>
  <c r="W61" i="8"/>
  <c r="T44" i="8"/>
  <c r="U44" i="8"/>
  <c r="U46" i="8" s="1"/>
  <c r="V44" i="8"/>
  <c r="V46" i="8" s="1"/>
  <c r="W44" i="8"/>
  <c r="W46" i="8" s="1"/>
  <c r="X44" i="8"/>
  <c r="X46" i="8" s="1"/>
  <c r="Y44" i="8"/>
  <c r="Y46" i="8" s="1"/>
  <c r="Z44" i="8"/>
  <c r="Z46" i="8" s="1"/>
  <c r="AA44" i="8"/>
  <c r="AA46" i="8" s="1"/>
  <c r="AB44" i="8"/>
  <c r="AB46" i="8" s="1"/>
  <c r="AC44" i="8"/>
  <c r="AC46" i="8" s="1"/>
  <c r="G46" i="8"/>
  <c r="T46" i="8"/>
  <c r="Q60" i="62"/>
  <c r="K52" i="62"/>
  <c r="K50" i="62" s="1"/>
  <c r="Q35" i="62"/>
  <c r="Q34" i="62" s="1"/>
  <c r="Q32" i="62"/>
  <c r="Q31" i="62"/>
  <c r="Q30" i="62"/>
  <c r="Q29" i="62"/>
  <c r="Q28" i="62"/>
  <c r="Q27" i="62"/>
  <c r="Q26" i="62"/>
  <c r="Q24" i="62"/>
  <c r="Q9" i="62"/>
  <c r="Q10" i="62"/>
  <c r="Q11" i="62"/>
  <c r="Q12" i="62"/>
  <c r="K12" i="62" s="1"/>
  <c r="Q14" i="62"/>
  <c r="Q15" i="62"/>
  <c r="Q16" i="62"/>
  <c r="Q17" i="62"/>
  <c r="Q18" i="62"/>
  <c r="Q19" i="62"/>
  <c r="Q20" i="62"/>
  <c r="Q21" i="9"/>
  <c r="M56" i="9"/>
  <c r="Q56" i="9"/>
  <c r="Q24" i="9"/>
  <c r="Q25" i="62" s="1"/>
  <c r="Q13" i="9"/>
  <c r="Q13" i="62" s="1"/>
  <c r="Q8" i="9"/>
  <c r="Q8" i="62" s="1"/>
  <c r="M7" i="9"/>
  <c r="M33" i="9"/>
  <c r="Q33" i="9"/>
  <c r="K59" i="9"/>
  <c r="K56" i="9" s="1"/>
  <c r="K34" i="9"/>
  <c r="G8" i="9"/>
  <c r="G7" i="9" s="1"/>
  <c r="D6" i="19" s="1"/>
  <c r="H8" i="9"/>
  <c r="K8" i="9"/>
  <c r="K7" i="9" s="1"/>
  <c r="G13" i="9"/>
  <c r="H13" i="9"/>
  <c r="I13" i="9"/>
  <c r="K13" i="9"/>
  <c r="E33" i="39"/>
  <c r="F33" i="39"/>
  <c r="G33" i="39"/>
  <c r="H33" i="39"/>
  <c r="J33" i="39"/>
  <c r="E39" i="39"/>
  <c r="E46" i="39" s="1"/>
  <c r="F39" i="39"/>
  <c r="F46" i="39" s="1"/>
  <c r="G39" i="39"/>
  <c r="H39" i="39"/>
  <c r="J39" i="39"/>
  <c r="J46" i="39" s="1"/>
  <c r="G46" i="39"/>
  <c r="H46" i="39"/>
  <c r="E14" i="39"/>
  <c r="E23" i="39" s="1"/>
  <c r="E29" i="39" s="1"/>
  <c r="F14" i="39"/>
  <c r="F23" i="39" s="1"/>
  <c r="G14" i="39"/>
  <c r="H14" i="39"/>
  <c r="I14" i="39"/>
  <c r="J14" i="39"/>
  <c r="J23" i="39" s="1"/>
  <c r="F19" i="39"/>
  <c r="G19" i="39"/>
  <c r="H19" i="39"/>
  <c r="H23" i="39" s="1"/>
  <c r="J19" i="39"/>
  <c r="E24" i="39"/>
  <c r="F24" i="39"/>
  <c r="G24" i="39"/>
  <c r="H24" i="39"/>
  <c r="J24" i="39"/>
  <c r="B30" i="63"/>
  <c r="H28" i="54"/>
  <c r="Q32" i="2"/>
  <c r="D8" i="58"/>
  <c r="G8" i="58"/>
  <c r="D9" i="58"/>
  <c r="G9" i="58"/>
  <c r="D10" i="58"/>
  <c r="G10" i="58"/>
  <c r="K42" i="62"/>
  <c r="K53" i="62"/>
  <c r="Q42" i="62"/>
  <c r="Q18" i="8"/>
  <c r="Q17" i="8"/>
  <c r="Q20" i="8"/>
  <c r="Q21" i="8"/>
  <c r="Q22" i="8"/>
  <c r="Q23" i="8"/>
  <c r="K18" i="8"/>
  <c r="K20" i="8"/>
  <c r="K21" i="8"/>
  <c r="K22" i="8"/>
  <c r="K23" i="8"/>
  <c r="K17" i="8"/>
  <c r="K7" i="8"/>
  <c r="K8" i="8"/>
  <c r="K9" i="8"/>
  <c r="K11" i="8"/>
  <c r="K12" i="8"/>
  <c r="K13" i="8"/>
  <c r="K6" i="8"/>
  <c r="Q11" i="8"/>
  <c r="Q12" i="8"/>
  <c r="Q13" i="8"/>
  <c r="Q9" i="8"/>
  <c r="Q7" i="8"/>
  <c r="Q8" i="8"/>
  <c r="Q6" i="8"/>
  <c r="K24" i="9"/>
  <c r="K21" i="9" s="1"/>
  <c r="K43" i="9"/>
  <c r="K41" i="9" s="1"/>
  <c r="K49" i="9"/>
  <c r="K52" i="9"/>
  <c r="K37" i="9"/>
  <c r="E54" i="62"/>
  <c r="I21" i="19"/>
  <c r="E18" i="8"/>
  <c r="B27" i="63"/>
  <c r="B10" i="63"/>
  <c r="B20" i="63"/>
  <c r="E52" i="9"/>
  <c r="B22" i="19" s="1"/>
  <c r="E24" i="9"/>
  <c r="E21" i="9"/>
  <c r="B7" i="19" s="1"/>
  <c r="E22" i="62"/>
  <c r="K22" i="62" s="1"/>
  <c r="E26" i="62"/>
  <c r="E17" i="9"/>
  <c r="E9" i="62"/>
  <c r="E10" i="62"/>
  <c r="E11" i="62"/>
  <c r="E14" i="62"/>
  <c r="K14" i="62" s="1"/>
  <c r="E15" i="62"/>
  <c r="L51" i="8"/>
  <c r="L52" i="8" s="1"/>
  <c r="M51" i="8"/>
  <c r="M52" i="8" s="1"/>
  <c r="N51" i="8"/>
  <c r="O51" i="8"/>
  <c r="O52" i="8" s="1"/>
  <c r="Q51" i="8"/>
  <c r="Q52" i="8" s="1"/>
  <c r="W51" i="8"/>
  <c r="W52" i="8" s="1"/>
  <c r="N52" i="8"/>
  <c r="Q10" i="8"/>
  <c r="E20" i="2"/>
  <c r="Q20" i="2"/>
  <c r="Q19" i="8" s="1"/>
  <c r="Q16" i="8" s="1"/>
  <c r="K25" i="2"/>
  <c r="E6" i="2"/>
  <c r="E17" i="2"/>
  <c r="E25" i="2"/>
  <c r="E32" i="2"/>
  <c r="L41" i="9"/>
  <c r="M41" i="9"/>
  <c r="Q41" i="9"/>
  <c r="E29" i="62"/>
  <c r="E32" i="62"/>
  <c r="K32" i="62" s="1"/>
  <c r="E24" i="62"/>
  <c r="E16" i="62"/>
  <c r="E19" i="62"/>
  <c r="E20" i="62"/>
  <c r="E39" i="62"/>
  <c r="K39" i="62" s="1"/>
  <c r="E40" i="62"/>
  <c r="K40" i="62" s="1"/>
  <c r="E35" i="62"/>
  <c r="K41" i="62"/>
  <c r="G44" i="62"/>
  <c r="G42" i="62" s="1"/>
  <c r="L44" i="62"/>
  <c r="L42" i="62" s="1"/>
  <c r="M44" i="62"/>
  <c r="M42" i="62" s="1"/>
  <c r="N55" i="54"/>
  <c r="O55" i="54"/>
  <c r="P55" i="54"/>
  <c r="Q55" i="54"/>
  <c r="R55" i="54"/>
  <c r="S55" i="54"/>
  <c r="B55" i="54"/>
  <c r="C55" i="54"/>
  <c r="D55" i="54"/>
  <c r="E55" i="54"/>
  <c r="N14" i="2" s="1"/>
  <c r="P14" i="2" s="1"/>
  <c r="H55" i="54"/>
  <c r="S28" i="54"/>
  <c r="N28" i="54"/>
  <c r="O28" i="54"/>
  <c r="P28" i="54"/>
  <c r="Q28" i="54"/>
  <c r="R28" i="54"/>
  <c r="B28" i="54"/>
  <c r="C28" i="54"/>
  <c r="D28" i="54"/>
  <c r="E28" i="54"/>
  <c r="G28" i="54"/>
  <c r="I55" i="54"/>
  <c r="J55" i="54"/>
  <c r="K55" i="54"/>
  <c r="T14" i="2" s="1"/>
  <c r="C16" i="53"/>
  <c r="K31" i="50"/>
  <c r="L31" i="50"/>
  <c r="P31" i="50"/>
  <c r="K16" i="50"/>
  <c r="L16" i="50"/>
  <c r="P16" i="50"/>
  <c r="D16" i="50"/>
  <c r="E58" i="62"/>
  <c r="E60" i="8" s="1"/>
  <c r="F51" i="8"/>
  <c r="F52" i="8" s="1"/>
  <c r="G51" i="8"/>
  <c r="H51" i="8"/>
  <c r="H52" i="8" s="1"/>
  <c r="I51" i="8"/>
  <c r="I52" i="8" s="1"/>
  <c r="K51" i="8"/>
  <c r="K52" i="8" s="1"/>
  <c r="F12" i="8"/>
  <c r="F13" i="8"/>
  <c r="L6" i="8"/>
  <c r="L7" i="8"/>
  <c r="L8" i="8"/>
  <c r="F20" i="2"/>
  <c r="F19" i="8"/>
  <c r="F24" i="8"/>
  <c r="G11" i="8"/>
  <c r="G12" i="8"/>
  <c r="G13" i="8"/>
  <c r="M6" i="8"/>
  <c r="M7" i="8"/>
  <c r="M8" i="8"/>
  <c r="G20" i="2"/>
  <c r="G17" i="2" s="1"/>
  <c r="G19" i="8"/>
  <c r="G24" i="8"/>
  <c r="H11" i="8"/>
  <c r="H12" i="8"/>
  <c r="H13" i="8"/>
  <c r="H20" i="2"/>
  <c r="H19" i="8"/>
  <c r="H24" i="8"/>
  <c r="I20" i="2"/>
  <c r="J20" i="2"/>
  <c r="E11" i="8"/>
  <c r="E12" i="8"/>
  <c r="E13" i="8"/>
  <c r="K24" i="8"/>
  <c r="L20" i="2"/>
  <c r="L19" i="8" s="1"/>
  <c r="L18" i="8"/>
  <c r="M20" i="2"/>
  <c r="M19" i="8"/>
  <c r="M17" i="8"/>
  <c r="M18" i="8"/>
  <c r="N20" i="2"/>
  <c r="N19" i="8"/>
  <c r="W5" i="8"/>
  <c r="E45" i="62"/>
  <c r="E46" i="62"/>
  <c r="E47" i="62"/>
  <c r="E53" i="62"/>
  <c r="E59" i="62"/>
  <c r="E43" i="62"/>
  <c r="E37" i="62"/>
  <c r="K37" i="62" s="1"/>
  <c r="E36" i="62"/>
  <c r="K36" i="62" s="1"/>
  <c r="E30" i="62"/>
  <c r="E28" i="62"/>
  <c r="K28" i="62" s="1"/>
  <c r="E27" i="62"/>
  <c r="K27" i="62" s="1"/>
  <c r="E18" i="62"/>
  <c r="E19" i="8"/>
  <c r="E25" i="8"/>
  <c r="E24" i="8" s="1"/>
  <c r="E8" i="9"/>
  <c r="E13" i="9"/>
  <c r="E37" i="9"/>
  <c r="E33" i="9"/>
  <c r="B8" i="19" s="1"/>
  <c r="D14" i="39"/>
  <c r="B27" i="19"/>
  <c r="B28" i="19" s="1"/>
  <c r="E43" i="9"/>
  <c r="E9" i="49"/>
  <c r="E10" i="49"/>
  <c r="K10" i="49" s="1"/>
  <c r="L50" i="62"/>
  <c r="M50" i="62"/>
  <c r="Q50" i="62"/>
  <c r="G53" i="62"/>
  <c r="L53" i="62"/>
  <c r="M53" i="62"/>
  <c r="Q53" i="62"/>
  <c r="R53" i="62"/>
  <c r="S53" i="62"/>
  <c r="G57" i="62"/>
  <c r="O58" i="8"/>
  <c r="S60" i="8"/>
  <c r="T60" i="8"/>
  <c r="U60" i="8"/>
  <c r="V60" i="8"/>
  <c r="E49" i="9"/>
  <c r="E56" i="9"/>
  <c r="G56" i="9"/>
  <c r="H56" i="9"/>
  <c r="I56" i="9"/>
  <c r="F41" i="9"/>
  <c r="G41" i="9"/>
  <c r="G49" i="9"/>
  <c r="G52" i="9"/>
  <c r="D22" i="19" s="1"/>
  <c r="D25" i="19" s="1"/>
  <c r="D29" i="19" s="1"/>
  <c r="H41" i="9"/>
  <c r="J41" i="9" s="1"/>
  <c r="H49" i="9"/>
  <c r="H52" i="9"/>
  <c r="E22" i="19" s="1"/>
  <c r="E25" i="19" s="1"/>
  <c r="E29" i="19" s="1"/>
  <c r="I49" i="9"/>
  <c r="J49" i="9" s="1"/>
  <c r="I52" i="9"/>
  <c r="F22" i="19" s="1"/>
  <c r="F25" i="19" s="1"/>
  <c r="J52" i="9"/>
  <c r="L49" i="9"/>
  <c r="L52" i="9"/>
  <c r="M49" i="9"/>
  <c r="M52" i="9"/>
  <c r="Q49" i="9"/>
  <c r="Q52" i="9"/>
  <c r="F32" i="2"/>
  <c r="G32" i="2"/>
  <c r="H32" i="2"/>
  <c r="K32" i="2"/>
  <c r="L32" i="2"/>
  <c r="M32" i="2"/>
  <c r="O61" i="8"/>
  <c r="B13" i="58"/>
  <c r="C13" i="58"/>
  <c r="D13" i="58"/>
  <c r="E13" i="58"/>
  <c r="F13" i="58"/>
  <c r="C21" i="58"/>
  <c r="U28" i="54"/>
  <c r="V28" i="54"/>
  <c r="W28" i="54"/>
  <c r="D16" i="53"/>
  <c r="E16" i="53"/>
  <c r="F16" i="53"/>
  <c r="G16" i="53" s="1"/>
  <c r="H16" i="53"/>
  <c r="I16" i="53"/>
  <c r="J16" i="53"/>
  <c r="N10" i="2" s="1"/>
  <c r="P10" i="2" s="1"/>
  <c r="M16" i="53"/>
  <c r="N16" i="53"/>
  <c r="D21" i="52"/>
  <c r="E21" i="52"/>
  <c r="F21" i="52"/>
  <c r="J21" i="52"/>
  <c r="K21" i="52"/>
  <c r="P21" i="52"/>
  <c r="Q21" i="52"/>
  <c r="R21" i="52"/>
  <c r="S21" i="52"/>
  <c r="E17" i="51"/>
  <c r="M11" i="50"/>
  <c r="M12" i="50"/>
  <c r="M13" i="50"/>
  <c r="M14" i="50"/>
  <c r="M15" i="50"/>
  <c r="F16" i="50"/>
  <c r="J16" i="50"/>
  <c r="D31" i="50"/>
  <c r="F31" i="50"/>
  <c r="J31" i="50"/>
  <c r="B11" i="49"/>
  <c r="C11" i="49"/>
  <c r="D11" i="49"/>
  <c r="F11" i="49"/>
  <c r="G11" i="49"/>
  <c r="H11" i="49"/>
  <c r="I11" i="49"/>
  <c r="J11" i="49"/>
  <c r="K13" i="49"/>
  <c r="Y58" i="8"/>
  <c r="Y61" i="8"/>
  <c r="Y57" i="8" s="1"/>
  <c r="Z61" i="8"/>
  <c r="Y59" i="8"/>
  <c r="Y60" i="8"/>
  <c r="Y51" i="8"/>
  <c r="Y52" i="8"/>
  <c r="R9" i="8"/>
  <c r="L9" i="8" s="1"/>
  <c r="R10" i="8"/>
  <c r="R5" i="8" s="1"/>
  <c r="L25" i="8"/>
  <c r="L24" i="8" s="1"/>
  <c r="S9" i="8"/>
  <c r="M9" i="8" s="1"/>
  <c r="S10" i="8"/>
  <c r="M25" i="8"/>
  <c r="M24" i="8" s="1"/>
  <c r="T6" i="8"/>
  <c r="T7" i="8"/>
  <c r="T9" i="8"/>
  <c r="N9" i="8" s="1"/>
  <c r="Q24" i="8"/>
  <c r="R20" i="2"/>
  <c r="R19" i="8" s="1"/>
  <c r="R16" i="8" s="1"/>
  <c r="R24" i="8"/>
  <c r="S20" i="2"/>
  <c r="S19" i="8" s="1"/>
  <c r="S16" i="8" s="1"/>
  <c r="S24" i="8"/>
  <c r="T20" i="2"/>
  <c r="T19" i="8"/>
  <c r="T16" i="8" s="1"/>
  <c r="T24" i="8"/>
  <c r="W16" i="8"/>
  <c r="W24" i="8"/>
  <c r="W29" i="8" s="1"/>
  <c r="X6" i="8"/>
  <c r="X7" i="8"/>
  <c r="X8" i="8"/>
  <c r="X5" i="8" s="1"/>
  <c r="X29" i="8" s="1"/>
  <c r="X16" i="8"/>
  <c r="X24" i="8"/>
  <c r="Y6" i="8"/>
  <c r="Y7" i="8"/>
  <c r="Y8" i="8"/>
  <c r="Y16" i="8"/>
  <c r="Y24" i="8"/>
  <c r="Z16" i="8"/>
  <c r="Z24" i="8"/>
  <c r="AA5" i="8"/>
  <c r="AA29" i="8" s="1"/>
  <c r="AA16" i="8"/>
  <c r="AA24" i="8"/>
  <c r="AB5" i="8"/>
  <c r="AB29" i="8" s="1"/>
  <c r="AB16" i="8"/>
  <c r="AB24" i="8"/>
  <c r="AC16" i="8"/>
  <c r="AC24" i="8"/>
  <c r="X51" i="8"/>
  <c r="X52" i="8"/>
  <c r="L30" i="8"/>
  <c r="L61" i="8" s="1"/>
  <c r="L57" i="8" s="1"/>
  <c r="M30" i="8"/>
  <c r="X58" i="8"/>
  <c r="X61" i="8"/>
  <c r="X59" i="8"/>
  <c r="X60" i="8"/>
  <c r="J25" i="2"/>
  <c r="O14" i="39"/>
  <c r="H11" i="2"/>
  <c r="I11" i="2"/>
  <c r="I6" i="2" s="1"/>
  <c r="I17" i="2"/>
  <c r="I25" i="2"/>
  <c r="N33" i="39"/>
  <c r="N39" i="39"/>
  <c r="N46" i="39" s="1"/>
  <c r="N14" i="39"/>
  <c r="N19" i="39"/>
  <c r="N24" i="39"/>
  <c r="T20" i="8"/>
  <c r="T12" i="8"/>
  <c r="N20" i="8"/>
  <c r="T11" i="8"/>
  <c r="N11" i="8" s="1"/>
  <c r="H20" i="8"/>
  <c r="G52" i="8"/>
  <c r="N25" i="2"/>
  <c r="L11" i="2"/>
  <c r="L6" i="2"/>
  <c r="L17" i="2"/>
  <c r="L25" i="2"/>
  <c r="M17" i="2"/>
  <c r="M25" i="2"/>
  <c r="Q6" i="2"/>
  <c r="Q17" i="2"/>
  <c r="Q25" i="2"/>
  <c r="R6" i="2"/>
  <c r="R17" i="2"/>
  <c r="R25" i="2"/>
  <c r="R31" i="2" s="1"/>
  <c r="R36" i="2" s="1"/>
  <c r="R38" i="2" s="1"/>
  <c r="S6" i="2"/>
  <c r="S25" i="2"/>
  <c r="T25" i="2"/>
  <c r="F6" i="2"/>
  <c r="F17" i="2"/>
  <c r="F25" i="2"/>
  <c r="G25" i="2"/>
  <c r="H17" i="2"/>
  <c r="H25" i="2"/>
  <c r="T14" i="8"/>
  <c r="T15" i="8"/>
  <c r="N21" i="8"/>
  <c r="N22" i="8"/>
  <c r="N23" i="8"/>
  <c r="H21" i="8"/>
  <c r="H22" i="8"/>
  <c r="H23" i="8"/>
  <c r="L33" i="39"/>
  <c r="L39" i="39"/>
  <c r="L46" i="39" s="1"/>
  <c r="L14" i="39"/>
  <c r="L19" i="39"/>
  <c r="S11" i="8"/>
  <c r="S12" i="8"/>
  <c r="S13" i="8"/>
  <c r="M13" i="8" s="1"/>
  <c r="S14" i="8"/>
  <c r="S15" i="8"/>
  <c r="S20" i="8"/>
  <c r="M11" i="8"/>
  <c r="M12" i="8"/>
  <c r="M20" i="8"/>
  <c r="M21" i="8"/>
  <c r="M22" i="8"/>
  <c r="M23" i="8"/>
  <c r="G20" i="8"/>
  <c r="G21" i="8"/>
  <c r="G22" i="8"/>
  <c r="G23" i="8"/>
  <c r="S49" i="9"/>
  <c r="S52" i="9"/>
  <c r="F20" i="8"/>
  <c r="R12" i="8"/>
  <c r="L12" i="8" s="1"/>
  <c r="R11" i="8"/>
  <c r="L11" i="8" s="1"/>
  <c r="R13" i="8"/>
  <c r="R14" i="8"/>
  <c r="R15" i="8"/>
  <c r="R20" i="8"/>
  <c r="L13" i="8"/>
  <c r="L20" i="8"/>
  <c r="L21" i="8"/>
  <c r="L22" i="8"/>
  <c r="L23" i="8"/>
  <c r="F21" i="8"/>
  <c r="F22" i="8"/>
  <c r="F23" i="8"/>
  <c r="K46" i="39"/>
  <c r="K14" i="39"/>
  <c r="K23" i="39" s="1"/>
  <c r="K29" i="39" s="1"/>
  <c r="K19" i="39"/>
  <c r="K24" i="39"/>
  <c r="E61" i="8"/>
  <c r="Q14" i="8"/>
  <c r="Q15" i="8"/>
  <c r="E20" i="8"/>
  <c r="E21" i="8"/>
  <c r="E22" i="8"/>
  <c r="E23" i="8"/>
  <c r="D19" i="39"/>
  <c r="D23" i="39" s="1"/>
  <c r="D29" i="39" s="1"/>
  <c r="I28" i="19"/>
  <c r="I22" i="19"/>
  <c r="B17" i="19"/>
  <c r="D24" i="39"/>
  <c r="D33" i="39"/>
  <c r="D46" i="39" s="1"/>
  <c r="D39" i="39"/>
  <c r="Q31" i="2"/>
  <c r="Q36" i="2" s="1"/>
  <c r="Q38" i="2" s="1"/>
  <c r="K20" i="2"/>
  <c r="K11" i="2"/>
  <c r="K6" i="2"/>
  <c r="V51" i="8"/>
  <c r="V52" i="8" s="1"/>
  <c r="T51" i="8"/>
  <c r="T52" i="8" s="1"/>
  <c r="R51" i="8"/>
  <c r="R52" i="8" s="1"/>
  <c r="K17" i="2"/>
  <c r="K19" i="8"/>
  <c r="E25" i="62"/>
  <c r="E31" i="2"/>
  <c r="E36" i="2" s="1"/>
  <c r="E38" i="2" s="1"/>
  <c r="E50" i="62"/>
  <c r="K10" i="8"/>
  <c r="K5" i="8" s="1"/>
  <c r="E44" i="8"/>
  <c r="E46" i="8" s="1"/>
  <c r="E59" i="8"/>
  <c r="AC5" i="8"/>
  <c r="AC29" i="8" s="1"/>
  <c r="Z5" i="8"/>
  <c r="Z29" i="8" s="1"/>
  <c r="Y5" i="8"/>
  <c r="Y29" i="8" s="1"/>
  <c r="R7" i="9"/>
  <c r="R55" i="9" s="1"/>
  <c r="R60" i="9" s="1"/>
  <c r="T13" i="8" l="1"/>
  <c r="V14" i="2"/>
  <c r="N12" i="8"/>
  <c r="V12" i="8"/>
  <c r="N13" i="2"/>
  <c r="V13" i="2"/>
  <c r="N17" i="8"/>
  <c r="P17" i="8" s="1"/>
  <c r="P18" i="2"/>
  <c r="C6" i="19"/>
  <c r="C14" i="19" s="1"/>
  <c r="C18" i="19" s="1"/>
  <c r="C31" i="19" s="1"/>
  <c r="F55" i="9"/>
  <c r="F60" i="9" s="1"/>
  <c r="K25" i="62"/>
  <c r="F29" i="19"/>
  <c r="G29" i="19" s="1"/>
  <c r="G25" i="19"/>
  <c r="D14" i="19"/>
  <c r="D18" i="19" s="1"/>
  <c r="D31" i="19" s="1"/>
  <c r="S7" i="9"/>
  <c r="N34" i="9"/>
  <c r="P34" i="9" s="1"/>
  <c r="J34" i="9"/>
  <c r="H26" i="62"/>
  <c r="N26" i="62" s="1"/>
  <c r="P26" i="62" s="1"/>
  <c r="J25" i="9"/>
  <c r="N8" i="9"/>
  <c r="P8" i="9" s="1"/>
  <c r="P9" i="9"/>
  <c r="N37" i="9"/>
  <c r="P37" i="9" s="1"/>
  <c r="P40" i="9"/>
  <c r="E38" i="62"/>
  <c r="K38" i="62" s="1"/>
  <c r="J56" i="9"/>
  <c r="B25" i="19"/>
  <c r="B20" i="19"/>
  <c r="E7" i="9"/>
  <c r="B6" i="19" s="1"/>
  <c r="B14" i="19" s="1"/>
  <c r="B18" i="19" s="1"/>
  <c r="B31" i="19" s="1"/>
  <c r="K19" i="62"/>
  <c r="J13" i="9"/>
  <c r="I7" i="9"/>
  <c r="H7" i="9"/>
  <c r="E6" i="19" s="1"/>
  <c r="J8" i="9"/>
  <c r="Q7" i="9"/>
  <c r="Q55" i="9" s="1"/>
  <c r="Q60" i="9" s="1"/>
  <c r="L7" i="9"/>
  <c r="L55" i="9" s="1"/>
  <c r="L60" i="9" s="1"/>
  <c r="H24" i="9"/>
  <c r="N56" i="9"/>
  <c r="P59" i="9"/>
  <c r="N41" i="9"/>
  <c r="P41" i="9" s="1"/>
  <c r="P42" i="9"/>
  <c r="Q7" i="62"/>
  <c r="K26" i="62"/>
  <c r="R21" i="62"/>
  <c r="N36" i="62"/>
  <c r="P36" i="62" s="1"/>
  <c r="J36" i="62"/>
  <c r="N59" i="62"/>
  <c r="P59" i="62" s="1"/>
  <c r="J59" i="62"/>
  <c r="N11" i="62"/>
  <c r="P11" i="62" s="1"/>
  <c r="N43" i="62"/>
  <c r="P43" i="62" s="1"/>
  <c r="B29" i="19"/>
  <c r="N41" i="62"/>
  <c r="P41" i="62" s="1"/>
  <c r="J41" i="62"/>
  <c r="N60" i="62"/>
  <c r="J60" i="62"/>
  <c r="J26" i="62"/>
  <c r="N33" i="62"/>
  <c r="P33" i="62" s="1"/>
  <c r="J33" i="62"/>
  <c r="N31" i="62"/>
  <c r="P31" i="62" s="1"/>
  <c r="J31" i="62"/>
  <c r="L19" i="62"/>
  <c r="N9" i="62"/>
  <c r="N32" i="62"/>
  <c r="P32" i="62" s="1"/>
  <c r="J32" i="62"/>
  <c r="N23" i="62"/>
  <c r="P23" i="62" s="1"/>
  <c r="I25" i="19"/>
  <c r="I29" i="19" s="1"/>
  <c r="K16" i="8"/>
  <c r="K29" i="8" s="1"/>
  <c r="K33" i="8" s="1"/>
  <c r="K35" i="8" s="1"/>
  <c r="N6" i="8"/>
  <c r="N8" i="8"/>
  <c r="G13" i="58"/>
  <c r="O38" i="2"/>
  <c r="B34" i="63"/>
  <c r="G16" i="50"/>
  <c r="S8" i="50"/>
  <c r="G31" i="50"/>
  <c r="S31" i="50"/>
  <c r="U31" i="50" s="1"/>
  <c r="T17" i="2"/>
  <c r="S16" i="50"/>
  <c r="U38" i="2"/>
  <c r="H29" i="39"/>
  <c r="W33" i="8"/>
  <c r="W35" i="8" s="1"/>
  <c r="K31" i="2"/>
  <c r="K36" i="2" s="1"/>
  <c r="K38" i="2" s="1"/>
  <c r="O46" i="8"/>
  <c r="Q59" i="8"/>
  <c r="K60" i="62"/>
  <c r="H44" i="8"/>
  <c r="H46" i="8" s="1"/>
  <c r="L23" i="39"/>
  <c r="L29" i="39" s="1"/>
  <c r="F31" i="2"/>
  <c r="S17" i="2"/>
  <c r="L31" i="2"/>
  <c r="L36" i="2" s="1"/>
  <c r="L38" i="2" s="1"/>
  <c r="I55" i="9"/>
  <c r="K33" i="9"/>
  <c r="K55" i="9" s="1"/>
  <c r="K60" i="9" s="1"/>
  <c r="H6" i="2"/>
  <c r="H31" i="2" s="1"/>
  <c r="N33" i="9"/>
  <c r="P33" i="9" s="1"/>
  <c r="N23" i="39"/>
  <c r="N29" i="39" s="1"/>
  <c r="T11" i="2"/>
  <c r="V11" i="2" s="1"/>
  <c r="K9" i="49"/>
  <c r="E11" i="49"/>
  <c r="K11" i="49" s="1"/>
  <c r="K16" i="62"/>
  <c r="N16" i="62"/>
  <c r="P16" i="62" s="1"/>
  <c r="N52" i="62"/>
  <c r="N44" i="8"/>
  <c r="N46" i="8" s="1"/>
  <c r="K35" i="62"/>
  <c r="K34" i="62" s="1"/>
  <c r="J29" i="39"/>
  <c r="F29" i="39"/>
  <c r="Q21" i="62"/>
  <c r="Q56" i="62" s="1"/>
  <c r="S55" i="9"/>
  <c r="S60" i="9" s="1"/>
  <c r="G55" i="9"/>
  <c r="G60" i="9" s="1"/>
  <c r="N22" i="62"/>
  <c r="P22" i="62" s="1"/>
  <c r="X57" i="8"/>
  <c r="E41" i="9"/>
  <c r="E55" i="9" s="1"/>
  <c r="E60" i="9" s="1"/>
  <c r="E16" i="8"/>
  <c r="K30" i="62"/>
  <c r="E57" i="62"/>
  <c r="E58" i="8" s="1"/>
  <c r="E57" i="8" s="1"/>
  <c r="F16" i="8"/>
  <c r="K18" i="62"/>
  <c r="K31" i="62"/>
  <c r="L9" i="62"/>
  <c r="S25" i="62"/>
  <c r="S21" i="62" s="1"/>
  <c r="M23" i="39"/>
  <c r="M29" i="39" s="1"/>
  <c r="M46" i="39"/>
  <c r="H33" i="9"/>
  <c r="H35" i="62"/>
  <c r="H17" i="62"/>
  <c r="N25" i="9"/>
  <c r="N7" i="8"/>
  <c r="E17" i="62"/>
  <c r="K17" i="62" s="1"/>
  <c r="K20" i="62"/>
  <c r="Q5" i="8"/>
  <c r="K10" i="62"/>
  <c r="B36" i="63"/>
  <c r="B43" i="63" s="1"/>
  <c r="M26" i="62"/>
  <c r="E34" i="63"/>
  <c r="N17" i="62"/>
  <c r="N42" i="62"/>
  <c r="P42" i="62" s="1"/>
  <c r="T57" i="8"/>
  <c r="T25" i="62"/>
  <c r="N17" i="2"/>
  <c r="P17" i="2" s="1"/>
  <c r="N18" i="8"/>
  <c r="N13" i="9"/>
  <c r="T7" i="9"/>
  <c r="T8" i="62"/>
  <c r="V8" i="62" s="1"/>
  <c r="E36" i="63"/>
  <c r="E43" i="63" s="1"/>
  <c r="K57" i="62"/>
  <c r="K58" i="8" s="1"/>
  <c r="K57" i="8" s="1"/>
  <c r="Q46" i="8"/>
  <c r="E21" i="62"/>
  <c r="Q57" i="62"/>
  <c r="Q58" i="8" s="1"/>
  <c r="Q57" i="8" s="1"/>
  <c r="E13" i="62"/>
  <c r="K13" i="62" s="1"/>
  <c r="K29" i="62"/>
  <c r="K11" i="62"/>
  <c r="K9" i="62"/>
  <c r="M16" i="62"/>
  <c r="M10" i="62"/>
  <c r="H13" i="62"/>
  <c r="H38" i="62"/>
  <c r="J38" i="62" s="1"/>
  <c r="H50" i="62"/>
  <c r="J50" i="62" s="1"/>
  <c r="W57" i="8"/>
  <c r="E44" i="62"/>
  <c r="E42" i="62" s="1"/>
  <c r="H25" i="62"/>
  <c r="J25" i="62" s="1"/>
  <c r="H8" i="62"/>
  <c r="J8" i="62" s="1"/>
  <c r="H57" i="62"/>
  <c r="E8" i="62"/>
  <c r="K8" i="62" s="1"/>
  <c r="K15" i="62"/>
  <c r="L20" i="62"/>
  <c r="L35" i="62"/>
  <c r="L34" i="62" s="1"/>
  <c r="M19" i="62"/>
  <c r="M15" i="62"/>
  <c r="M11" i="62"/>
  <c r="M9" i="62"/>
  <c r="L16" i="8"/>
  <c r="I14" i="19"/>
  <c r="I18" i="19" s="1"/>
  <c r="F36" i="2"/>
  <c r="F38" i="2" s="1"/>
  <c r="Q29" i="8"/>
  <c r="Q33" i="8" s="1"/>
  <c r="Q35" i="8" s="1"/>
  <c r="G6" i="2"/>
  <c r="G31" i="2" s="1"/>
  <c r="G36" i="2" s="1"/>
  <c r="G38" i="2" s="1"/>
  <c r="H36" i="2"/>
  <c r="H38" i="2" s="1"/>
  <c r="G23" i="39"/>
  <c r="G29" i="39" s="1"/>
  <c r="H5" i="8"/>
  <c r="D34" i="63"/>
  <c r="D36" i="63" s="1"/>
  <c r="D43" i="63" s="1"/>
  <c r="E51" i="8"/>
  <c r="E52" i="8" s="1"/>
  <c r="H16" i="8"/>
  <c r="G16" i="8"/>
  <c r="M16" i="8"/>
  <c r="F17" i="62"/>
  <c r="L17" i="62" s="1"/>
  <c r="F38" i="62"/>
  <c r="F34" i="62" s="1"/>
  <c r="J17" i="62"/>
  <c r="J13" i="62"/>
  <c r="S7" i="62"/>
  <c r="M35" i="62"/>
  <c r="M34" i="62" s="1"/>
  <c r="G17" i="62"/>
  <c r="M17" i="62" s="1"/>
  <c r="G13" i="62"/>
  <c r="M13" i="62" s="1"/>
  <c r="G8" i="62"/>
  <c r="M8" i="62" s="1"/>
  <c r="G25" i="62"/>
  <c r="M18" i="62"/>
  <c r="M14" i="62"/>
  <c r="S57" i="62"/>
  <c r="M44" i="8"/>
  <c r="M46" i="8" s="1"/>
  <c r="M57" i="62"/>
  <c r="U51" i="8"/>
  <c r="U52" i="8" s="1"/>
  <c r="O57" i="8"/>
  <c r="S51" i="8"/>
  <c r="S52" i="8" s="1"/>
  <c r="E34" i="62"/>
  <c r="F25" i="62"/>
  <c r="L25" i="62" s="1"/>
  <c r="L21" i="62" s="1"/>
  <c r="F57" i="62"/>
  <c r="M61" i="8"/>
  <c r="M57" i="8" s="1"/>
  <c r="G57" i="8"/>
  <c r="E10" i="8"/>
  <c r="E5" i="8" s="1"/>
  <c r="R29" i="8"/>
  <c r="R33" i="8" s="1"/>
  <c r="R35" i="8" s="1"/>
  <c r="M55" i="9"/>
  <c r="M60" i="9" s="1"/>
  <c r="M31" i="2"/>
  <c r="M36" i="2" s="1"/>
  <c r="M38" i="2" s="1"/>
  <c r="S31" i="2"/>
  <c r="S36" i="2" s="1"/>
  <c r="S38" i="2" s="1"/>
  <c r="S5" i="8"/>
  <c r="S29" i="8" s="1"/>
  <c r="F44" i="62"/>
  <c r="F42" i="62" s="1"/>
  <c r="R57" i="62"/>
  <c r="G5" i="8"/>
  <c r="F13" i="62"/>
  <c r="L13" i="62" s="1"/>
  <c r="R7" i="62"/>
  <c r="R56" i="62" s="1"/>
  <c r="R40" i="8" s="1"/>
  <c r="Y33" i="8"/>
  <c r="Y35" i="8" s="1"/>
  <c r="AA33" i="8"/>
  <c r="AA35" i="8" s="1"/>
  <c r="AC33" i="8"/>
  <c r="AC35" i="8" s="1"/>
  <c r="X33" i="8"/>
  <c r="X35" i="8" s="1"/>
  <c r="Z33" i="8"/>
  <c r="Z35" i="8" s="1"/>
  <c r="AB33" i="8"/>
  <c r="AB35" i="8" s="1"/>
  <c r="L10" i="8"/>
  <c r="L5" i="8" s="1"/>
  <c r="F5" i="8"/>
  <c r="F21" i="62"/>
  <c r="L18" i="62"/>
  <c r="L14" i="62"/>
  <c r="F8" i="62"/>
  <c r="N13" i="8" l="1"/>
  <c r="P13" i="8" s="1"/>
  <c r="V13" i="8"/>
  <c r="N16" i="8"/>
  <c r="P16" i="8" s="1"/>
  <c r="P18" i="8"/>
  <c r="N7" i="9"/>
  <c r="P13" i="9"/>
  <c r="N24" i="9"/>
  <c r="P25" i="9"/>
  <c r="H21" i="9"/>
  <c r="J24" i="9"/>
  <c r="T55" i="9"/>
  <c r="T60" i="9" s="1"/>
  <c r="V7" i="9"/>
  <c r="N57" i="62"/>
  <c r="N58" i="8" s="1"/>
  <c r="N57" i="8" s="1"/>
  <c r="E8" i="19"/>
  <c r="G8" i="19" s="1"/>
  <c r="J33" i="9"/>
  <c r="I60" i="9"/>
  <c r="F6" i="19"/>
  <c r="J7" i="9"/>
  <c r="M7" i="62"/>
  <c r="H58" i="8"/>
  <c r="H57" i="8" s="1"/>
  <c r="J57" i="62"/>
  <c r="T21" i="62"/>
  <c r="V21" i="62" s="1"/>
  <c r="V25" i="62"/>
  <c r="N35" i="62"/>
  <c r="P35" i="62" s="1"/>
  <c r="J35" i="62"/>
  <c r="N50" i="62"/>
  <c r="P50" i="62" s="1"/>
  <c r="P52" i="62"/>
  <c r="K7" i="62"/>
  <c r="K56" i="62" s="1"/>
  <c r="P57" i="62"/>
  <c r="N59" i="8"/>
  <c r="P60" i="62"/>
  <c r="P9" i="62"/>
  <c r="P8" i="62"/>
  <c r="E7" i="62"/>
  <c r="E56" i="62" s="1"/>
  <c r="G7" i="62"/>
  <c r="G56" i="62" s="1"/>
  <c r="G61" i="62" s="1"/>
  <c r="M25" i="62"/>
  <c r="M21" i="62" s="1"/>
  <c r="K21" i="62"/>
  <c r="I31" i="19"/>
  <c r="E29" i="8"/>
  <c r="E33" i="8" s="1"/>
  <c r="E35" i="8" s="1"/>
  <c r="Q40" i="8"/>
  <c r="Q61" i="62"/>
  <c r="O40" i="8"/>
  <c r="H29" i="8"/>
  <c r="H33" i="8" s="1"/>
  <c r="H35" i="8" s="1"/>
  <c r="T10" i="8"/>
  <c r="V10" i="8" s="1"/>
  <c r="T6" i="2"/>
  <c r="S56" i="62"/>
  <c r="H7" i="62"/>
  <c r="J7" i="62" s="1"/>
  <c r="K59" i="8"/>
  <c r="K44" i="8"/>
  <c r="K46" i="8" s="1"/>
  <c r="N25" i="62"/>
  <c r="N13" i="62"/>
  <c r="P13" i="62" s="1"/>
  <c r="H21" i="62"/>
  <c r="L29" i="8"/>
  <c r="L33" i="8" s="1"/>
  <c r="L35" i="8" s="1"/>
  <c r="F29" i="8"/>
  <c r="F33" i="8" s="1"/>
  <c r="F35" i="8" s="1"/>
  <c r="H34" i="62"/>
  <c r="J34" i="62" s="1"/>
  <c r="N38" i="62"/>
  <c r="N11" i="2"/>
  <c r="T7" i="62"/>
  <c r="N8" i="62"/>
  <c r="M56" i="62"/>
  <c r="M61" i="62" s="1"/>
  <c r="R61" i="62"/>
  <c r="M10" i="8"/>
  <c r="M5" i="8" s="1"/>
  <c r="U58" i="8"/>
  <c r="U57" i="8" s="1"/>
  <c r="S33" i="8"/>
  <c r="S35" i="8" s="1"/>
  <c r="G33" i="8"/>
  <c r="G35" i="8" s="1"/>
  <c r="E61" i="62"/>
  <c r="F7" i="62"/>
  <c r="F56" i="62" s="1"/>
  <c r="F61" i="62" s="1"/>
  <c r="L8" i="62"/>
  <c r="L7" i="62" s="1"/>
  <c r="L56" i="62" s="1"/>
  <c r="L61" i="62" s="1"/>
  <c r="N6" i="2" l="1"/>
  <c r="P11" i="2"/>
  <c r="T31" i="2"/>
  <c r="V6" i="2"/>
  <c r="N31" i="2"/>
  <c r="P6" i="2"/>
  <c r="T36" i="2"/>
  <c r="V31" i="2"/>
  <c r="N36" i="2"/>
  <c r="P31" i="2"/>
  <c r="K61" i="62"/>
  <c r="K40" i="8"/>
  <c r="G6" i="19"/>
  <c r="F14" i="19"/>
  <c r="E7" i="19"/>
  <c r="J21" i="9"/>
  <c r="H55" i="9"/>
  <c r="N21" i="9"/>
  <c r="P21" i="9" s="1"/>
  <c r="P24" i="9"/>
  <c r="N55" i="9"/>
  <c r="P7" i="9"/>
  <c r="T56" i="62"/>
  <c r="V56" i="62" s="1"/>
  <c r="V7" i="62"/>
  <c r="N34" i="62"/>
  <c r="P34" i="62" s="1"/>
  <c r="P38" i="62"/>
  <c r="N21" i="62"/>
  <c r="P21" i="62" s="1"/>
  <c r="P25" i="62"/>
  <c r="N7" i="62"/>
  <c r="N56" i="62" s="1"/>
  <c r="P7" i="62"/>
  <c r="H56" i="62"/>
  <c r="J56" i="62" s="1"/>
  <c r="J21" i="62"/>
  <c r="T61" i="62"/>
  <c r="V61" i="62" s="1"/>
  <c r="S61" i="62"/>
  <c r="S40" i="8"/>
  <c r="E40" i="8"/>
  <c r="M29" i="8"/>
  <c r="M33" i="8" s="1"/>
  <c r="M35" i="8" s="1"/>
  <c r="N10" i="8"/>
  <c r="T5" i="8"/>
  <c r="M40" i="8"/>
  <c r="T29" i="8" l="1"/>
  <c r="V5" i="8"/>
  <c r="N5" i="8"/>
  <c r="P5" i="8" s="1"/>
  <c r="P10" i="8"/>
  <c r="N38" i="2"/>
  <c r="P36" i="2"/>
  <c r="T38" i="2"/>
  <c r="V36" i="2"/>
  <c r="P56" i="62"/>
  <c r="N61" i="62"/>
  <c r="P61" i="62" s="1"/>
  <c r="N60" i="9"/>
  <c r="P60" i="9" s="1"/>
  <c r="P55" i="9"/>
  <c r="F18" i="19"/>
  <c r="H40" i="8"/>
  <c r="T40" i="8"/>
  <c r="H60" i="9"/>
  <c r="J55" i="9"/>
  <c r="G7" i="19"/>
  <c r="E14" i="19"/>
  <c r="E18" i="19" s="1"/>
  <c r="E31" i="19" s="1"/>
  <c r="H61" i="62"/>
  <c r="J61" i="62" s="1"/>
  <c r="N29" i="8"/>
  <c r="T33" i="8" l="1"/>
  <c r="V29" i="8"/>
  <c r="V40" i="8" s="1"/>
  <c r="N40" i="8"/>
  <c r="P29" i="8"/>
  <c r="G18" i="19"/>
  <c r="F31" i="19"/>
  <c r="G31" i="19" s="1"/>
  <c r="G14" i="19"/>
  <c r="N33" i="8"/>
  <c r="I36" i="2"/>
  <c r="I38" i="2"/>
  <c r="T35" i="8" l="1"/>
  <c r="V35" i="8" s="1"/>
  <c r="V33" i="8"/>
  <c r="N35" i="8"/>
  <c r="P35" i="8" s="1"/>
  <c r="P33" i="8"/>
</calcChain>
</file>

<file path=xl/sharedStrings.xml><?xml version="1.0" encoding="utf-8"?>
<sst xmlns="http://schemas.openxmlformats.org/spreadsheetml/2006/main" count="1777" uniqueCount="885">
  <si>
    <t>Személyi juttatások</t>
  </si>
  <si>
    <t>Összesen</t>
  </si>
  <si>
    <t>e Ft-ban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</si>
  <si>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</si>
  <si>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</si>
  <si>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</si>
  <si>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</si>
  <si>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</si>
  <si>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</si>
  <si>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</si>
  <si>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</si>
  <si>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</si>
  <si>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</si>
  <si>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</si>
  <si>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</si>
  <si>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</si>
  <si>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</si>
  <si>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 xml:space="preserve">FEJLESZTÉSEK (ÁFA-val) </t>
  </si>
  <si>
    <t>Intézmény</t>
  </si>
  <si>
    <t>Felújítás/beruházás</t>
  </si>
  <si>
    <t>Cím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</si>
  <si>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</si>
  <si>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</si>
  <si>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</si>
  <si>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</si>
  <si>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</si>
  <si>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</si>
  <si>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</si>
  <si>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</si>
  <si>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</si>
  <si>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</si>
  <si>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</si>
  <si>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</si>
  <si>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</si>
  <si>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</si>
  <si>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Szakmai tev. ellátók</t>
  </si>
  <si>
    <t>B/F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</si>
  <si>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</si>
  <si>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</si>
  <si>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</si>
  <si>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</si>
  <si>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Temetési segély 46. §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</si>
  <si>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</si>
  <si>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</si>
  <si>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</si>
  <si>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</si>
  <si>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</si>
  <si>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</si>
  <si>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</si>
  <si>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</si>
  <si>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</si>
  <si>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</si>
  <si>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</si>
  <si>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</si>
  <si>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</si>
  <si>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</si>
  <si>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</si>
  <si>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</si>
  <si>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</si>
  <si>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</si>
  <si>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</si>
  <si>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Közfoglalkoztatottak száma önkormányzatnál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</si>
  <si>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</si>
  <si>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</si>
  <si>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</si>
  <si>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</si>
  <si>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</si>
  <si>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 xml:space="preserve">KÖLTSÉGVETÉSI SZERVEK FELHALMOZÁSI KIADÁSAI </t>
  </si>
  <si>
    <t>11. számú melléklet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</si>
  <si>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</si>
  <si>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</si>
  <si>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</si>
  <si>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</si>
  <si>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</si>
  <si>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</si>
  <si>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</si>
  <si>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</si>
  <si>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</si>
  <si>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</si>
  <si>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</si>
  <si>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</si>
  <si>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</si>
  <si>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</si>
  <si>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</si>
  <si>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</si>
  <si>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Köztemetés Szt. 48. §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</si>
  <si>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</si>
  <si>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</si>
  <si>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</si>
  <si>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</si>
  <si>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</si>
  <si>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</si>
  <si>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</si>
  <si>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</si>
  <si>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</si>
  <si>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</si>
  <si>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</si>
  <si>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</si>
  <si>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</si>
  <si>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</si>
  <si>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</si>
  <si>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</si>
  <si>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</si>
  <si>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</si>
  <si>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</si>
  <si>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</si>
  <si>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</si>
  <si>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</si>
  <si>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</si>
  <si>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</si>
  <si>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</si>
  <si>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</si>
  <si>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</si>
  <si>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</si>
  <si>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</si>
  <si>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</si>
  <si>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</si>
  <si>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</si>
  <si>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</si>
  <si>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</si>
  <si>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</si>
  <si>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</si>
  <si>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</si>
  <si>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</si>
  <si>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* Rehabilitációs hozzájárulás terhére</t>
  </si>
  <si>
    <t>Száma</t>
  </si>
  <si>
    <t>Előirányzat-csoport, kiemelt előirányzat megnevezése</t>
  </si>
  <si>
    <t>Bevételek</t>
  </si>
  <si>
    <t>1.1.</t>
  </si>
  <si>
    <t>1.2.</t>
  </si>
  <si>
    <t>1.3.</t>
  </si>
  <si>
    <t>1.4.</t>
  </si>
  <si>
    <t>II. Átvett pénzeszközök  államháztartáson belülről (2.1.+2.4.)</t>
  </si>
  <si>
    <t xml:space="preserve"> - ebből EU támogatás</t>
  </si>
  <si>
    <t>III. Átvett pénzeszköz államháztartáson kívülről (3.1.+3.2.)</t>
  </si>
  <si>
    <t>Működési célú pénzeszközök átvétele államháztartáson kívülről</t>
  </si>
  <si>
    <t>Felhalmozási célú pénzeszközök átvétele államháztartáson kívülről</t>
  </si>
  <si>
    <t>Költségvetési maradvány igénybevétele</t>
  </si>
  <si>
    <t>Vállalkozási maradvány igénybevétele</t>
  </si>
  <si>
    <t>VI. Függő, átfutó, kiegyenlítő bevételek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</si>
  <si>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</si>
  <si>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</si>
  <si>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</si>
  <si>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</si>
  <si>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</si>
  <si>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</si>
  <si>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</si>
  <si>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Egyéb fejlesztési célú kiadások</t>
  </si>
  <si>
    <t xml:space="preserve"> - ebből EU-s forrásból tám. megvalósuló programok, projektek kiadásai</t>
  </si>
  <si>
    <t>III. Kölcsön nyújtása</t>
  </si>
  <si>
    <t>IV. Függő, átfutó, kiegyenlítő kiadások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</si>
  <si>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</si>
  <si>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</si>
  <si>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</si>
  <si>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</si>
  <si>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</si>
  <si>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</si>
  <si>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</si>
  <si>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</si>
  <si>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</si>
  <si>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</si>
  <si>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</si>
  <si>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</si>
  <si>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</si>
  <si>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</si>
  <si>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</si>
  <si>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</si>
  <si>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</si>
  <si>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</si>
  <si>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</si>
  <si>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</si>
  <si>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</si>
  <si>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</si>
  <si>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</si>
  <si>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</si>
  <si>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</si>
  <si>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</si>
  <si>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</si>
  <si>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</si>
  <si>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</si>
  <si>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</si>
  <si>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</si>
  <si>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</si>
  <si>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</si>
  <si>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</si>
  <si>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</si>
  <si>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</si>
  <si>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</si>
  <si>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</si>
  <si>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</si>
  <si>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</si>
  <si>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</si>
  <si>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</si>
  <si>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</si>
  <si>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</si>
  <si>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</si>
  <si>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</si>
  <si>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</si>
  <si>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</si>
  <si>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</si>
  <si>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</si>
  <si>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</si>
  <si>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</si>
  <si>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</si>
  <si>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</si>
  <si>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</si>
  <si>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</si>
  <si>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</si>
  <si>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</si>
  <si>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</si>
  <si>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</si>
  <si>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Üzemeltetési tev. ellátók</t>
  </si>
  <si>
    <t>Rehabilitációs foglalkoztatott *</t>
  </si>
  <si>
    <t>Kötelező/     önként vállalt</t>
  </si>
  <si>
    <t>Ö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</si>
  <si>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</si>
  <si>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</si>
  <si>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</si>
  <si>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</si>
  <si>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Önkormányzat</t>
  </si>
  <si>
    <t>Város- és községgazdálkodás</t>
  </si>
  <si>
    <t>Köztemető fenntartása</t>
  </si>
  <si>
    <t>Móvár Nagytérségi Hulladékgazd.</t>
  </si>
  <si>
    <t>Arany János Program</t>
  </si>
  <si>
    <t>Első lakáshoz jutók támogatása</t>
  </si>
  <si>
    <t>Államháztartáson belülre</t>
  </si>
  <si>
    <t>4. számú melléklet 1.5.3 és 2.3.2 sorainak részletezése</t>
  </si>
  <si>
    <t>Dénesfa Község Önkormányzata</t>
  </si>
  <si>
    <t>Rábakecöl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</si>
  <si>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</si>
  <si>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</si>
  <si>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</si>
  <si>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</si>
  <si>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</si>
  <si>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</si>
  <si>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</si>
  <si>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</si>
  <si>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</si>
  <si>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</si>
  <si>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</si>
  <si>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II:</t>
  </si>
  <si>
    <t>Mód. II-</t>
  </si>
  <si>
    <t>Mód. III.</t>
  </si>
  <si>
    <t>mód. III.</t>
  </si>
  <si>
    <t>Mód.III.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</si>
  <si>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</si>
  <si>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</si>
  <si>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</si>
  <si>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</si>
  <si>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</si>
  <si>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</si>
  <si>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</si>
  <si>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</si>
  <si>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Máshova nem sorolható egyéb sporttámogatás</t>
  </si>
  <si>
    <t>Központi költségvetési befizetések</t>
  </si>
  <si>
    <t>DRÖTT átvezetés</t>
  </si>
  <si>
    <t>Árvíz során keletkezett károk helyreállítása</t>
  </si>
  <si>
    <t>Móvár Nagytérségi Hulladékgazd. Témamenedzselés</t>
  </si>
  <si>
    <t xml:space="preserve"> </t>
  </si>
  <si>
    <t>Függő, átfutó, kiegyenlítő bevételelk</t>
  </si>
  <si>
    <t>mód. II, III.</t>
  </si>
  <si>
    <t>Mód. IV.</t>
  </si>
  <si>
    <t>mód. IV.</t>
  </si>
  <si>
    <t>2013. július 1.</t>
  </si>
  <si>
    <t>mód. II, III., IV.</t>
  </si>
  <si>
    <t>Sor-szám</t>
  </si>
  <si>
    <t>13.</t>
  </si>
  <si>
    <t>14.</t>
  </si>
  <si>
    <t>15.</t>
  </si>
  <si>
    <t>17.</t>
  </si>
  <si>
    <t>18.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</si>
  <si>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</si>
  <si>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</si>
  <si>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</si>
  <si>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</si>
  <si>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</si>
  <si>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</si>
  <si>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</si>
  <si>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</si>
  <si>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</si>
  <si>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</si>
  <si>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</si>
  <si>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</si>
  <si>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</si>
  <si>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</si>
  <si>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</si>
  <si>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</si>
  <si>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</si>
  <si>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</si>
  <si>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>Bevételi jogcímek</t>
  </si>
  <si>
    <t>Kezességvállalással kapcsolatos megtérülés</t>
  </si>
  <si>
    <t>SAJÁT BEVÉTELEK ÖSSZESEN</t>
  </si>
  <si>
    <t>14. számú melléklet</t>
  </si>
  <si>
    <t xml:space="preserve">KÖZVETETT TÁMOGATÁSOK </t>
  </si>
  <si>
    <t>Adómentességek, adókedvezmények</t>
  </si>
  <si>
    <t>Adónem</t>
  </si>
  <si>
    <t>Kedvezmény</t>
  </si>
  <si>
    <t>Mentesség</t>
  </si>
  <si>
    <t>törvényi</t>
  </si>
  <si>
    <t>rendeleti</t>
  </si>
  <si>
    <t>összesen</t>
  </si>
  <si>
    <t xml:space="preserve">rendeleti </t>
  </si>
  <si>
    <t>Telekadó</t>
  </si>
  <si>
    <t>Gépjármű adó</t>
  </si>
  <si>
    <t>Magánszemélyek kommunális adója</t>
  </si>
  <si>
    <t>Talajterhelési díj</t>
  </si>
  <si>
    <t>Ellátottak térítési díjának kedvezménye</t>
  </si>
  <si>
    <t>Kedvezmények összesen</t>
  </si>
  <si>
    <t>Étkezési díj</t>
  </si>
  <si>
    <t>Gondozási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</si>
  <si>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</si>
  <si>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</si>
  <si>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</si>
  <si>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</si>
  <si>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</si>
  <si>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</si>
  <si>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</si>
  <si>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</si>
  <si>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</si>
  <si>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</si>
  <si>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</si>
  <si>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</si>
  <si>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</si>
  <si>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</si>
  <si>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</si>
  <si>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</si>
  <si>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</si>
  <si>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</si>
  <si>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</si>
  <si>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</si>
  <si>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</si>
  <si>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</si>
  <si>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</si>
  <si>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</si>
  <si>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</si>
  <si>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</si>
  <si>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</si>
  <si>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</si>
  <si>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</si>
  <si>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</si>
  <si>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</si>
  <si>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</si>
  <si>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</si>
  <si>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</si>
  <si>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</si>
  <si>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</si>
  <si>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</si>
  <si>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</si>
  <si>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</si>
  <si>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</si>
  <si>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</si>
  <si>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</si>
  <si>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</si>
  <si>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</si>
  <si>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</si>
  <si>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</si>
  <si>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</si>
  <si>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</si>
  <si>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</si>
  <si>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</si>
  <si>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</si>
  <si>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</si>
  <si>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</si>
  <si>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</si>
  <si>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</si>
  <si>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</si>
  <si>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</si>
  <si>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</si>
  <si>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</si>
  <si>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</si>
  <si>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</si>
  <si>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</si>
  <si>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</si>
  <si>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</si>
  <si>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</si>
  <si>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</si>
  <si>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</si>
  <si>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</si>
  <si>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</si>
  <si>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</si>
  <si>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</si>
  <si>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Más pénzbeli támogatás Szt. 26.§ </t>
  </si>
  <si>
    <t>Ápolási díj Szt. 43. B §</t>
  </si>
  <si>
    <t>Kaouvári Többcélú Kistérség</t>
  </si>
  <si>
    <t>Tulajdonosi bevételek</t>
  </si>
  <si>
    <t>13. számú melléklet</t>
  </si>
  <si>
    <t>Idősek Otthona</t>
  </si>
  <si>
    <t>Idősek Otthona*</t>
  </si>
  <si>
    <t>5. számú melléklet</t>
  </si>
  <si>
    <t>Zöldterületkezelés</t>
  </si>
  <si>
    <t>Falugondnoki szolgálat</t>
  </si>
  <si>
    <t>Közműv. Int. Működtetése</t>
  </si>
  <si>
    <t>Könyvtári szolgáltatás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</si>
  <si>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</si>
  <si>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</si>
  <si>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</si>
  <si>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</si>
  <si>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</si>
  <si>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</si>
  <si>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</si>
  <si>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</si>
  <si>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IV. Önkormányzatok kutúrális feladat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</si>
  <si>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</si>
  <si>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</si>
  <si>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</si>
  <si>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</si>
  <si>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</si>
  <si>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</si>
  <si>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</si>
  <si>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</si>
  <si>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Települési támogatás</t>
  </si>
  <si>
    <t>Pótlék, bírság</t>
  </si>
  <si>
    <t>Út-Járda felújítás (Fő u., Plébánia köz)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</si>
  <si>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</si>
  <si>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</si>
  <si>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</si>
  <si>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</si>
  <si>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</si>
  <si>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</si>
  <si>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</si>
  <si>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</si>
  <si>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</si>
  <si>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</si>
  <si>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 xml:space="preserve"> forintban </t>
  </si>
  <si>
    <t xml:space="preserve"> Ft-ban</t>
  </si>
  <si>
    <t>Ft-ban</t>
  </si>
  <si>
    <t>Ft</t>
  </si>
  <si>
    <t>K</t>
  </si>
  <si>
    <t>Rendszeres gyermekvédelmi támogatás</t>
  </si>
  <si>
    <t>6. Tartalékok</t>
  </si>
  <si>
    <t>Önkormányzat 2017. évi kiadási előirányzatai</t>
  </si>
  <si>
    <t>Önkormányzat 2017 . évi bevételi előirányzatai</t>
  </si>
  <si>
    <t>Települési adó</t>
  </si>
  <si>
    <t>Önkormányzat költségvetési szerveinek 2017. évi létszámkerete</t>
  </si>
  <si>
    <t>2017. január 1.</t>
  </si>
  <si>
    <t>informatikai eszköz beszerzése</t>
  </si>
  <si>
    <t>Épületek felújítás (Fő utca 35., 36.)</t>
  </si>
  <si>
    <t xml:space="preserve">2017. év </t>
  </si>
  <si>
    <t>hűtőgép, laptop</t>
  </si>
  <si>
    <t>2017. év</t>
  </si>
  <si>
    <t>2017.</t>
  </si>
  <si>
    <t>A 2017. évi általános működés és ágazati feladatok támogatásának alakulása jogcímenként</t>
  </si>
  <si>
    <t>I.1.c) Egyéb kötelező önkormányzati feladatok támogatása</t>
  </si>
  <si>
    <t>I.1. jogcímekhez kapcsolódó kiegészítés</t>
  </si>
  <si>
    <t>Mód 1.</t>
  </si>
  <si>
    <t>Mód.1.</t>
  </si>
  <si>
    <t>Előirányzat Eredeti</t>
  </si>
  <si>
    <t>támogatási összeg E. Ei</t>
  </si>
  <si>
    <t>Mód. 1.</t>
  </si>
  <si>
    <t>Mód. I. - II.</t>
  </si>
  <si>
    <t>fűnyírótraktor beszerzése</t>
  </si>
  <si>
    <t>Mód. I.-II.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</si>
  <si>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</si>
  <si>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</si>
  <si>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</si>
  <si>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</si>
  <si>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</si>
  <si>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</si>
  <si>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</si>
  <si>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</si>
  <si>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</si>
  <si>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</si>
  <si>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</si>
  <si>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</si>
  <si>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</si>
  <si>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</si>
  <si>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</si>
  <si>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Településképi arculati kézikönyv beszerzése</t>
  </si>
  <si>
    <t>Hamvbemosó kialakítása (támogatás)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</si>
  <si>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</si>
  <si>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</si>
  <si>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</si>
  <si>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</si>
  <si>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Sopron Térsége Hulladékgazdálkodási Társulás</t>
  </si>
  <si>
    <t>Beledi Szociális és Gyermekjóléti Társulás 2016. évi elszámolás</t>
  </si>
  <si>
    <t>Beledi Szociális és Gyermekjóléti Társulás 2017. évi hozzájárulás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</si>
  <si>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</si>
  <si>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</si>
  <si>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</si>
  <si>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</si>
  <si>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</si>
  <si>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</si>
  <si>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</si>
  <si>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I. 6. Településképi arculati kézikönyv</t>
  </si>
  <si>
    <t>Vakok és Gyengénlátók Fejér Megyei Szövetsége</t>
  </si>
  <si>
    <t>Szakmai tevékenységet ellátók</t>
  </si>
  <si>
    <t>Üzemeltetési tevékenységet ellátók</t>
  </si>
  <si>
    <t>. 5. 2016. évről áthúzódó bérkompenzáció</t>
  </si>
  <si>
    <t>III.2.  A települési önkormányzatok szociális feladatainak egyéb támogatása</t>
  </si>
  <si>
    <t>Járdafelújítás</t>
  </si>
  <si>
    <t>Régi katolikus iskola homlokzat felújítása</t>
  </si>
  <si>
    <t>Víznyomó rendszer</t>
  </si>
  <si>
    <t>Régi katolikus iskolában szoba kialakítási munkái</t>
  </si>
  <si>
    <t>Bioptron lámpa</t>
  </si>
  <si>
    <t>Harangláb felújítása és villamosítási munkái</t>
  </si>
  <si>
    <t>Útfelújítás (Plénánia köz)</t>
  </si>
  <si>
    <t>Dr. Nyárádi Katalin fogszakorvos támogatása</t>
  </si>
  <si>
    <t>teljesítés</t>
  </si>
  <si>
    <t>teljesítés %</t>
  </si>
  <si>
    <t>Teljesítés %</t>
  </si>
  <si>
    <t>Teljesíés %</t>
  </si>
  <si>
    <t>Mérleg</t>
  </si>
  <si>
    <t>adatok Ft-ban</t>
  </si>
  <si>
    <t>Konszolidált</t>
  </si>
  <si>
    <t>Előző időszak</t>
  </si>
  <si>
    <t>Tárgyidőszak</t>
  </si>
  <si>
    <t>A/I/2 Szellemi termékek</t>
  </si>
  <si>
    <t>A/I Immateriális javak (=A/I/1+A/I/2+A/I/3)</t>
  </si>
  <si>
    <t>A/II/1 Ingatlanok és a kapcsolódó vagyoni értékű jogok</t>
  </si>
  <si>
    <t>A/II/2 Gépek, berendezések, felszerelések, járművek</t>
  </si>
  <si>
    <t>A/II/4 Beruházások, felújítások</t>
  </si>
  <si>
    <t>A/II Tárgyi eszközök  (=A/II/1+...+A/II/5)</t>
  </si>
  <si>
    <t>A/III/1 Tartós részesedések (=A/III/1a+…+A/III/1e)</t>
  </si>
  <si>
    <t>A/III/1b - ebből: tartós részesedések nem pénzügyi vállalkozásban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</si>
  <si>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</si>
  <si>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</si>
  <si>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</si>
  <si>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</si>
  <si>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</si>
  <si>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B/I/1 Vásárolt készletek</t>
  </si>
  <si>
    <t>B/I Készletek (=B/I/1+…+B/I/5)</t>
  </si>
  <si>
    <t>B) NEMZETI VAGYONBA TARTOZÓ FORGÓESZKÖZÖK (= B/I+B/II)</t>
  </si>
  <si>
    <t>C/III/1 Kincstáron kívüli forintszámlák</t>
  </si>
  <si>
    <t>C/III Forintszámlák (=C/III/1+C/III/2)</t>
  </si>
  <si>
    <t>C) PÉNZESZKÖZÖK (=C/I+…+C/IV)</t>
  </si>
  <si>
    <t>D/I/3 Költségvetési évben esedékes követelések közhatalmi bevételre (=D/I/3a+…+D/I/3f)</t>
  </si>
  <si>
    <t>D/I/3d - ebből: költségvetési évben esedékes követelések vagyoni típusú adókra</t>
  </si>
  <si>
    <t>D/I/3e - ebből: költségvetési évben esedékes követelések termékek és szolgáltatások adóira</t>
  </si>
  <si>
    <t>D/I/3f - ebből: költségvetési évben esedékes követelések egyéb közhatalmi bevételekre</t>
  </si>
  <si>
    <t>D/I/4 Költségvetési évben esedékes követelések működési bevételre (=D/I/4a+…+D/I/4i)</t>
  </si>
  <si>
    <t>D/I/4a - ebből: költségvetési évben esedékes követelések készletértékesítés ellenértékére, szolgáltatások ellenértékére, közvetített szolgáltatások ellenértékére</t>
  </si>
  <si>
    <t>D/I/4b - ebből: költségvetési évben esedékes követelések tulajdonosi bevételekre</t>
  </si>
  <si>
    <t>D/I/4c - ebből: költségvetési évben esedékes követelések ellátási díjakra</t>
  </si>
  <si>
    <t>D/I Költségvetési évben esedékes követelések (=D/I/1+…+D/I/8)</t>
  </si>
  <si>
    <t>D/III/1 Adott előlegek (=D/III/1a+…+D/III/1f)</t>
  </si>
  <si>
    <t>D/III/1c - ebből: készletekre adott előlegek</t>
  </si>
  <si>
    <t>D/III/1d - ebből: igénybe vett szolgáltatásra adott előlegek</t>
  </si>
  <si>
    <t>D/III/4 Forgótőke elszámolása</t>
  </si>
  <si>
    <t>D/III/5 Vagyonkezelésbe adott eszközökkel kapcsolatos visszapótlási követelés elszámolása</t>
  </si>
  <si>
    <t>D/III Követelés jellegű sajátos elszámolások (=D/III/1+…+D/III/9)</t>
  </si>
  <si>
    <t>D) KÖVETELÉSEK  (=D/I+D/II+D/III)</t>
  </si>
  <si>
    <t>ESZKÖZÖK ÖSSZESEN (=A+B+C+D+E+F)</t>
  </si>
  <si>
    <t>G/I  Nemzeti vagyon induláskori értéke</t>
  </si>
  <si>
    <t>G/II Nemzeti vagyon változásai</t>
  </si>
  <si>
    <t>G/III/3 Pénzeszközön kívüli egyéb eszközök induláskori értéke és változásai</t>
  </si>
  <si>
    <t>G/III Egyéb eszközök induláskori értéke és változásai (=G/III/1+G/III/2+G/III/3)</t>
  </si>
  <si>
    <t>G/IV Felhalmozott eredmény</t>
  </si>
  <si>
    <t>G/VI Mérleg szerinti eredmény</t>
  </si>
  <si>
    <t>G/ SAJÁT TŐKE  (= G/I+…+G/VI)</t>
  </si>
  <si>
    <t>H/II/9 Költségvetési évet követően esedékes kötelezettségek finanszírozási kiadásokra (&gt;=H/II/9a+…+H/II/9j)</t>
  </si>
  <si>
    <t>H/II/9e - ebből: költségvetési évet követően esedékes kötelezettségek államháztartáson belüli megelőlegezések visszafizetésére</t>
  </si>
  <si>
    <t>H/II Költségvetési évet követően esedékes kötelezettségek (=H/II/1+…+H/II/9)</t>
  </si>
  <si>
    <t>H/III/3 Más szervezetet megillető bevételek elszámolása</t>
  </si>
  <si>
    <t>H/III Kötelezettség jellegű sajátos elszámolások (=H/III/1+…+H/III/10)</t>
  </si>
  <si>
    <t>H) KÖTELEZETTSÉGEK (=H/I+H/II+H/III)</t>
  </si>
  <si>
    <t>J/2 Költségek, ráfordítások passzív időbeli elhatárolása</t>
  </si>
  <si>
    <t>J/3 Halasztott eredményszemléletű bevételek</t>
  </si>
  <si>
    <t>J) PASSZÍV IDŐBELI ELHATÁROLÁSOK (=J/1+J/2+J/3)</t>
  </si>
  <si>
    <t>FORRÁSOK ÖSSZESEN (=G+H+I+J)</t>
  </si>
  <si>
    <t>02</t>
  </si>
  <si>
    <t>04</t>
  </si>
  <si>
    <t>05</t>
  </si>
  <si>
    <t>06</t>
  </si>
  <si>
    <t>08</t>
  </si>
  <si>
    <t>10</t>
  </si>
  <si>
    <t>11</t>
  </si>
  <si>
    <t>13</t>
  </si>
  <si>
    <t>21</t>
  </si>
  <si>
    <t>22</t>
  </si>
  <si>
    <t>24</t>
  </si>
  <si>
    <t>27</t>
  </si>
  <si>
    <t>28</t>
  </si>
  <si>
    <t>29</t>
  </si>
  <si>
    <t>34</t>
  </si>
  <si>
    <t>43</t>
  </si>
  <si>
    <t>51</t>
  </si>
  <si>
    <t>53</t>
  </si>
  <si>
    <t>57</t>
  </si>
  <si>
    <t>62</t>
  </si>
  <si>
    <t>66</t>
  </si>
  <si>
    <t>67</t>
  </si>
  <si>
    <t>68</t>
  </si>
  <si>
    <t>69</t>
  </si>
  <si>
    <t>70</t>
  </si>
  <si>
    <t>71</t>
  </si>
  <si>
    <t>72</t>
  </si>
  <si>
    <t>101</t>
  </si>
  <si>
    <t>143</t>
  </si>
  <si>
    <t>146</t>
  </si>
  <si>
    <t>147</t>
  </si>
  <si>
    <t>152</t>
  </si>
  <si>
    <t>153</t>
  </si>
  <si>
    <t>158</t>
  </si>
  <si>
    <t>159</t>
  </si>
  <si>
    <t>176</t>
  </si>
  <si>
    <t>177</t>
  </si>
  <si>
    <t>178</t>
  </si>
  <si>
    <t>181</t>
  </si>
  <si>
    <t>182</t>
  </si>
  <si>
    <t>183</t>
  </si>
  <si>
    <t>185</t>
  </si>
  <si>
    <t>186</t>
  </si>
  <si>
    <t>225</t>
  </si>
  <si>
    <t>230</t>
  </si>
  <si>
    <t>236</t>
  </si>
  <si>
    <t>239</t>
  </si>
  <si>
    <t>247</t>
  </si>
  <si>
    <t>248</t>
  </si>
  <si>
    <t>251</t>
  </si>
  <si>
    <t>252</t>
  </si>
  <si>
    <t>253</t>
  </si>
  <si>
    <t>254</t>
  </si>
  <si>
    <t>A/I/1 Vagyon értékű jogok</t>
  </si>
  <si>
    <t>D/I/4i - ebből: költségvetési évben esedékeskövetelések egyéb működési bevételekre</t>
  </si>
  <si>
    <t>H/I/5 Költségvetési évben esedékes kötelezettségek egyéb működési célú kiadásokra (&gt;=H/I/5a+H/I/5b)</t>
  </si>
  <si>
    <t>H/I Költségvetési évben esedékes kötelezettségek (=H/I/1+…+H/I/9)</t>
  </si>
  <si>
    <t>H/III/8 Letétre, megőrzésre, fedezetkezelésre átvett pénzeszközök, biztosítékok</t>
  </si>
  <si>
    <t>J/1 Eredményszemléletű bevételek passzív időbeli elhatárolása</t>
  </si>
  <si>
    <t>VAGYONKIMUTATÁS                                                                                                                                                                                            a könyvviteli mérlegben  értékkel szereplő eszközökről                                                                                                                              2017. év</t>
  </si>
  <si>
    <t>Adatok:  forintban!</t>
  </si>
  <si>
    <t>ESZKÖZÖK</t>
  </si>
  <si>
    <t>Bruttó</t>
  </si>
  <si>
    <t>Nettó</t>
  </si>
  <si>
    <t xml:space="preserve"> érték</t>
  </si>
  <si>
    <t xml:space="preserve">A </t>
  </si>
  <si>
    <t>C</t>
  </si>
  <si>
    <t>D</t>
  </si>
  <si>
    <t xml:space="preserve"> I. Immateriális javak (02+03+04+05)</t>
  </si>
  <si>
    <t>01.</t>
  </si>
  <si>
    <t>1.1. Forgalomképtelen immateriális javak</t>
  </si>
  <si>
    <t>02.</t>
  </si>
  <si>
    <t>1.2. Nemzetgazdasági szempontból kiemelt jelentőségű  immateriális javak
       vagyoni értékű jogok</t>
  </si>
  <si>
    <t>03.</t>
  </si>
  <si>
    <t>1.3. Korlátozottan forgalomképes immateriális javak</t>
  </si>
  <si>
    <t>04.</t>
  </si>
  <si>
    <t>1.4. Üzleti ingatlanok és kapcsolódó  immateriális javak</t>
  </si>
  <si>
    <t>05.</t>
  </si>
  <si>
    <t>II. Tárgyi eszközök (07+12+17+22+27)</t>
  </si>
  <si>
    <t>06.</t>
  </si>
  <si>
    <t>1. Ingatlanok és kapcsolódó vagyoni értékű jogok   (08+09+10+11)</t>
  </si>
  <si>
    <t>07.</t>
  </si>
  <si>
    <t>1.1. Forgalomképtelen ingatlanok és kapcsolódó vagyoni értékű jogok</t>
  </si>
  <si>
    <t>08.</t>
  </si>
  <si>
    <t>1.2. Nemzetgazdasági szempontból kiemelt jelentőségű ingatlanok és kapcsolódó 
       vagyoni értékű jogok</t>
  </si>
  <si>
    <t>09.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</si>
  <si>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</si>
  <si>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</si>
  <si>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(13+14+15+16)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</si>
  <si>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</si>
  <si>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</si>
  <si>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</si>
  <si>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</si>
  <si>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16.</t>
  </si>
  <si>
    <t>3. Tenyészállatok (18+19+20+21)</t>
  </si>
  <si>
    <t>3.1. Forgalomképtelen tenyészállatok</t>
  </si>
  <si>
    <t>3.2. Nemzetgazdasági szempontból kiemelt jelentőségű tenyészállatok</t>
  </si>
  <si>
    <t>19.</t>
  </si>
  <si>
    <t>3.3. Korlátozottan forgalomképes tenyészállatok</t>
  </si>
  <si>
    <t>20.</t>
  </si>
  <si>
    <t>3.4. Üzleti tenyészállatok</t>
  </si>
  <si>
    <t>21.</t>
  </si>
  <si>
    <t>4. Beruházások, felújítások (23+24+25+26)</t>
  </si>
  <si>
    <t>22.</t>
  </si>
  <si>
    <t>4.1. Forgalomképtelen beruházások, felújítások</t>
  </si>
  <si>
    <t>23.</t>
  </si>
  <si>
    <t>4.2. Nemzetgazdasági szempontból kiemelt jelentőségű beruházások, felújítások</t>
  </si>
  <si>
    <t>24.</t>
  </si>
  <si>
    <t>4.3. Korlátozottan forgalomképes beruházások, felújítások</t>
  </si>
  <si>
    <t>25.</t>
  </si>
  <si>
    <t>4.4. Üzleti beruházások, felújítások</t>
  </si>
  <si>
    <t>26.</t>
  </si>
  <si>
    <t>5. Tárgyi eszközök értékhelyesbítése (28+29+30+31)</t>
  </si>
  <si>
    <t>27.</t>
  </si>
  <si>
    <t>5.1. Forgalomképtelen tárgyi eszközök értékhelyesbítése</t>
  </si>
  <si>
    <t>28.</t>
  </si>
  <si>
    <t>5.2. Nemzetgazdasági szempontból kiemelt jelentőségű tárgyi eszközök 
       értékhelyesbítése</t>
  </si>
  <si>
    <t>29.</t>
  </si>
  <si>
    <t>5.3. Korlátozottan forgalomképes tárgyi eszközök értékhelyesbítése</t>
  </si>
  <si>
    <t>30.</t>
  </si>
  <si>
    <t>5.4. Üzleti tárgyi eszközök értékhelyesbítése</t>
  </si>
  <si>
    <t>31.</t>
  </si>
  <si>
    <t>III. Befektetett pénzügyi eszközök (33+38+43)</t>
  </si>
  <si>
    <t>32.</t>
  </si>
  <si>
    <t>1. Tartós részesedések (34+35+36+37)</t>
  </si>
  <si>
    <t>33.</t>
  </si>
  <si>
    <t>1.1. Forgalomképtelen tartós részesedések</t>
  </si>
  <si>
    <t>34.</t>
  </si>
  <si>
    <t>1.2. Nemzetgazdasági szempontból kiemelt jelentőségű tartós részesedések</t>
  </si>
  <si>
    <t>35.</t>
  </si>
  <si>
    <t>1.3. Korlátozottan forgalomképes tartós részesedések</t>
  </si>
  <si>
    <t>36.</t>
  </si>
  <si>
    <t>1.4. Üzleti tartós részesedések</t>
  </si>
  <si>
    <t>37.</t>
  </si>
  <si>
    <t>2. Tartós hitelviszonyt megtestesítő értékpapírok (39+40+41+42)</t>
  </si>
  <si>
    <t>38.</t>
  </si>
  <si>
    <t>2.1. Forgalomképtelen tartós hitelviszonyt megtestesítő értékpapírok</t>
  </si>
  <si>
    <t>39.</t>
  </si>
  <si>
    <t>2.2. Nemzetgazdasági szempontból kiemelt jelentőségű tartós hitelviszonyt 
       megtestesítő értékpapírok</t>
  </si>
  <si>
    <t>40.</t>
  </si>
  <si>
    <t>2.3. Korlátozottan forgalomképes tartós hitelviszonyt megtestesítő értékpapírok</t>
  </si>
  <si>
    <t>41.</t>
  </si>
  <si>
    <t>2.4. Üzleti tartós hitelviszonyt megtestesítő értékpapírok</t>
  </si>
  <si>
    <t>42.</t>
  </si>
  <si>
    <t>3. Befektetett pénzügyi eszközök értékhelyesbítése (44+45+46+47)</t>
  </si>
  <si>
    <t>43.</t>
  </si>
  <si>
    <t>3.1. Forgalomképtelen befektetett pénzügyi eszközök értékhelyesbítése</t>
  </si>
  <si>
    <t>44.</t>
  </si>
  <si>
    <t>3.2. Nemzetgazdasági szempontból kiemelt jelentőségű befektetett pénzügyi 
       eszközök értékhelyesbítése</t>
  </si>
  <si>
    <t>45.</t>
  </si>
  <si>
    <t>3.3. Korlátozottan forgalomképes befektetett pénzügyi eszközök értékhelyesbítése</t>
  </si>
  <si>
    <t>46.</t>
  </si>
  <si>
    <t>3.4. Üzleti befektetett pénzügyi eszközök értékhelyesbítése</t>
  </si>
  <si>
    <t>47.</t>
  </si>
  <si>
    <t>IV. Koncesszióba, vagyonkezelésbe adott eszközök</t>
  </si>
  <si>
    <t>48.</t>
  </si>
  <si>
    <t>A) NEMZETI VAGYONBA TARTOZÓ BEFEKTETETT ESZKÖZÖK 
     (01+06+32+48)</t>
  </si>
  <si>
    <t>49.</t>
  </si>
  <si>
    <t>I. Készletek</t>
  </si>
  <si>
    <t>50.</t>
  </si>
  <si>
    <t>II. Értékpapírok</t>
  </si>
  <si>
    <t>51.</t>
  </si>
  <si>
    <t>B) NEMZETI VAGYONBA TARTOZÓ FORGÓESZKÖZÖK (50+51)</t>
  </si>
  <si>
    <t>52.</t>
  </si>
  <si>
    <t>I. Lekötött bankbetétek</t>
  </si>
  <si>
    <t>53.</t>
  </si>
  <si>
    <t>II. Pénztárak, csekkek, betétkönyvek</t>
  </si>
  <si>
    <t>54.</t>
  </si>
  <si>
    <t>III. Forintszámlák</t>
  </si>
  <si>
    <t>55.</t>
  </si>
  <si>
    <t>IV. Devizaszámlák</t>
  </si>
  <si>
    <t>56.</t>
  </si>
  <si>
    <t>V. Idegen pénzeszköz</t>
  </si>
  <si>
    <t>57.</t>
  </si>
  <si>
    <t>C) PÉNZESZKÖZÖK (53+54+55+56+57)</t>
  </si>
  <si>
    <t>58.</t>
  </si>
  <si>
    <t>I. Költségvetési évben esedékes követelések</t>
  </si>
  <si>
    <t>59.</t>
  </si>
  <si>
    <t>II. Költségvetési évet követően esedékes követelések</t>
  </si>
  <si>
    <t>60.</t>
  </si>
  <si>
    <t>III. Követelés jellegű sajátos elszámolások</t>
  </si>
  <si>
    <t>61.</t>
  </si>
  <si>
    <t>D) KÖVETELÉSEK (59+60+61)</t>
  </si>
  <si>
    <t>62.</t>
  </si>
  <si>
    <t>I. December havi illetmények, munkabérek elszámolása</t>
  </si>
  <si>
    <t>63.</t>
  </si>
  <si>
    <t>II. Utalványok, bérletek és más hasonló, készpénz-helyettesítő fizetési 
     eszköznek nem minősülő eszközök elszámolásai</t>
  </si>
  <si>
    <t>64.</t>
  </si>
  <si>
    <t>E) EGYÉB SAJÁTOS ESZKÖZOLDALI ELSZÁMOLÁSOK (63+64)</t>
  </si>
  <si>
    <t>65.</t>
  </si>
  <si>
    <t>F) AKTÍV IDŐBELI ELHATÁROLÁSOK</t>
  </si>
  <si>
    <t>66.</t>
  </si>
  <si>
    <t>ESZKÖZÖK ÖSSZESEN  (49+52+58+62+65+66)</t>
  </si>
  <si>
    <t>67.</t>
  </si>
  <si>
    <t>FORRÁSOK</t>
  </si>
  <si>
    <t>állományi 
érték</t>
  </si>
  <si>
    <t>A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</si>
  <si>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</si>
  <si>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</si>
  <si>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</si>
  <si>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</si>
  <si>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</si>
  <si>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</si>
  <si>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</si>
  <si>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I. Költségvetési évben esedékes kötelezettségek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</si>
  <si>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</si>
  <si>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</si>
  <si>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</si>
  <si>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</si>
  <si>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</si>
  <si>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</si>
  <si>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VAGYONKIMUTATÁS             az érték nélkül nyilvántartott eszközökről                                                                                                                                           2017. év</t>
  </si>
  <si>
    <t>Adatok: forintban!</t>
  </si>
  <si>
    <t>Mennyiség
(db)</t>
  </si>
  <si>
    <t>Bruttó értéke</t>
  </si>
  <si>
    <t>Könyv szerinti értéke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</si>
  <si>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</si>
  <si>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</si>
  <si>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</si>
  <si>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</si>
  <si>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</si>
  <si>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</si>
  <si>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</si>
  <si>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</si>
  <si>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</si>
  <si>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</si>
  <si>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</si>
  <si>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</si>
  <si>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</si>
  <si>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</si>
  <si>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</si>
  <si>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</si>
  <si>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</si>
  <si>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</si>
  <si>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</si>
  <si>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Répceszemere Községi Önkormányzata</t>
  </si>
  <si>
    <t>Maradványkimutatás</t>
  </si>
  <si>
    <t xml:space="preserve"> Maradvány</t>
  </si>
  <si>
    <t>Ssz.</t>
  </si>
  <si>
    <t>Alaptevékenység költségvetési bevételei</t>
  </si>
  <si>
    <t xml:space="preserve"> 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</si>
  <si>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</si>
  <si>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</si>
  <si>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</si>
  <si>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</si>
  <si>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 xml:space="preserve"> Alaptevékenység maradványa</t>
  </si>
  <si>
    <t>Összes maradvány</t>
  </si>
  <si>
    <t>Alaptevékenység kötelezettségvállalással terhelt maradványa</t>
  </si>
  <si>
    <t xml:space="preserve">Alaptevékenység szabad maradványa </t>
  </si>
  <si>
    <t>Többéves kihatással járó döntések számszerűsítése évenkénti bontásban és összesítve célok szerint</t>
  </si>
  <si>
    <t>Sor-
szám</t>
  </si>
  <si>
    <t>Kötelezettség jogcíme</t>
  </si>
  <si>
    <t>Köt. váll.
 éve</t>
  </si>
  <si>
    <t>2017. előtti kifizetés</t>
  </si>
  <si>
    <t>Kiadás vonzata évenként</t>
  </si>
  <si>
    <t>2018.</t>
  </si>
  <si>
    <t>2019.</t>
  </si>
  <si>
    <t>E</t>
  </si>
  <si>
    <t>G</t>
  </si>
  <si>
    <t>H</t>
  </si>
  <si>
    <t>I=(D+E+F+G+H)</t>
  </si>
  <si>
    <t>Működési célú finanszírozási kiadások
(hiteltörlesztés, értékpapír vásárlás, stb.)</t>
  </si>
  <si>
    <t>............................</t>
  </si>
  <si>
    <t>Felhalmozási célú finanszírozási kiadások
(hiteltörlesztés, értékpapír vásárlás, stb.)</t>
  </si>
  <si>
    <t>Beruházási kiadások beruházásonként</t>
  </si>
  <si>
    <t>Felújítási kiadások felújításonként</t>
  </si>
  <si>
    <t>2017</t>
  </si>
  <si>
    <t>Egyéb (Pl.: garancia és kezességvállalás, stb.)</t>
  </si>
  <si>
    <t>Részesedések 2017.12.31.-i állománya</t>
  </si>
  <si>
    <t>Gazdasági Társaság</t>
  </si>
  <si>
    <t>Részesedések állománya</t>
  </si>
  <si>
    <t>Beled COOP Kereskedelmi és Szolgáltató Rt</t>
  </si>
  <si>
    <t>18. számú melléklet</t>
  </si>
  <si>
    <t>PÉNZESZKÖZÖK VÁLTOZÁSÁNAK LEVEZETÉSE</t>
  </si>
  <si>
    <t>Összeg  (Ft )</t>
  </si>
  <si>
    <t>Pénzkészlet 2017. január 1-jén
ebből:</t>
  </si>
  <si>
    <r>
      <t xml:space="preserve"> </t>
    </r>
    <r>
      <rPr>
        <sz val="10"/>
        <rFont val="Times New Roman CE"/>
        <family val="1"/>
        <charset val="238"/>
      </rPr>
      <t>Forintszámla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</si>
  <si>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</si>
  <si>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r>
      <t xml:space="preserve"> </t>
    </r>
    <r>
      <rPr>
        <sz val="10"/>
        <rFont val="Times New Roman CE"/>
        <family val="1"/>
        <charset val="238"/>
      </rPr>
      <t>Devizaszámla egyenlege</t>
    </r>
  </si>
  <si>
    <r>
      <t xml:space="preserve"> </t>
    </r>
    <r>
      <rPr>
        <sz val="10"/>
        <rFont val="Times New Roman CE"/>
        <family val="1"/>
        <charset val="238"/>
      </rPr>
      <t>Lekötött bankbetétek</t>
    </r>
  </si>
  <si>
    <t>Záró pénzkészlet 2017. december 31-én
ebből:</t>
  </si>
  <si>
    <t>19. melléklet</t>
  </si>
  <si>
    <t>adósságot keletkeztető ügyleteiből eredő fizetési kötelezettség bemutatása</t>
  </si>
  <si>
    <t xml:space="preserve">Forintban </t>
  </si>
  <si>
    <t>Értékesítési és forgalmi adók</t>
  </si>
  <si>
    <t>Egyéb áruhasználati és szolgáltatási adók</t>
  </si>
  <si>
    <t>Saját bevételek 50 %-a</t>
  </si>
  <si>
    <t>Adósságot keletkeztető ügyletek értéke</t>
  </si>
  <si>
    <t>Hitel felvételből származó tőketartozás</t>
  </si>
  <si>
    <t>Hitelfelvétel</t>
  </si>
  <si>
    <t>Adósságot keletkeztető ügyletek összértéke</t>
  </si>
  <si>
    <t>Tárgyévi fizetési kötelzettség</t>
  </si>
  <si>
    <t>Tőkefizetési kötelezettség</t>
  </si>
  <si>
    <t>Kamatfizetési kötelezettség</t>
  </si>
  <si>
    <t>Egyéb fizetési kötelezettség (kezelési költség stb.)</t>
  </si>
  <si>
    <t>Tárgyévi fizetési kötelezettség összesen</t>
  </si>
  <si>
    <t>Magyarország gazdasági stabilitásáról szóló 2011. évi CXCIV. Törvény 10. (5) és (6) bekezdése szerinti tárgyévi fizetési kötelezettség</t>
  </si>
  <si>
    <t>Fizetési kötelezettséggel csökkentett saját bevétel</t>
  </si>
  <si>
    <t xml:space="preserve">* A Stabilitási tv. 10. § (3) és (5) bekezdése értelmében az önkormányzat adósságot keletkeztető ügyletből származó tárgyévi összes fizetési kötelezettsége az adósságot keletkeztető ügylet futamidejének végéig egyik évben sem haladja meg az önkormányzat adott évi saját bevételeinek 50%-át, amelybe a (6) bekezdés szerint nem számítandó be a naptári éven belül lejáró futamidejű adósságot keletkeztető ügylet, az európai uniós vagy a nemzetközi szervezettől elnyert támogatás előfinanszírozásának biztosítására szolgáló adósságot keletkeztető, a víziközmű-társulattól annak megszűnése miatt átvett hitelből és az adósságrendezési eljárás során a hitelezői egyezség megkötéséhez igénybe vett reorganizációs hitelből származó fizetési kötelezettségek összege, de beleszámítandó a kezesség- illetve garanciavállalásból eredő, jogosult által érvényesített fizetési kötelezettségek összege.
</t>
  </si>
  <si>
    <t>Répceszemere Községi Önkormányat</t>
  </si>
  <si>
    <t>6/b. számú melléklet</t>
  </si>
  <si>
    <t>7. számú melléklet</t>
  </si>
  <si>
    <t>Mód. III., Teljesítés</t>
  </si>
  <si>
    <t xml:space="preserve">Államháztartáson belüli megelőlegezések  </t>
  </si>
  <si>
    <t>telj. %</t>
  </si>
  <si>
    <t>2017. december 31.</t>
  </si>
  <si>
    <t>Répceszemere Községi Önkormányzat</t>
  </si>
  <si>
    <t>kapott támogatás</t>
  </si>
  <si>
    <t>elszámolás szerint</t>
  </si>
  <si>
    <t>felhasznált támogatás</t>
  </si>
  <si>
    <t>támogatás kiutalás (+) / visszafizetés (-)</t>
  </si>
  <si>
    <t>Idősek Otthonában személyi térítési díjkedvezmények</t>
  </si>
  <si>
    <t>Soproni Vízmű Zrt.</t>
  </si>
  <si>
    <t>Kistelepülések alacsony összegű támogatása - hamvbemosó kialakítása (támogatás összege 1.000.000 Ft)</t>
  </si>
  <si>
    <t>Összesen (1+4+7+10+12)</t>
  </si>
  <si>
    <t>2019. utűn</t>
  </si>
  <si>
    <t>2017. évi ügyletből származó érték</t>
  </si>
  <si>
    <t>2017. év előtti  ügyletből származó érték</t>
  </si>
  <si>
    <t>2017. évi belső forrásból fedezhető működési hiány</t>
  </si>
  <si>
    <t xml:space="preserve">2017. évi belső  forrásból fedezhető felhalmozási hiány </t>
  </si>
  <si>
    <t>2017. évi belső forrásból fedezhető összes hiány (1.+2.)</t>
  </si>
  <si>
    <t xml:space="preserve">2017. évi külső forrásból fedezhető működési hiány </t>
  </si>
  <si>
    <t xml:space="preserve">2017 évi külső forrásból fedezhető felhalmozási hiány </t>
  </si>
  <si>
    <t>2017. évi külső forrásból fedezhető összes hiány (1.+2.)</t>
  </si>
  <si>
    <t>Telj %</t>
  </si>
  <si>
    <t>Ellátottak térítési díjak kedvezménye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</si>
</sst>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\ _F_t_-;\-* #,##0.00\ _F_t_-;_-* &quot;-&quot;??\ _F_t_-;_-@_-"/>
    <numFmt numFmtId="164" formatCode="General\ &quot; fő&quot;"/>
    <numFmt numFmtId="165" formatCode="#,###"/>
    <numFmt numFmtId="166" formatCode="#,##0_ ;\-#,##0\ "/>
    <numFmt numFmtId="167" formatCode="0.000%"/>
    <numFmt numFmtId="168" formatCode="00"/>
    <numFmt numFmtId="169" formatCode="#,###__;\-#,###__"/>
    <numFmt numFmtId="170" formatCode="#,###\ _F_t;\-#,###\ _F_t"/>
    <numFmt numFmtId="171" formatCode="#,###,_F_t;\-#,###,_F_t"/>
    <numFmt numFmtId="172" formatCode="#,###.00"/>
    <numFmt numFmtId="173" formatCode="#,###__"/>
    <numFmt numFmtId="174" formatCode="_-* #,##0.00\ _F_t_-;\-* #,##0.00\ _F_t_-;_-* \-??\ _F_t_-;_-@_-"/>
  </numFmts>
  <fonts count="14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2"/>
      <name val="Arial"/>
      <family val="2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0"/>
      <name val="MS Reference Sans Serif"/>
      <family val="2"/>
      <charset val="238"/>
    </font>
    <font>
      <b/>
      <sz val="14"/>
      <name val="MS Reference Sans Serif"/>
      <family val="2"/>
      <charset val="238"/>
    </font>
    <font>
      <b/>
      <sz val="12"/>
      <name val="MS Reference Sans Serif"/>
      <family val="2"/>
      <charset val="238"/>
    </font>
    <font>
      <b/>
      <sz val="10"/>
      <name val="MS Reference Sans Serif"/>
      <family val="2"/>
      <charset val="238"/>
    </font>
    <font>
      <sz val="12"/>
      <name val="MS Reference Sans Serif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i/>
      <sz val="10"/>
      <name val="MS Reference Sans Serif"/>
      <family val="2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Algerian"/>
      <family val="5"/>
    </font>
    <font>
      <b/>
      <i/>
      <sz val="12"/>
      <name val="Times New Roman CE"/>
      <family val="1"/>
      <charset val="238"/>
    </font>
    <font>
      <sz val="10"/>
      <name val="Times New Roman CE"/>
      <charset val="238"/>
    </font>
    <font>
      <b/>
      <sz val="13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0"/>
      <name val="MS Sans Serif"/>
      <charset val="238"/>
    </font>
    <font>
      <b/>
      <sz val="10"/>
      <name val="Times New Roman CE"/>
      <charset val="238"/>
    </font>
    <font>
      <i/>
      <sz val="10"/>
      <name val="Arial CE"/>
      <charset val="238"/>
    </font>
    <font>
      <sz val="14"/>
      <name val="Arial CE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1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name val="Times New Roman"/>
      <family val="1"/>
      <charset val="1"/>
    </font>
    <font>
      <b/>
      <sz val="12"/>
      <color rgb="FFFF0000"/>
      <name val="Times New Roman"/>
      <family val="1"/>
      <charset val="238"/>
    </font>
    <font>
      <sz val="7"/>
      <name val="Times New Roman CE"/>
      <family val="1"/>
      <charset val="238"/>
    </font>
    <font>
      <sz val="12"/>
      <color indexed="10"/>
      <name val="Times New Roman"/>
      <family val="1"/>
      <charset val="238"/>
    </font>
    <font>
      <sz val="10"/>
      <name val="Wingdings"/>
      <charset val="2"/>
    </font>
    <font>
      <sz val="9"/>
      <name val="Times New Roman CE"/>
      <charset val="238"/>
    </font>
    <font>
      <b/>
      <sz val="12"/>
      <color rgb="FFFF0000"/>
      <name val="Times New Roman CE"/>
      <charset val="238"/>
    </font>
    <font>
      <sz val="12"/>
      <name val="comic"/>
      <family val="5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MS Sans Serif"/>
      <charset val="238"/>
    </font>
    <font>
      <sz val="12"/>
      <name val="MS Sans Serif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lightHorizontal"/>
    </fill>
  </fills>
  <borders count="1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 style="thin">
        <color rgb="FF000000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0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04" fillId="6" borderId="0" applyNumberFormat="0" applyBorder="0" applyAlignment="0" applyProtection="0"/>
    <xf numFmtId="0" fontId="104" fillId="9" borderId="0" applyNumberFormat="0" applyBorder="0" applyAlignment="0" applyProtection="0"/>
    <xf numFmtId="0" fontId="104" fillId="10" borderId="0" applyNumberFormat="0" applyBorder="0" applyAlignment="0" applyProtection="0"/>
    <xf numFmtId="0" fontId="104" fillId="8" borderId="0" applyNumberFormat="0" applyBorder="0" applyAlignment="0" applyProtection="0"/>
    <xf numFmtId="0" fontId="104" fillId="6" borderId="0" applyNumberFormat="0" applyBorder="0" applyAlignment="0" applyProtection="0"/>
    <xf numFmtId="0" fontId="104" fillId="3" borderId="0" applyNumberFormat="0" applyBorder="0" applyAlignment="0" applyProtection="0"/>
    <xf numFmtId="0" fontId="97" fillId="7" borderId="1" applyNumberFormat="0" applyAlignment="0" applyProtection="0"/>
    <xf numFmtId="0" fontId="90" fillId="0" borderId="0" applyNumberFormat="0" applyFill="0" applyBorder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3" fillId="0" borderId="5" applyNumberFormat="0" applyFill="0" applyAlignment="0" applyProtection="0"/>
    <xf numFmtId="0" fontId="93" fillId="0" borderId="0" applyNumberFormat="0" applyFill="0" applyBorder="0" applyAlignment="0" applyProtection="0"/>
    <xf numFmtId="0" fontId="101" fillId="17" borderId="2" applyNumberFormat="0" applyAlignment="0" applyProtection="0"/>
    <xf numFmtId="43" fontId="2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00" fillId="0" borderId="6" applyNumberFormat="0" applyFill="0" applyAlignment="0" applyProtection="0"/>
    <xf numFmtId="0" fontId="89" fillId="4" borderId="7" applyNumberFormat="0" applyFont="0" applyAlignment="0" applyProtection="0"/>
    <xf numFmtId="0" fontId="104" fillId="11" borderId="0" applyNumberFormat="0" applyBorder="0" applyAlignment="0" applyProtection="0"/>
    <xf numFmtId="0" fontId="104" fillId="9" borderId="0" applyNumberFormat="0" applyBorder="0" applyAlignment="0" applyProtection="0"/>
    <xf numFmtId="0" fontId="104" fillId="10" borderId="0" applyNumberFormat="0" applyBorder="0" applyAlignment="0" applyProtection="0"/>
    <xf numFmtId="0" fontId="104" fillId="12" borderId="0" applyNumberFormat="0" applyBorder="0" applyAlignment="0" applyProtection="0"/>
    <xf numFmtId="0" fontId="104" fillId="13" borderId="0" applyNumberFormat="0" applyBorder="0" applyAlignment="0" applyProtection="0"/>
    <xf numFmtId="0" fontId="104" fillId="14" borderId="0" applyNumberFormat="0" applyBorder="0" applyAlignment="0" applyProtection="0"/>
    <xf numFmtId="0" fontId="94" fillId="6" borderId="0" applyNumberFormat="0" applyBorder="0" applyAlignment="0" applyProtection="0"/>
    <xf numFmtId="0" fontId="98" fillId="16" borderId="8" applyNumberFormat="0" applyAlignment="0" applyProtection="0"/>
    <xf numFmtId="0" fontId="102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24" fillId="0" borderId="0"/>
    <xf numFmtId="0" fontId="61" fillId="0" borderId="0"/>
    <xf numFmtId="0" fontId="103" fillId="0" borderId="9" applyNumberFormat="0" applyFill="0" applyAlignment="0" applyProtection="0"/>
    <xf numFmtId="0" fontId="95" fillId="15" borderId="0" applyNumberFormat="0" applyBorder="0" applyAlignment="0" applyProtection="0"/>
    <xf numFmtId="0" fontId="96" fillId="7" borderId="0" applyNumberFormat="0" applyBorder="0" applyAlignment="0" applyProtection="0"/>
    <xf numFmtId="0" fontId="99" fillId="16" borderId="1" applyNumberFormat="0" applyAlignment="0" applyProtection="0"/>
    <xf numFmtId="9" fontId="120" fillId="0" borderId="0" applyFont="0" applyFill="0" applyBorder="0" applyAlignment="0" applyProtection="0"/>
    <xf numFmtId="0" fontId="13" fillId="0" borderId="0"/>
    <xf numFmtId="0" fontId="34" fillId="0" borderId="0"/>
    <xf numFmtId="0" fontId="24" fillId="0" borderId="0"/>
    <xf numFmtId="0" fontId="80" fillId="0" borderId="0"/>
    <xf numFmtId="0" fontId="113" fillId="0" borderId="0"/>
    <xf numFmtId="0" fontId="2" fillId="0" borderId="0"/>
    <xf numFmtId="0" fontId="61" fillId="0" borderId="0"/>
    <xf numFmtId="43" fontId="2" fillId="0" borderId="0" applyFont="0" applyFill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04" fillId="27" borderId="0" applyNumberFormat="0" applyBorder="0" applyAlignment="0" applyProtection="0"/>
    <xf numFmtId="0" fontId="104" fillId="30" borderId="0" applyNumberFormat="0" applyBorder="0" applyAlignment="0" applyProtection="0"/>
    <xf numFmtId="0" fontId="104" fillId="31" borderId="0" applyNumberFormat="0" applyBorder="0" applyAlignment="0" applyProtection="0"/>
    <xf numFmtId="0" fontId="104" fillId="29" borderId="0" applyNumberFormat="0" applyBorder="0" applyAlignment="0" applyProtection="0"/>
    <xf numFmtId="0" fontId="104" fillId="27" borderId="0" applyNumberFormat="0" applyBorder="0" applyAlignment="0" applyProtection="0"/>
    <xf numFmtId="0" fontId="104" fillId="24" borderId="0" applyNumberFormat="0" applyBorder="0" applyAlignment="0" applyProtection="0"/>
    <xf numFmtId="0" fontId="104" fillId="32" borderId="0" applyNumberFormat="0" applyBorder="0" applyAlignment="0" applyProtection="0"/>
    <xf numFmtId="0" fontId="104" fillId="30" borderId="0" applyNumberFormat="0" applyBorder="0" applyAlignment="0" applyProtection="0"/>
    <xf numFmtId="0" fontId="104" fillId="31" borderId="0" applyNumberFormat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95" fillId="36" borderId="0" applyNumberFormat="0" applyBorder="0" applyAlignment="0" applyProtection="0"/>
    <xf numFmtId="0" fontId="99" fillId="37" borderId="1" applyNumberFormat="0" applyAlignment="0" applyProtection="0"/>
    <xf numFmtId="0" fontId="101" fillId="38" borderId="2" applyNumberFormat="0" applyAlignment="0" applyProtection="0"/>
    <xf numFmtId="0" fontId="102" fillId="0" borderId="0" applyNumberFormat="0" applyFill="0" applyBorder="0" applyAlignment="0" applyProtection="0"/>
    <xf numFmtId="174" fontId="2" fillId="0" borderId="0" applyFill="0" applyBorder="0" applyAlignment="0" applyProtection="0"/>
    <xf numFmtId="43" fontId="2" fillId="0" borderId="0" applyFont="0" applyFill="0" applyBorder="0" applyAlignment="0" applyProtection="0"/>
    <xf numFmtId="0" fontId="94" fillId="27" borderId="0" applyNumberFormat="0" applyBorder="0" applyAlignment="0" applyProtection="0"/>
    <xf numFmtId="0" fontId="91" fillId="0" borderId="126" applyNumberFormat="0" applyFill="0" applyAlignment="0" applyProtection="0"/>
    <xf numFmtId="0" fontId="92" fillId="0" borderId="4" applyNumberFormat="0" applyFill="0" applyAlignment="0" applyProtection="0"/>
    <xf numFmtId="0" fontId="93" fillId="0" borderId="5" applyNumberFormat="0" applyFill="0" applyAlignment="0" applyProtection="0"/>
    <xf numFmtId="0" fontId="93" fillId="0" borderId="0" applyNumberFormat="0" applyFill="0" applyBorder="0" applyAlignment="0" applyProtection="0"/>
    <xf numFmtId="0" fontId="137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/>
    <xf numFmtId="0" fontId="97" fillId="28" borderId="1" applyNumberFormat="0" applyAlignment="0" applyProtection="0"/>
    <xf numFmtId="0" fontId="100" fillId="0" borderId="6" applyNumberFormat="0" applyFill="0" applyAlignment="0" applyProtection="0"/>
    <xf numFmtId="0" fontId="138" fillId="0" borderId="0" applyNumberFormat="0" applyFill="0" applyBorder="0" applyAlignment="0" applyProtection="0">
      <alignment vertical="top"/>
      <protection locked="0"/>
    </xf>
    <xf numFmtId="0" fontId="96" fillId="28" borderId="0" applyNumberFormat="0" applyBorder="0" applyAlignment="0" applyProtection="0"/>
    <xf numFmtId="0" fontId="120" fillId="0" borderId="0"/>
    <xf numFmtId="0" fontId="113" fillId="0" borderId="0"/>
    <xf numFmtId="0" fontId="1" fillId="0" borderId="0"/>
    <xf numFmtId="0" fontId="2" fillId="25" borderId="7" applyNumberFormat="0" applyAlignment="0" applyProtection="0"/>
    <xf numFmtId="0" fontId="98" fillId="37" borderId="8" applyNumberFormat="0" applyAlignment="0" applyProtection="0"/>
    <xf numFmtId="9" fontId="2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103" fillId="0" borderId="127" applyNumberFormat="0" applyFill="0" applyAlignment="0" applyProtection="0"/>
    <xf numFmtId="0" fontId="100" fillId="0" borderId="0" applyNumberFormat="0" applyFill="0" applyBorder="0" applyAlignment="0" applyProtection="0"/>
  </cellStyleXfs>
  <cellXfs count="147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14" fillId="0" borderId="0" xfId="42" applyFont="1" applyBorder="1" applyAlignment="1">
      <alignment horizontal="center"/>
    </xf>
    <xf numFmtId="0" fontId="13" fillId="0" borderId="10" xfId="42" applyBorder="1"/>
    <xf numFmtId="0" fontId="21" fillId="0" borderId="0" xfId="42" applyFont="1" applyAlignment="1">
      <alignment horizontal="center"/>
    </xf>
    <xf numFmtId="0" fontId="24" fillId="0" borderId="0" xfId="44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13" fillId="0" borderId="0" xfId="42" applyFont="1"/>
    <xf numFmtId="0" fontId="22" fillId="0" borderId="0" xfId="42" applyFont="1" applyBorder="1" applyAlignment="1">
      <alignment horizontal="center"/>
    </xf>
    <xf numFmtId="0" fontId="13" fillId="0" borderId="0" xfId="42" applyAlignment="1">
      <alignment wrapText="1"/>
    </xf>
    <xf numFmtId="0" fontId="13" fillId="0" borderId="0" xfId="42" applyFont="1" applyFill="1"/>
    <xf numFmtId="0" fontId="2" fillId="0" borderId="0" xfId="0" applyFont="1" applyAlignment="1">
      <alignment wrapText="1"/>
    </xf>
    <xf numFmtId="0" fontId="7" fillId="1" borderId="11" xfId="42" applyFont="1" applyFill="1" applyBorder="1" applyAlignment="1">
      <alignment horizontal="center" vertical="center"/>
    </xf>
    <xf numFmtId="0" fontId="48" fillId="0" borderId="0" xfId="43" applyFont="1" applyAlignment="1">
      <alignment horizontal="center" vertical="center"/>
    </xf>
    <xf numFmtId="0" fontId="39" fillId="0" borderId="12" xfId="43" applyFont="1" applyBorder="1" applyAlignment="1">
      <alignment horizontal="left" vertical="center" wrapText="1"/>
    </xf>
    <xf numFmtId="0" fontId="21" fillId="0" borderId="0" xfId="42" applyFont="1" applyBorder="1" applyAlignment="1">
      <alignment horizontal="center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7" fillId="0" borderId="15" xfId="42" applyNumberFormat="1" applyFont="1" applyBorder="1" applyAlignment="1">
      <alignment horizontal="right" vertical="center" wrapText="1"/>
    </xf>
    <xf numFmtId="0" fontId="51" fillId="0" borderId="16" xfId="43" applyFont="1" applyBorder="1" applyAlignment="1">
      <alignment horizontal="center" vertical="center" wrapText="1"/>
    </xf>
    <xf numFmtId="0" fontId="51" fillId="0" borderId="17" xfId="43" applyFont="1" applyBorder="1" applyAlignment="1">
      <alignment horizontal="center" vertical="center" wrapText="1"/>
    </xf>
    <xf numFmtId="0" fontId="2" fillId="0" borderId="18" xfId="42" applyFont="1" applyFill="1" applyBorder="1" applyAlignment="1">
      <alignment horizontal="center" vertical="center"/>
    </xf>
    <xf numFmtId="0" fontId="2" fillId="0" borderId="19" xfId="42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3" fontId="13" fillId="0" borderId="0" xfId="42" applyNumberFormat="1" applyAlignment="1">
      <alignment vertical="center"/>
    </xf>
    <xf numFmtId="0" fontId="13" fillId="0" borderId="0" xfId="42" applyFont="1" applyAlignment="1">
      <alignment vertical="center"/>
    </xf>
    <xf numFmtId="0" fontId="22" fillId="0" borderId="0" xfId="42" applyFont="1" applyBorder="1" applyAlignment="1">
      <alignment horizontal="center" wrapText="1"/>
    </xf>
    <xf numFmtId="0" fontId="14" fillId="0" borderId="0" xfId="42" applyFont="1" applyBorder="1" applyAlignment="1">
      <alignment horizontal="center" wrapText="1"/>
    </xf>
    <xf numFmtId="0" fontId="7" fillId="1" borderId="14" xfId="42" applyFont="1" applyFill="1" applyBorder="1" applyAlignment="1">
      <alignment horizontal="center" vertical="center" wrapText="1"/>
    </xf>
    <xf numFmtId="0" fontId="2" fillId="0" borderId="19" xfId="42" applyFont="1" applyFill="1" applyBorder="1" applyAlignment="1">
      <alignment horizontal="left" vertical="center" wrapText="1"/>
    </xf>
    <xf numFmtId="0" fontId="7" fillId="1" borderId="20" xfId="42" applyFont="1" applyFill="1" applyBorder="1" applyAlignment="1">
      <alignment horizontal="center" vertical="center"/>
    </xf>
    <xf numFmtId="0" fontId="7" fillId="0" borderId="14" xfId="42" applyFont="1" applyBorder="1" applyAlignment="1">
      <alignment vertical="center" wrapText="1"/>
    </xf>
    <xf numFmtId="0" fontId="7" fillId="0" borderId="14" xfId="42" applyFont="1" applyBorder="1" applyAlignment="1">
      <alignment vertical="center"/>
    </xf>
    <xf numFmtId="0" fontId="20" fillId="0" borderId="0" xfId="42" applyFont="1" applyAlignment="1">
      <alignment vertical="center"/>
    </xf>
    <xf numFmtId="0" fontId="2" fillId="0" borderId="22" xfId="42" applyFont="1" applyBorder="1" applyAlignment="1">
      <alignment horizontal="center" vertical="center"/>
    </xf>
    <xf numFmtId="0" fontId="3" fillId="0" borderId="23" xfId="42" applyFont="1" applyFill="1" applyBorder="1" applyAlignment="1">
      <alignment vertical="center" wrapText="1"/>
    </xf>
    <xf numFmtId="0" fontId="3" fillId="0" borderId="24" xfId="42" applyFont="1" applyBorder="1" applyAlignment="1">
      <alignment horizontal="center" vertical="center"/>
    </xf>
    <xf numFmtId="0" fontId="2" fillId="0" borderId="26" xfId="42" applyFont="1" applyBorder="1" applyAlignment="1">
      <alignment horizontal="center" vertical="center"/>
    </xf>
    <xf numFmtId="0" fontId="3" fillId="0" borderId="15" xfId="42" applyFont="1" applyBorder="1" applyAlignment="1">
      <alignment horizontal="center" vertical="center"/>
    </xf>
    <xf numFmtId="0" fontId="24" fillId="0" borderId="0" xfId="43" applyFont="1" applyAlignment="1">
      <alignment horizontal="left" vertical="center" wrapText="1"/>
    </xf>
    <xf numFmtId="0" fontId="28" fillId="0" borderId="0" xfId="42" applyFont="1"/>
    <xf numFmtId="0" fontId="38" fillId="0" borderId="0" xfId="42" applyFont="1" applyAlignment="1">
      <alignment vertical="center"/>
    </xf>
    <xf numFmtId="0" fontId="57" fillId="0" borderId="0" xfId="42" applyFont="1" applyAlignment="1">
      <alignment vertical="center"/>
    </xf>
    <xf numFmtId="3" fontId="6" fillId="0" borderId="0" xfId="0" applyNumberFormat="1" applyFont="1" applyFill="1" applyAlignment="1">
      <alignment horizontal="right" vertical="center"/>
    </xf>
    <xf numFmtId="0" fontId="13" fillId="0" borderId="0" xfId="42" applyAlignment="1">
      <alignment horizontal="left" wrapText="1"/>
    </xf>
    <xf numFmtId="0" fontId="13" fillId="0" borderId="0" xfId="42" applyBorder="1" applyAlignment="1">
      <alignment horizontal="left" wrapText="1"/>
    </xf>
    <xf numFmtId="0" fontId="2" fillId="0" borderId="23" xfId="42" applyFont="1" applyBorder="1" applyAlignment="1">
      <alignment horizontal="left" vertical="center" wrapText="1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17" fillId="0" borderId="12" xfId="42" applyFont="1" applyFill="1" applyBorder="1" applyAlignment="1">
      <alignment wrapText="1"/>
    </xf>
    <xf numFmtId="0" fontId="33" fillId="0" borderId="28" xfId="42" applyFont="1" applyBorder="1" applyAlignment="1">
      <alignment vertical="center" wrapText="1"/>
    </xf>
    <xf numFmtId="0" fontId="33" fillId="0" borderId="28" xfId="42" applyFont="1" applyBorder="1" applyAlignment="1">
      <alignment wrapText="1"/>
    </xf>
    <xf numFmtId="3" fontId="58" fillId="0" borderId="15" xfId="42" applyNumberFormat="1" applyFont="1" applyFill="1" applyBorder="1" applyAlignment="1">
      <alignment horizontal="right"/>
    </xf>
    <xf numFmtId="0" fontId="58" fillId="0" borderId="15" xfId="42" applyFont="1" applyBorder="1" applyAlignment="1">
      <alignment horizontal="right"/>
    </xf>
    <xf numFmtId="3" fontId="58" fillId="0" borderId="27" xfId="42" applyNumberFormat="1" applyFont="1" applyBorder="1" applyAlignment="1">
      <alignment horizontal="right"/>
    </xf>
    <xf numFmtId="3" fontId="58" fillId="0" borderId="15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6" fillId="0" borderId="0" xfId="0" applyNumberFormat="1" applyFont="1" applyFill="1" applyAlignment="1">
      <alignment horizontal="right"/>
    </xf>
    <xf numFmtId="0" fontId="13" fillId="0" borderId="29" xfId="42" applyFont="1" applyBorder="1" applyAlignment="1">
      <alignment horizontal="center" vertical="center"/>
    </xf>
    <xf numFmtId="0" fontId="13" fillId="0" borderId="12" xfId="42" applyFont="1" applyBorder="1" applyAlignment="1">
      <alignment horizontal="center" vertical="center"/>
    </xf>
    <xf numFmtId="0" fontId="14" fillId="0" borderId="0" xfId="42" applyFont="1" applyBorder="1" applyAlignment="1">
      <alignment horizontal="center" vertical="center"/>
    </xf>
    <xf numFmtId="0" fontId="18" fillId="0" borderId="0" xfId="42" applyFont="1" applyBorder="1" applyAlignment="1">
      <alignment horizontal="center" vertical="center"/>
    </xf>
    <xf numFmtId="3" fontId="14" fillId="0" borderId="0" xfId="42" applyNumberFormat="1" applyFont="1" applyFill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/>
    </xf>
    <xf numFmtId="49" fontId="8" fillId="0" borderId="0" xfId="0" applyNumberFormat="1" applyFont="1" applyBorder="1" applyAlignment="1">
      <alignment horizontal="left" vertical="center"/>
    </xf>
    <xf numFmtId="0" fontId="2" fillId="0" borderId="15" xfId="42" applyFont="1" applyFill="1" applyBorder="1" applyAlignment="1">
      <alignment horizontal="center" vertical="center"/>
    </xf>
    <xf numFmtId="0" fontId="2" fillId="0" borderId="15" xfId="42" applyFont="1" applyFill="1" applyBorder="1" applyAlignment="1">
      <alignment horizontal="left" vertical="center" wrapText="1"/>
    </xf>
    <xf numFmtId="0" fontId="2" fillId="0" borderId="12" xfId="42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2" fillId="0" borderId="0" xfId="42" applyFont="1" applyBorder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Font="1" applyBorder="1" applyAlignment="1">
      <alignment vertical="center"/>
    </xf>
    <xf numFmtId="3" fontId="14" fillId="0" borderId="0" xfId="42" applyNumberFormat="1" applyFont="1" applyBorder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Fill="1" applyBorder="1" applyAlignment="1">
      <alignment horizontal="right" vertical="center"/>
    </xf>
    <xf numFmtId="3" fontId="17" fillId="0" borderId="15" xfId="42" applyNumberFormat="1" applyFont="1" applyFill="1" applyBorder="1" applyAlignment="1">
      <alignment horizontal="right" vertical="center"/>
    </xf>
    <xf numFmtId="0" fontId="13" fillId="0" borderId="0" xfId="42" applyFont="1" applyAlignment="1">
      <alignment horizontal="center" vertical="center"/>
    </xf>
    <xf numFmtId="3" fontId="13" fillId="0" borderId="0" xfId="42" applyNumberFormat="1" applyFont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3" fillId="0" borderId="0" xfId="0" applyNumberFormat="1" applyFont="1"/>
    <xf numFmtId="3" fontId="13" fillId="0" borderId="0" xfId="42" applyNumberFormat="1"/>
    <xf numFmtId="3" fontId="58" fillId="0" borderId="27" xfId="42" applyNumberFormat="1" applyFont="1" applyFill="1" applyBorder="1" applyAlignment="1">
      <alignment horizontal="right"/>
    </xf>
    <xf numFmtId="0" fontId="27" fillId="0" borderId="26" xfId="0" applyFont="1" applyBorder="1" applyAlignment="1">
      <alignment vertical="center" wrapText="1"/>
    </xf>
    <xf numFmtId="3" fontId="32" fillId="0" borderId="0" xfId="42" applyNumberFormat="1" applyFont="1" applyFill="1" applyBorder="1" applyAlignment="1">
      <alignment horizontal="center" vertical="center" wrapText="1"/>
    </xf>
    <xf numFmtId="3" fontId="53" fillId="0" borderId="0" xfId="42" applyNumberFormat="1" applyFont="1" applyFill="1" applyBorder="1" applyAlignment="1">
      <alignment horizontal="right" vertical="center" wrapText="1"/>
    </xf>
    <xf numFmtId="3" fontId="47" fillId="0" borderId="15" xfId="42" applyNumberFormat="1" applyFont="1" applyFill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1" xfId="42" applyNumberFormat="1" applyFont="1" applyFill="1" applyBorder="1" applyAlignment="1">
      <alignment horizontal="center" vertical="center" wrapText="1"/>
    </xf>
    <xf numFmtId="3" fontId="53" fillId="19" borderId="32" xfId="42" applyNumberFormat="1" applyFont="1" applyFill="1" applyBorder="1" applyAlignment="1">
      <alignment horizontal="right" vertical="center" wrapText="1"/>
    </xf>
    <xf numFmtId="3" fontId="58" fillId="0" borderId="33" xfId="42" applyNumberFormat="1" applyFont="1" applyBorder="1" applyAlignment="1">
      <alignment horizontal="right"/>
    </xf>
    <xf numFmtId="0" fontId="17" fillId="0" borderId="34" xfId="42" applyFont="1" applyBorder="1" applyAlignment="1">
      <alignment wrapText="1"/>
    </xf>
    <xf numFmtId="0" fontId="46" fillId="0" borderId="15" xfId="0" applyFont="1" applyFill="1" applyBorder="1" applyAlignment="1">
      <alignment vertical="center" wrapText="1"/>
    </xf>
    <xf numFmtId="0" fontId="47" fillId="0" borderId="15" xfId="42" applyFont="1" applyFill="1" applyBorder="1" applyAlignment="1">
      <alignment vertical="center"/>
    </xf>
    <xf numFmtId="0" fontId="47" fillId="0" borderId="35" xfId="42" applyFont="1" applyFill="1" applyBorder="1" applyAlignment="1">
      <alignment vertical="center"/>
    </xf>
    <xf numFmtId="0" fontId="46" fillId="0" borderId="36" xfId="0" applyFont="1" applyFill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6" xfId="0" applyNumberFormat="1" applyFont="1" applyBorder="1" applyAlignment="1">
      <alignment horizontal="left" vertical="center"/>
    </xf>
    <xf numFmtId="49" fontId="66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7" fillId="0" borderId="0" xfId="0" applyFont="1" applyAlignment="1">
      <alignment wrapText="1"/>
    </xf>
    <xf numFmtId="49" fontId="8" fillId="0" borderId="26" xfId="0" applyNumberFormat="1" applyFont="1" applyBorder="1" applyAlignment="1">
      <alignment horizontal="left" vertical="center" wrapText="1"/>
    </xf>
    <xf numFmtId="49" fontId="8" fillId="0" borderId="37" xfId="0" applyNumberFormat="1" applyFont="1" applyFill="1" applyBorder="1" applyAlignment="1">
      <alignment horizontal="left" vertical="center" wrapText="1"/>
    </xf>
    <xf numFmtId="49" fontId="8" fillId="0" borderId="37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8" xfId="0" applyNumberFormat="1" applyFont="1" applyFill="1" applyBorder="1" applyAlignment="1">
      <alignment horizontal="left" vertical="center" wrapText="1"/>
    </xf>
    <xf numFmtId="49" fontId="4" fillId="0" borderId="11" xfId="0" applyNumberFormat="1" applyFont="1" applyFill="1" applyBorder="1" applyAlignment="1">
      <alignment horizontal="left" vertical="center" wrapText="1"/>
    </xf>
    <xf numFmtId="49" fontId="2" fillId="0" borderId="39" xfId="0" applyNumberFormat="1" applyFont="1" applyBorder="1" applyAlignment="1">
      <alignment horizontal="left"/>
    </xf>
    <xf numFmtId="49" fontId="8" fillId="0" borderId="40" xfId="0" applyNumberFormat="1" applyFont="1" applyFill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Fill="1" applyBorder="1" applyAlignment="1">
      <alignment horizontal="right" vertical="center"/>
    </xf>
    <xf numFmtId="49" fontId="8" fillId="0" borderId="38" xfId="0" applyNumberFormat="1" applyFont="1" applyBorder="1" applyAlignment="1">
      <alignment horizontal="center" vertical="center"/>
    </xf>
    <xf numFmtId="49" fontId="8" fillId="0" borderId="40" xfId="0" applyNumberFormat="1" applyFont="1" applyBorder="1" applyAlignment="1">
      <alignment horizontal="center" vertical="center"/>
    </xf>
    <xf numFmtId="0" fontId="4" fillId="0" borderId="41" xfId="0" applyFont="1" applyFill="1" applyBorder="1" applyAlignment="1">
      <alignment horizontal="left" vertical="center"/>
    </xf>
    <xf numFmtId="49" fontId="4" fillId="0" borderId="0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/>
    </xf>
    <xf numFmtId="49" fontId="8" fillId="0" borderId="0" xfId="0" applyNumberFormat="1" applyFont="1" applyBorder="1" applyAlignment="1">
      <alignment horizontal="left"/>
    </xf>
    <xf numFmtId="0" fontId="8" fillId="0" borderId="26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/>
    </xf>
    <xf numFmtId="0" fontId="8" fillId="0" borderId="37" xfId="0" applyFont="1" applyBorder="1" applyAlignment="1">
      <alignment vertic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 wrapText="1"/>
    </xf>
    <xf numFmtId="0" fontId="4" fillId="0" borderId="0" xfId="0" applyFont="1" applyBorder="1" applyAlignment="1">
      <alignment horizontal="centerContinuous" vertical="center" wrapText="1"/>
    </xf>
    <xf numFmtId="49" fontId="8" fillId="0" borderId="39" xfId="0" applyNumberFormat="1" applyFont="1" applyBorder="1" applyAlignment="1">
      <alignment horizontal="left" vertical="center"/>
    </xf>
    <xf numFmtId="0" fontId="8" fillId="0" borderId="39" xfId="0" applyFont="1" applyFill="1" applyBorder="1" applyAlignment="1">
      <alignment horizontal="left" vertical="center"/>
    </xf>
    <xf numFmtId="0" fontId="8" fillId="0" borderId="40" xfId="0" applyFont="1" applyFill="1" applyBorder="1" applyAlignment="1">
      <alignment horizontal="left" vertical="center"/>
    </xf>
    <xf numFmtId="3" fontId="8" fillId="0" borderId="33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6" fillId="0" borderId="0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Border="1"/>
    <xf numFmtId="0" fontId="4" fillId="0" borderId="0" xfId="0" applyFont="1" applyBorder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0" fontId="53" fillId="0" borderId="42" xfId="43" applyFont="1" applyBorder="1" applyAlignment="1">
      <alignment horizontal="left" vertical="center" wrapText="1"/>
    </xf>
    <xf numFmtId="0" fontId="39" fillId="0" borderId="43" xfId="0" applyFont="1" applyBorder="1" applyAlignment="1">
      <alignment vertical="center" wrapText="1"/>
    </xf>
    <xf numFmtId="2" fontId="52" fillId="0" borderId="15" xfId="43" applyNumberFormat="1" applyFont="1" applyFill="1" applyBorder="1" applyAlignment="1">
      <alignment horizontal="center" vertical="center" wrapText="1"/>
    </xf>
    <xf numFmtId="2" fontId="52" fillId="0" borderId="16" xfId="43" applyNumberFormat="1" applyFont="1" applyFill="1" applyBorder="1" applyAlignment="1">
      <alignment horizontal="center" vertical="center" wrapText="1"/>
    </xf>
    <xf numFmtId="165" fontId="44" fillId="0" borderId="0" xfId="0" applyNumberFormat="1" applyFont="1" applyFill="1" applyAlignment="1" applyProtection="1">
      <alignment horizontal="left" vertical="center" wrapText="1"/>
    </xf>
    <xf numFmtId="165" fontId="44" fillId="0" borderId="0" xfId="0" applyNumberFormat="1" applyFont="1" applyFill="1" applyAlignment="1" applyProtection="1">
      <alignment vertical="center" wrapText="1"/>
    </xf>
    <xf numFmtId="165" fontId="68" fillId="0" borderId="0" xfId="0" applyNumberFormat="1" applyFont="1" applyFill="1" applyAlignment="1" applyProtection="1">
      <alignment vertical="center" wrapText="1"/>
      <protection locked="0"/>
    </xf>
    <xf numFmtId="165" fontId="44" fillId="0" borderId="0" xfId="0" applyNumberFormat="1" applyFont="1" applyFill="1" applyAlignment="1">
      <alignment vertical="center" wrapText="1"/>
    </xf>
    <xf numFmtId="165" fontId="71" fillId="0" borderId="0" xfId="0" applyNumberFormat="1" applyFont="1" applyFill="1" applyAlignment="1" applyProtection="1">
      <alignment vertical="center" wrapText="1"/>
      <protection locked="0"/>
    </xf>
    <xf numFmtId="0" fontId="73" fillId="0" borderId="0" xfId="0" applyFont="1" applyFill="1" applyAlignment="1">
      <alignment vertical="center"/>
    </xf>
    <xf numFmtId="0" fontId="72" fillId="0" borderId="0" xfId="0" applyFont="1" applyFill="1" applyAlignment="1" applyProtection="1">
      <alignment vertical="center"/>
    </xf>
    <xf numFmtId="0" fontId="45" fillId="0" borderId="0" xfId="0" applyFont="1" applyFill="1" applyAlignment="1" applyProtection="1">
      <alignment horizontal="right"/>
    </xf>
    <xf numFmtId="0" fontId="41" fillId="0" borderId="0" xfId="0" applyFont="1" applyFill="1" applyAlignment="1">
      <alignment vertical="center"/>
    </xf>
    <xf numFmtId="0" fontId="72" fillId="0" borderId="44" xfId="0" applyFont="1" applyFill="1" applyBorder="1" applyAlignment="1" applyProtection="1">
      <alignment horizontal="center" vertical="center" wrapText="1"/>
    </xf>
    <xf numFmtId="0" fontId="74" fillId="0" borderId="13" xfId="0" applyFont="1" applyFill="1" applyBorder="1" applyAlignment="1" applyProtection="1">
      <alignment horizontal="center" vertical="center" wrapText="1"/>
    </xf>
    <xf numFmtId="0" fontId="74" fillId="0" borderId="14" xfId="0" applyFont="1" applyFill="1" applyBorder="1" applyAlignment="1" applyProtection="1">
      <alignment horizontal="center" vertical="center" wrapText="1"/>
    </xf>
    <xf numFmtId="0" fontId="74" fillId="0" borderId="21" xfId="0" applyFont="1" applyFill="1" applyBorder="1" applyAlignment="1" applyProtection="1">
      <alignment horizontal="center" vertical="center" wrapText="1"/>
    </xf>
    <xf numFmtId="0" fontId="73" fillId="0" borderId="0" xfId="0" applyFont="1" applyFill="1" applyAlignment="1">
      <alignment horizontal="center" vertical="center" wrapText="1"/>
    </xf>
    <xf numFmtId="0" fontId="72" fillId="0" borderId="39" xfId="0" applyFont="1" applyFill="1" applyBorder="1" applyAlignment="1" applyProtection="1">
      <alignment horizontal="center" vertical="center" wrapText="1"/>
    </xf>
    <xf numFmtId="0" fontId="72" fillId="0" borderId="40" xfId="0" applyFont="1" applyFill="1" applyBorder="1" applyAlignment="1" applyProtection="1">
      <alignment horizontal="center" vertical="center" wrapText="1"/>
    </xf>
    <xf numFmtId="0" fontId="62" fillId="0" borderId="14" xfId="0" applyFont="1" applyFill="1" applyBorder="1" applyAlignment="1" applyProtection="1">
      <alignment horizontal="center" vertical="center" wrapText="1"/>
    </xf>
    <xf numFmtId="165" fontId="75" fillId="0" borderId="21" xfId="0" applyNumberFormat="1" applyFont="1" applyFill="1" applyBorder="1" applyAlignment="1" applyProtection="1">
      <alignment horizontal="right" vertical="center" wrapText="1" indent="1"/>
    </xf>
    <xf numFmtId="0" fontId="76" fillId="0" borderId="0" xfId="0" applyFont="1" applyFill="1" applyAlignment="1">
      <alignment vertical="center" wrapText="1"/>
    </xf>
    <xf numFmtId="0" fontId="74" fillId="0" borderId="18" xfId="0" applyFont="1" applyFill="1" applyBorder="1" applyAlignment="1" applyProtection="1">
      <alignment horizontal="center" vertical="center" wrapText="1"/>
    </xf>
    <xf numFmtId="49" fontId="63" fillId="0" borderId="15" xfId="0" applyNumberFormat="1" applyFont="1" applyFill="1" applyBorder="1" applyAlignment="1" applyProtection="1">
      <alignment horizontal="center" vertical="center" wrapText="1"/>
    </xf>
    <xf numFmtId="0" fontId="74" fillId="0" borderId="12" xfId="0" applyFont="1" applyFill="1" applyBorder="1" applyAlignment="1" applyProtection="1">
      <alignment horizontal="center" vertical="center" wrapText="1"/>
    </xf>
    <xf numFmtId="165" fontId="6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0" xfId="0" applyFont="1" applyFill="1" applyAlignment="1">
      <alignment vertical="center" wrapText="1"/>
    </xf>
    <xf numFmtId="0" fontId="75" fillId="0" borderId="13" xfId="0" applyFont="1" applyFill="1" applyBorder="1" applyAlignment="1" applyProtection="1">
      <alignment horizontal="center" vertical="center" wrapText="1"/>
    </xf>
    <xf numFmtId="0" fontId="75" fillId="0" borderId="14" xfId="45" applyFont="1" applyFill="1" applyBorder="1" applyAlignment="1" applyProtection="1">
      <alignment horizontal="left" vertical="center" wrapText="1" indent="1"/>
    </xf>
    <xf numFmtId="0" fontId="75" fillId="0" borderId="18" xfId="0" applyFont="1" applyFill="1" applyBorder="1" applyAlignment="1" applyProtection="1">
      <alignment horizontal="center" vertical="center" wrapText="1"/>
    </xf>
    <xf numFmtId="49" fontId="63" fillId="0" borderId="19" xfId="0" applyNumberFormat="1" applyFont="1" applyFill="1" applyBorder="1" applyAlignment="1" applyProtection="1">
      <alignment horizontal="center" vertical="center" wrapText="1"/>
    </xf>
    <xf numFmtId="165" fontId="7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42" xfId="0" applyFont="1" applyFill="1" applyBorder="1" applyAlignment="1" applyProtection="1">
      <alignment horizontal="center" vertical="center" wrapText="1"/>
    </xf>
    <xf numFmtId="49" fontId="63" fillId="0" borderId="23" xfId="0" applyNumberFormat="1" applyFont="1" applyFill="1" applyBorder="1" applyAlignment="1" applyProtection="1">
      <alignment horizontal="center" vertical="center" wrapText="1"/>
    </xf>
    <xf numFmtId="165" fontId="7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49" fontId="75" fillId="0" borderId="14" xfId="45" applyNumberFormat="1" applyFont="1" applyFill="1" applyBorder="1" applyAlignment="1" applyProtection="1">
      <alignment horizontal="left" vertical="center" wrapText="1" indent="1"/>
    </xf>
    <xf numFmtId="0" fontId="76" fillId="0" borderId="0" xfId="0" applyFont="1" applyFill="1" applyAlignment="1" applyProtection="1">
      <alignment vertical="center" wrapText="1"/>
    </xf>
    <xf numFmtId="49" fontId="63" fillId="0" borderId="19" xfId="45" applyNumberFormat="1" applyFont="1" applyFill="1" applyBorder="1" applyAlignment="1" applyProtection="1">
      <alignment horizontal="left" vertical="center" wrapText="1" indent="1"/>
    </xf>
    <xf numFmtId="0" fontId="42" fillId="0" borderId="28" xfId="0" applyFont="1" applyFill="1" applyBorder="1" applyAlignment="1" applyProtection="1">
      <alignment vertical="center" wrapText="1"/>
    </xf>
    <xf numFmtId="49" fontId="63" fillId="0" borderId="16" xfId="45" applyNumberFormat="1" applyFont="1" applyFill="1" applyBorder="1" applyAlignment="1" applyProtection="1">
      <alignment horizontal="left" vertical="center" wrapText="1" indent="1"/>
    </xf>
    <xf numFmtId="165" fontId="77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49" xfId="0" applyNumberFormat="1" applyFont="1" applyFill="1" applyBorder="1" applyAlignment="1" applyProtection="1">
      <alignment horizontal="right" vertical="center" wrapText="1" indent="1"/>
    </xf>
    <xf numFmtId="0" fontId="63" fillId="0" borderId="0" xfId="0" applyFont="1" applyFill="1" applyBorder="1" applyAlignment="1" applyProtection="1">
      <alignment horizontal="center" vertical="center" wrapText="1"/>
    </xf>
    <xf numFmtId="0" fontId="72" fillId="0" borderId="0" xfId="0" applyFont="1" applyFill="1" applyBorder="1" applyAlignment="1" applyProtection="1">
      <alignment horizontal="left" vertical="center" wrapText="1" indent="1"/>
    </xf>
    <xf numFmtId="165" fontId="74" fillId="0" borderId="0" xfId="0" applyNumberFormat="1" applyFont="1" applyFill="1" applyBorder="1" applyAlignment="1" applyProtection="1">
      <alignment horizontal="right" vertical="center" wrapText="1" indent="1"/>
    </xf>
    <xf numFmtId="0" fontId="79" fillId="0" borderId="0" xfId="0" applyFont="1" applyFill="1" applyAlignment="1">
      <alignment vertical="center" wrapText="1"/>
    </xf>
    <xf numFmtId="0" fontId="63" fillId="0" borderId="0" xfId="0" applyFont="1" applyFill="1" applyAlignment="1" applyProtection="1">
      <alignment horizontal="left" vertical="center" wrapText="1"/>
    </xf>
    <xf numFmtId="0" fontId="63" fillId="0" borderId="0" xfId="0" applyFont="1" applyFill="1" applyAlignment="1" applyProtection="1">
      <alignment vertical="center" wrapText="1"/>
    </xf>
    <xf numFmtId="0" fontId="63" fillId="0" borderId="0" xfId="0" applyFont="1" applyFill="1" applyAlignment="1" applyProtection="1">
      <alignment horizontal="right" vertical="center" wrapText="1" indent="1"/>
    </xf>
    <xf numFmtId="0" fontId="74" fillId="0" borderId="11" xfId="0" applyFont="1" applyFill="1" applyBorder="1" applyAlignment="1" applyProtection="1">
      <alignment horizontal="center" vertical="center" wrapText="1"/>
    </xf>
    <xf numFmtId="0" fontId="74" fillId="0" borderId="41" xfId="0" applyFont="1" applyFill="1" applyBorder="1" applyAlignment="1" applyProtection="1">
      <alignment horizontal="center" vertical="center" wrapText="1"/>
    </xf>
    <xf numFmtId="0" fontId="72" fillId="0" borderId="41" xfId="0" applyFont="1" applyFill="1" applyBorder="1" applyAlignment="1" applyProtection="1">
      <alignment horizontal="center" vertical="center" wrapText="1"/>
    </xf>
    <xf numFmtId="0" fontId="74" fillId="0" borderId="14" xfId="45" applyFont="1" applyFill="1" applyBorder="1" applyAlignment="1" applyProtection="1">
      <alignment horizontal="left" vertical="center" wrapText="1" indent="1"/>
    </xf>
    <xf numFmtId="0" fontId="75" fillId="0" borderId="29" xfId="0" applyFont="1" applyFill="1" applyBorder="1" applyAlignment="1" applyProtection="1">
      <alignment horizontal="center" vertical="center" wrapText="1"/>
    </xf>
    <xf numFmtId="49" fontId="63" fillId="0" borderId="23" xfId="45" applyNumberFormat="1" applyFont="1" applyFill="1" applyBorder="1" applyAlignment="1" applyProtection="1">
      <alignment horizontal="left" vertical="center" wrapText="1" indent="1"/>
    </xf>
    <xf numFmtId="0" fontId="75" fillId="0" borderId="12" xfId="0" applyFont="1" applyFill="1" applyBorder="1" applyAlignment="1" applyProtection="1">
      <alignment horizontal="center" vertical="center" wrapText="1"/>
    </xf>
    <xf numFmtId="49" fontId="63" fillId="0" borderId="15" xfId="45" applyNumberFormat="1" applyFont="1" applyFill="1" applyBorder="1" applyAlignment="1" applyProtection="1">
      <alignment horizontal="left" vertical="center" wrapText="1" indent="1"/>
    </xf>
    <xf numFmtId="165" fontId="7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63" fillId="0" borderId="14" xfId="0" applyFont="1" applyFill="1" applyBorder="1" applyAlignment="1" applyProtection="1">
      <alignment horizontal="center" vertical="center" wrapText="1"/>
    </xf>
    <xf numFmtId="165" fontId="74" fillId="0" borderId="21" xfId="0" applyNumberFormat="1" applyFont="1" applyFill="1" applyBorder="1" applyAlignment="1" applyProtection="1">
      <alignment horizontal="right" vertical="center" wrapText="1" indent="1"/>
    </xf>
    <xf numFmtId="0" fontId="41" fillId="0" borderId="13" xfId="0" applyFont="1" applyFill="1" applyBorder="1" applyAlignment="1" applyProtection="1">
      <alignment horizontal="left" vertical="center"/>
    </xf>
    <xf numFmtId="0" fontId="80" fillId="0" borderId="41" xfId="0" applyFont="1" applyFill="1" applyBorder="1" applyAlignment="1" applyProtection="1">
      <alignment vertical="center" wrapText="1"/>
    </xf>
    <xf numFmtId="165" fontId="75" fillId="0" borderId="14" xfId="0" applyNumberFormat="1" applyFont="1" applyFill="1" applyBorder="1" applyAlignment="1" applyProtection="1">
      <alignment horizontal="right" vertical="center" wrapText="1" indent="1"/>
    </xf>
    <xf numFmtId="165" fontId="63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4" xfId="0" applyNumberFormat="1" applyFont="1" applyFill="1" applyBorder="1" applyAlignment="1" applyProtection="1">
      <alignment horizontal="right" vertical="center" wrapText="1" indent="1"/>
    </xf>
    <xf numFmtId="165" fontId="77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4" xfId="0" applyNumberFormat="1" applyFont="1" applyFill="1" applyBorder="1" applyAlignment="1" applyProtection="1">
      <alignment horizontal="right" vertical="center" wrapText="1" indent="1"/>
    </xf>
    <xf numFmtId="165" fontId="77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61" fillId="0" borderId="0" xfId="45" applyFill="1"/>
    <xf numFmtId="3" fontId="77" fillId="0" borderId="0" xfId="45" applyNumberFormat="1" applyFont="1" applyFill="1" applyBorder="1"/>
    <xf numFmtId="165" fontId="77" fillId="0" borderId="0" xfId="45" applyNumberFormat="1" applyFont="1" applyFill="1" applyBorder="1"/>
    <xf numFmtId="0" fontId="74" fillId="0" borderId="13" xfId="45" applyFont="1" applyFill="1" applyBorder="1" applyAlignment="1" applyProtection="1">
      <alignment horizontal="left" vertical="center" wrapText="1" indent="1"/>
    </xf>
    <xf numFmtId="0" fontId="82" fillId="0" borderId="0" xfId="45" applyFont="1" applyFill="1"/>
    <xf numFmtId="49" fontId="63" fillId="0" borderId="0" xfId="45" applyNumberFormat="1" applyFont="1" applyFill="1" applyBorder="1" applyAlignment="1" applyProtection="1">
      <alignment horizontal="left" vertical="center" wrapText="1" indent="1"/>
    </xf>
    <xf numFmtId="0" fontId="63" fillId="0" borderId="0" xfId="45" applyFont="1" applyFill="1" applyBorder="1" applyAlignment="1" applyProtection="1">
      <alignment horizontal="left" indent="5"/>
    </xf>
    <xf numFmtId="3" fontId="63" fillId="0" borderId="0" xfId="45" applyNumberFormat="1" applyFont="1" applyFill="1" applyBorder="1" applyAlignment="1" applyProtection="1">
      <alignment horizontal="right" vertical="center" wrapText="1"/>
    </xf>
    <xf numFmtId="0" fontId="64" fillId="0" borderId="0" xfId="45" applyFont="1" applyFill="1" applyAlignment="1">
      <alignment horizontal="center" wrapText="1"/>
    </xf>
    <xf numFmtId="3" fontId="77" fillId="0" borderId="0" xfId="45" applyNumberFormat="1" applyFont="1" applyFill="1"/>
    <xf numFmtId="0" fontId="77" fillId="0" borderId="0" xfId="45" applyFont="1" applyFill="1"/>
    <xf numFmtId="49" fontId="25" fillId="0" borderId="0" xfId="0" applyNumberFormat="1" applyFont="1" applyAlignment="1">
      <alignment vertical="center"/>
    </xf>
    <xf numFmtId="0" fontId="56" fillId="0" borderId="0" xfId="0" applyFont="1" applyBorder="1" applyAlignment="1">
      <alignment vertical="center"/>
    </xf>
    <xf numFmtId="49" fontId="8" fillId="0" borderId="51" xfId="0" applyNumberFormat="1" applyFont="1" applyFill="1" applyBorder="1" applyAlignment="1">
      <alignment horizontal="left" vertical="center" wrapText="1"/>
    </xf>
    <xf numFmtId="0" fontId="13" fillId="0" borderId="13" xfId="42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wrapText="1"/>
    </xf>
    <xf numFmtId="0" fontId="17" fillId="0" borderId="34" xfId="42" applyFont="1" applyFill="1" applyBorder="1" applyAlignment="1">
      <alignment wrapText="1"/>
    </xf>
    <xf numFmtId="0" fontId="74" fillId="0" borderId="18" xfId="45" applyFont="1" applyFill="1" applyBorder="1" applyAlignment="1" applyProtection="1">
      <alignment horizontal="left" vertical="center" wrapText="1" indent="1"/>
    </xf>
    <xf numFmtId="49" fontId="75" fillId="0" borderId="12" xfId="45" applyNumberFormat="1" applyFont="1" applyFill="1" applyBorder="1" applyAlignment="1" applyProtection="1">
      <alignment horizontal="left" vertical="center" wrapText="1" indent="1"/>
    </xf>
    <xf numFmtId="49" fontId="75" fillId="0" borderId="28" xfId="45" applyNumberFormat="1" applyFont="1" applyFill="1" applyBorder="1" applyAlignment="1" applyProtection="1">
      <alignment horizontal="left" vertical="center" wrapText="1" indent="1"/>
    </xf>
    <xf numFmtId="165" fontId="44" fillId="0" borderId="0" xfId="0" applyNumberFormat="1" applyFont="1" applyFill="1" applyBorder="1" applyAlignment="1" applyProtection="1">
      <alignment horizontal="left" vertical="center" wrapText="1"/>
    </xf>
    <xf numFmtId="2" fontId="50" fillId="0" borderId="46" xfId="43" applyNumberFormat="1" applyFont="1" applyBorder="1" applyAlignment="1">
      <alignment horizontal="center" vertical="center"/>
    </xf>
    <xf numFmtId="165" fontId="40" fillId="0" borderId="14" xfId="45" applyNumberFormat="1" applyFont="1" applyFill="1" applyBorder="1" applyAlignment="1" applyProtection="1">
      <alignment horizontal="right" vertical="center" wrapText="1"/>
    </xf>
    <xf numFmtId="165" fontId="59" fillId="0" borderId="10" xfId="45" applyNumberFormat="1" applyFont="1" applyFill="1" applyBorder="1" applyAlignment="1" applyProtection="1">
      <alignment horizontal="left" vertical="center"/>
    </xf>
    <xf numFmtId="3" fontId="40" fillId="0" borderId="19" xfId="45" applyNumberFormat="1" applyFont="1" applyFill="1" applyBorder="1" applyAlignment="1" applyProtection="1">
      <alignment horizontal="right" vertical="center" wrapText="1"/>
    </xf>
    <xf numFmtId="3" fontId="40" fillId="0" borderId="15" xfId="45" applyNumberFormat="1" applyFont="1" applyFill="1" applyBorder="1" applyAlignment="1" applyProtection="1">
      <alignment horizontal="right" vertical="center" wrapText="1"/>
    </xf>
    <xf numFmtId="3" fontId="40" fillId="0" borderId="16" xfId="45" applyNumberFormat="1" applyFont="1" applyFill="1" applyBorder="1" applyAlignment="1" applyProtection="1">
      <alignment horizontal="right" vertical="center" wrapText="1"/>
    </xf>
    <xf numFmtId="49" fontId="60" fillId="0" borderId="12" xfId="45" applyNumberFormat="1" applyFont="1" applyFill="1" applyBorder="1" applyAlignment="1" applyProtection="1">
      <alignment horizontal="left" vertical="center" wrapText="1"/>
    </xf>
    <xf numFmtId="49" fontId="87" fillId="0" borderId="12" xfId="45" applyNumberFormat="1" applyFont="1" applyFill="1" applyBorder="1" applyAlignment="1">
      <alignment horizontal="left"/>
    </xf>
    <xf numFmtId="49" fontId="87" fillId="0" borderId="12" xfId="45" applyNumberFormat="1" applyFont="1" applyFill="1" applyBorder="1" applyAlignment="1" applyProtection="1">
      <alignment horizontal="left" vertical="center" wrapText="1"/>
    </xf>
    <xf numFmtId="0" fontId="88" fillId="0" borderId="18" xfId="45" applyFont="1" applyFill="1" applyBorder="1" applyAlignment="1">
      <alignment horizontal="center"/>
    </xf>
    <xf numFmtId="3" fontId="88" fillId="0" borderId="19" xfId="45" applyNumberFormat="1" applyFont="1" applyFill="1" applyBorder="1"/>
    <xf numFmtId="3" fontId="87" fillId="0" borderId="15" xfId="45" applyNumberFormat="1" applyFont="1" applyFill="1" applyBorder="1"/>
    <xf numFmtId="165" fontId="87" fillId="0" borderId="15" xfId="45" applyNumberFormat="1" applyFont="1" applyFill="1" applyBorder="1"/>
    <xf numFmtId="49" fontId="60" fillId="0" borderId="28" xfId="45" applyNumberFormat="1" applyFont="1" applyFill="1" applyBorder="1" applyAlignment="1">
      <alignment horizontal="left"/>
    </xf>
    <xf numFmtId="3" fontId="87" fillId="0" borderId="16" xfId="45" applyNumberFormat="1" applyFont="1" applyFill="1" applyBorder="1"/>
    <xf numFmtId="165" fontId="40" fillId="0" borderId="46" xfId="45" applyNumberFormat="1" applyFont="1" applyFill="1" applyBorder="1" applyAlignment="1" applyProtection="1">
      <alignment horizontal="right" vertical="center" wrapText="1"/>
    </xf>
    <xf numFmtId="165" fontId="40" fillId="0" borderId="19" xfId="45" applyNumberFormat="1" applyFont="1" applyFill="1" applyBorder="1" applyAlignment="1" applyProtection="1">
      <alignment horizontal="right" vertical="center" wrapText="1"/>
    </xf>
    <xf numFmtId="165" fontId="40" fillId="0" borderId="15" xfId="45" applyNumberFormat="1" applyFont="1" applyFill="1" applyBorder="1" applyAlignment="1" applyProtection="1">
      <alignment horizontal="right" vertical="center" wrapText="1"/>
    </xf>
    <xf numFmtId="3" fontId="32" fillId="19" borderId="32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165" fontId="72" fillId="0" borderId="44" xfId="0" applyNumberFormat="1" applyFont="1" applyFill="1" applyBorder="1" applyAlignment="1" applyProtection="1">
      <alignment horizontal="center" vertical="center" wrapText="1"/>
    </xf>
    <xf numFmtId="165" fontId="72" fillId="0" borderId="53" xfId="0" applyNumberFormat="1" applyFont="1" applyFill="1" applyBorder="1" applyAlignment="1" applyProtection="1">
      <alignment horizontal="center" vertical="center" wrapText="1"/>
    </xf>
    <xf numFmtId="165" fontId="75" fillId="0" borderId="20" xfId="0" applyNumberFormat="1" applyFont="1" applyFill="1" applyBorder="1" applyAlignment="1" applyProtection="1">
      <alignment horizontal="right" vertical="center" wrapText="1" indent="1"/>
    </xf>
    <xf numFmtId="165" fontId="6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Fill="1" applyBorder="1" applyAlignment="1">
      <alignment horizontal="right" vertical="center"/>
    </xf>
    <xf numFmtId="3" fontId="8" fillId="0" borderId="15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8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8" fillId="0" borderId="23" xfId="0" applyNumberFormat="1" applyFont="1" applyFill="1" applyBorder="1" applyAlignment="1">
      <alignment vertical="center"/>
    </xf>
    <xf numFmtId="3" fontId="17" fillId="0" borderId="0" xfId="42" applyNumberFormat="1" applyFont="1"/>
    <xf numFmtId="2" fontId="48" fillId="0" borderId="0" xfId="43" applyNumberFormat="1" applyFont="1" applyAlignment="1">
      <alignment horizontal="center" vertical="center"/>
    </xf>
    <xf numFmtId="1" fontId="52" fillId="0" borderId="27" xfId="43" applyNumberFormat="1" applyFont="1" applyFill="1" applyBorder="1" applyAlignment="1">
      <alignment horizontal="center" vertical="center" wrapText="1"/>
    </xf>
    <xf numFmtId="1" fontId="52" fillId="0" borderId="17" xfId="43" applyNumberFormat="1" applyFont="1" applyFill="1" applyBorder="1" applyAlignment="1">
      <alignment horizontal="center" vertical="center" wrapText="1"/>
    </xf>
    <xf numFmtId="1" fontId="50" fillId="0" borderId="47" xfId="43" applyNumberFormat="1" applyFont="1" applyBorder="1" applyAlignment="1">
      <alignment horizontal="center" vertical="center"/>
    </xf>
    <xf numFmtId="1" fontId="50" fillId="0" borderId="21" xfId="43" applyNumberFormat="1" applyFont="1" applyBorder="1" applyAlignment="1">
      <alignment horizontal="center" vertical="center" wrapText="1"/>
    </xf>
    <xf numFmtId="0" fontId="64" fillId="0" borderId="0" xfId="45" applyFont="1" applyFill="1" applyBorder="1" applyAlignment="1">
      <alignment horizontal="center" wrapText="1"/>
    </xf>
    <xf numFmtId="0" fontId="4" fillId="0" borderId="41" xfId="0" applyFont="1" applyFill="1" applyBorder="1" applyAlignment="1">
      <alignment horizontal="center" vertical="center" wrapText="1"/>
    </xf>
    <xf numFmtId="0" fontId="64" fillId="0" borderId="0" xfId="45" applyFont="1" applyFill="1" applyAlignment="1">
      <alignment horizontal="center"/>
    </xf>
    <xf numFmtId="0" fontId="4" fillId="0" borderId="11" xfId="0" applyFont="1" applyFill="1" applyBorder="1" applyAlignment="1">
      <alignment horizontal="center" vertical="center" wrapText="1"/>
    </xf>
    <xf numFmtId="0" fontId="74" fillId="0" borderId="5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>
      <alignment horizontal="centerContinuous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18" fillId="18" borderId="45" xfId="42" applyFont="1" applyFill="1" applyBorder="1" applyAlignment="1">
      <alignment horizontal="center" vertical="center"/>
    </xf>
    <xf numFmtId="0" fontId="18" fillId="18" borderId="35" xfId="42" applyFont="1" applyFill="1" applyBorder="1" applyAlignment="1">
      <alignment horizontal="center" vertical="center"/>
    </xf>
    <xf numFmtId="3" fontId="18" fillId="18" borderId="35" xfId="42" applyNumberFormat="1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18" fillId="18" borderId="44" xfId="42" applyFont="1" applyFill="1" applyBorder="1" applyAlignment="1">
      <alignment horizontal="center" vertical="center"/>
    </xf>
    <xf numFmtId="0" fontId="20" fillId="0" borderId="45" xfId="42" applyFont="1" applyBorder="1" applyAlignment="1">
      <alignment horizontal="center" vertical="center" wrapText="1"/>
    </xf>
    <xf numFmtId="164" fontId="26" fillId="0" borderId="58" xfId="44" applyNumberFormat="1" applyFont="1" applyBorder="1" applyAlignment="1">
      <alignment horizontal="center" vertical="center" wrapText="1"/>
    </xf>
    <xf numFmtId="0" fontId="32" fillId="19" borderId="39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13" fillId="0" borderId="0" xfId="42" applyFont="1" applyAlignment="1">
      <alignment wrapText="1"/>
    </xf>
    <xf numFmtId="0" fontId="54" fillId="0" borderId="0" xfId="28" applyFont="1" applyAlignment="1" applyProtection="1">
      <alignment wrapText="1"/>
    </xf>
    <xf numFmtId="0" fontId="89" fillId="0" borderId="0" xfId="0" applyFont="1" applyFill="1" applyAlignment="1">
      <alignment vertical="center" wrapText="1"/>
    </xf>
    <xf numFmtId="0" fontId="89" fillId="0" borderId="0" xfId="0" applyFont="1" applyFill="1" applyAlignment="1" applyProtection="1">
      <alignment horizontal="left" vertical="center" wrapText="1"/>
    </xf>
    <xf numFmtId="0" fontId="89" fillId="0" borderId="0" xfId="0" applyFont="1" applyFill="1" applyAlignment="1" applyProtection="1">
      <alignment vertical="center" wrapText="1"/>
    </xf>
    <xf numFmtId="0" fontId="89" fillId="0" borderId="0" xfId="0" applyFont="1" applyFill="1" applyAlignment="1" applyProtection="1">
      <alignment horizontal="right" vertical="center" wrapText="1" indent="1"/>
    </xf>
    <xf numFmtId="0" fontId="89" fillId="0" borderId="0" xfId="0" applyFont="1" applyFill="1" applyAlignment="1">
      <alignment horizontal="left" vertical="center" wrapText="1"/>
    </xf>
    <xf numFmtId="165" fontId="89" fillId="0" borderId="0" xfId="0" applyNumberFormat="1" applyFont="1" applyFill="1" applyAlignment="1">
      <alignment vertical="center" wrapText="1"/>
    </xf>
    <xf numFmtId="3" fontId="47" fillId="0" borderId="23" xfId="42" applyNumberFormat="1" applyFont="1" applyBorder="1" applyAlignment="1">
      <alignment horizontal="right" vertical="center" wrapText="1"/>
    </xf>
    <xf numFmtId="3" fontId="8" fillId="0" borderId="19" xfId="42" applyNumberFormat="1" applyFont="1" applyFill="1" applyBorder="1" applyAlignment="1">
      <alignment horizontal="right" vertical="center"/>
    </xf>
    <xf numFmtId="3" fontId="8" fillId="0" borderId="23" xfId="42" applyNumberFormat="1" applyFont="1" applyBorder="1" applyAlignment="1">
      <alignment horizontal="right" vertical="center"/>
    </xf>
    <xf numFmtId="3" fontId="8" fillId="0" borderId="15" xfId="42" applyNumberFormat="1" applyFont="1" applyBorder="1" applyAlignment="1">
      <alignment horizontal="right" vertical="center"/>
    </xf>
    <xf numFmtId="3" fontId="8" fillId="0" borderId="15" xfId="42" applyNumberFormat="1" applyFont="1" applyFill="1" applyBorder="1" applyAlignment="1">
      <alignment horizontal="right" vertical="center"/>
    </xf>
    <xf numFmtId="3" fontId="4" fillId="0" borderId="14" xfId="42" applyNumberFormat="1" applyFont="1" applyBorder="1" applyAlignment="1">
      <alignment vertical="center"/>
    </xf>
    <xf numFmtId="0" fontId="65" fillId="0" borderId="0" xfId="42" applyFont="1" applyAlignment="1">
      <alignment horizontal="center"/>
    </xf>
    <xf numFmtId="0" fontId="43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9" fillId="0" borderId="0" xfId="0" applyNumberFormat="1" applyFont="1" applyFill="1"/>
    <xf numFmtId="3" fontId="89" fillId="0" borderId="0" xfId="0" applyNumberFormat="1" applyFont="1"/>
    <xf numFmtId="0" fontId="89" fillId="0" borderId="0" xfId="0" applyFont="1"/>
    <xf numFmtId="3" fontId="89" fillId="0" borderId="0" xfId="0" applyNumberFormat="1" applyFont="1" applyAlignment="1"/>
    <xf numFmtId="0" fontId="89" fillId="0" borderId="0" xfId="0" applyFont="1" applyAlignment="1"/>
    <xf numFmtId="0" fontId="33" fillId="1" borderId="15" xfId="42" applyFont="1" applyFill="1" applyBorder="1" applyAlignment="1">
      <alignment horizontal="center" vertical="center"/>
    </xf>
    <xf numFmtId="0" fontId="7" fillId="1" borderId="50" xfId="42" applyFont="1" applyFill="1" applyBorder="1" applyAlignment="1">
      <alignment horizontal="center" vertical="center" wrapText="1"/>
    </xf>
    <xf numFmtId="3" fontId="8" fillId="0" borderId="59" xfId="42" applyNumberFormat="1" applyFont="1" applyBorder="1" applyAlignment="1">
      <alignment horizontal="right" vertical="center"/>
    </xf>
    <xf numFmtId="3" fontId="8" fillId="0" borderId="60" xfId="42" applyNumberFormat="1" applyFont="1" applyBorder="1" applyAlignment="1">
      <alignment horizontal="right" vertical="center"/>
    </xf>
    <xf numFmtId="3" fontId="8" fillId="0" borderId="60" xfId="42" applyNumberFormat="1" applyFont="1" applyFill="1" applyBorder="1" applyAlignment="1">
      <alignment horizontal="right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left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9" xfId="42" applyNumberFormat="1" applyFont="1" applyFill="1" applyBorder="1" applyAlignment="1">
      <alignment vertical="center"/>
    </xf>
    <xf numFmtId="0" fontId="13" fillId="0" borderId="22" xfId="42" applyFont="1" applyBorder="1" applyAlignment="1">
      <alignment vertical="center" wrapText="1"/>
    </xf>
    <xf numFmtId="0" fontId="13" fillId="0" borderId="26" xfId="42" applyFont="1" applyBorder="1" applyAlignment="1">
      <alignment vertical="center" wrapText="1"/>
    </xf>
    <xf numFmtId="0" fontId="13" fillId="0" borderId="39" xfId="42" applyFont="1" applyBorder="1" applyAlignment="1">
      <alignment vertical="center" wrapText="1"/>
    </xf>
    <xf numFmtId="0" fontId="13" fillId="0" borderId="43" xfId="42" applyFont="1" applyBorder="1" applyAlignment="1">
      <alignment vertical="center" wrapText="1"/>
    </xf>
    <xf numFmtId="0" fontId="20" fillId="0" borderId="61" xfId="42" applyFont="1" applyBorder="1" applyAlignment="1">
      <alignment vertical="center" wrapText="1"/>
    </xf>
    <xf numFmtId="0" fontId="13" fillId="0" borderId="22" xfId="42" applyFont="1" applyBorder="1" applyAlignment="1">
      <alignment vertical="center"/>
    </xf>
    <xf numFmtId="0" fontId="13" fillId="0" borderId="39" xfId="42" applyFont="1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24" fillId="0" borderId="39" xfId="42" applyFont="1" applyFill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20" fillId="0" borderId="11" xfId="42" applyFont="1" applyFill="1" applyBorder="1" applyAlignment="1">
      <alignment vertical="center"/>
    </xf>
    <xf numFmtId="0" fontId="53" fillId="0" borderId="61" xfId="42" applyFont="1" applyBorder="1" applyAlignment="1">
      <alignment horizontal="center" vertical="center"/>
    </xf>
    <xf numFmtId="0" fontId="8" fillId="0" borderId="38" xfId="0" applyFont="1" applyBorder="1" applyAlignment="1">
      <alignment vertical="center" wrapText="1"/>
    </xf>
    <xf numFmtId="0" fontId="8" fillId="0" borderId="37" xfId="0" applyFont="1" applyBorder="1" applyAlignment="1">
      <alignment vertical="center" wrapText="1"/>
    </xf>
    <xf numFmtId="0" fontId="8" fillId="0" borderId="37" xfId="28" applyFont="1" applyBorder="1" applyAlignment="1" applyProtection="1">
      <alignment vertical="center" wrapText="1"/>
    </xf>
    <xf numFmtId="0" fontId="8" fillId="0" borderId="37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center"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3" fontId="4" fillId="0" borderId="21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vertical="center"/>
    </xf>
    <xf numFmtId="3" fontId="4" fillId="0" borderId="13" xfId="0" applyNumberFormat="1" applyFont="1" applyBorder="1" applyAlignment="1">
      <alignment vertical="center"/>
    </xf>
    <xf numFmtId="3" fontId="55" fillId="0" borderId="13" xfId="0" applyNumberFormat="1" applyFont="1" applyFill="1" applyBorder="1" applyAlignment="1">
      <alignment vertical="center"/>
    </xf>
    <xf numFmtId="3" fontId="55" fillId="0" borderId="14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horizontal="right" vertical="center"/>
    </xf>
    <xf numFmtId="3" fontId="8" fillId="0" borderId="34" xfId="0" applyNumberFormat="1" applyFont="1" applyBorder="1" applyAlignment="1">
      <alignment vertical="center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9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horizontal="right" vertical="center"/>
    </xf>
    <xf numFmtId="3" fontId="4" fillId="0" borderId="29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8" fillId="0" borderId="34" xfId="0" applyNumberFormat="1" applyFont="1" applyFill="1" applyBorder="1" applyAlignment="1">
      <alignment vertical="center"/>
    </xf>
    <xf numFmtId="3" fontId="8" fillId="0" borderId="33" xfId="0" applyNumberFormat="1" applyFont="1" applyFill="1" applyBorder="1" applyAlignment="1">
      <alignment vertical="center"/>
    </xf>
    <xf numFmtId="3" fontId="4" fillId="0" borderId="29" xfId="0" applyNumberFormat="1" applyFont="1" applyFill="1" applyBorder="1" applyAlignment="1">
      <alignment vertical="center"/>
    </xf>
    <xf numFmtId="3" fontId="32" fillId="19" borderId="62" xfId="42" applyNumberFormat="1" applyFont="1" applyFill="1" applyBorder="1" applyAlignment="1">
      <alignment horizontal="center" vertical="center" wrapText="1"/>
    </xf>
    <xf numFmtId="0" fontId="85" fillId="0" borderId="0" xfId="43" applyFont="1" applyAlignment="1">
      <alignment horizontal="right" vertical="center"/>
    </xf>
    <xf numFmtId="0" fontId="49" fillId="0" borderId="0" xfId="43" applyFont="1" applyAlignment="1">
      <alignment horizontal="center" vertical="center"/>
    </xf>
    <xf numFmtId="49" fontId="2" fillId="0" borderId="52" xfId="0" applyNumberFormat="1" applyFont="1" applyBorder="1" applyAlignment="1">
      <alignment horizontal="left"/>
    </xf>
    <xf numFmtId="3" fontId="8" fillId="0" borderId="45" xfId="0" applyNumberFormat="1" applyFont="1" applyFill="1" applyBorder="1" applyAlignment="1">
      <alignment horizontal="right" vertical="center"/>
    </xf>
    <xf numFmtId="3" fontId="8" fillId="0" borderId="35" xfId="0" applyNumberFormat="1" applyFont="1" applyFill="1" applyBorder="1" applyAlignment="1">
      <alignment horizontal="right" vertical="center"/>
    </xf>
    <xf numFmtId="0" fontId="20" fillId="0" borderId="41" xfId="42" applyFont="1" applyBorder="1" applyAlignment="1">
      <alignment horizontal="center" vertical="center"/>
    </xf>
    <xf numFmtId="49" fontId="4" fillId="0" borderId="63" xfId="0" applyNumberFormat="1" applyFont="1" applyBorder="1" applyAlignment="1">
      <alignment horizontal="left" vertical="center"/>
    </xf>
    <xf numFmtId="3" fontId="4" fillId="0" borderId="48" xfId="0" applyNumberFormat="1" applyFont="1" applyBorder="1" applyAlignment="1">
      <alignment vertical="center"/>
    </xf>
    <xf numFmtId="3" fontId="4" fillId="0" borderId="44" xfId="0" applyNumberFormat="1" applyFont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10" fontId="48" fillId="0" borderId="0" xfId="43" applyNumberFormat="1" applyFont="1" applyAlignment="1">
      <alignment horizontal="center" vertical="center"/>
    </xf>
    <xf numFmtId="1" fontId="50" fillId="0" borderId="49" xfId="43" applyNumberFormat="1" applyFont="1" applyBorder="1" applyAlignment="1">
      <alignment horizontal="center" vertical="center" wrapText="1"/>
    </xf>
    <xf numFmtId="1" fontId="50" fillId="0" borderId="11" xfId="43" applyNumberFormat="1" applyFont="1" applyBorder="1" applyAlignment="1">
      <alignment horizontal="center" vertical="center" wrapText="1"/>
    </xf>
    <xf numFmtId="1" fontId="50" fillId="0" borderId="41" xfId="43" applyNumberFormat="1" applyFont="1" applyBorder="1" applyAlignment="1">
      <alignment horizontal="center" vertical="center" wrapText="1"/>
    </xf>
    <xf numFmtId="0" fontId="48" fillId="0" borderId="12" xfId="43" applyFont="1" applyBorder="1" applyAlignment="1">
      <alignment horizontal="center" vertical="center"/>
    </xf>
    <xf numFmtId="10" fontId="48" fillId="0" borderId="27" xfId="43" applyNumberFormat="1" applyFont="1" applyBorder="1" applyAlignment="1">
      <alignment horizontal="center" vertical="center"/>
    </xf>
    <xf numFmtId="0" fontId="48" fillId="0" borderId="28" xfId="43" applyFont="1" applyBorder="1" applyAlignment="1">
      <alignment horizontal="center" vertical="center"/>
    </xf>
    <xf numFmtId="0" fontId="48" fillId="0" borderId="17" xfId="43" applyFont="1" applyBorder="1" applyAlignment="1">
      <alignment horizontal="center" vertical="center"/>
    </xf>
    <xf numFmtId="0" fontId="48" fillId="0" borderId="34" xfId="43" applyFont="1" applyBorder="1" applyAlignment="1">
      <alignment horizontal="center" vertical="center"/>
    </xf>
    <xf numFmtId="10" fontId="48" fillId="0" borderId="55" xfId="43" applyNumberFormat="1" applyFont="1" applyBorder="1" applyAlignment="1">
      <alignment horizontal="center" vertical="center"/>
    </xf>
    <xf numFmtId="0" fontId="48" fillId="0" borderId="11" xfId="43" applyFont="1" applyBorder="1" applyAlignment="1">
      <alignment horizontal="center" vertical="center"/>
    </xf>
    <xf numFmtId="10" fontId="48" fillId="0" borderId="49" xfId="43" applyNumberFormat="1" applyFont="1" applyBorder="1" applyAlignment="1">
      <alignment horizontal="center" vertical="center"/>
    </xf>
    <xf numFmtId="1" fontId="50" fillId="0" borderId="13" xfId="43" applyNumberFormat="1" applyFont="1" applyBorder="1" applyAlignment="1">
      <alignment horizontal="center" vertical="center"/>
    </xf>
    <xf numFmtId="10" fontId="48" fillId="0" borderId="21" xfId="43" applyNumberFormat="1" applyFont="1" applyBorder="1" applyAlignment="1">
      <alignment horizontal="center" vertical="center"/>
    </xf>
    <xf numFmtId="3" fontId="19" fillId="0" borderId="23" xfId="0" applyNumberFormat="1" applyFont="1" applyFill="1" applyBorder="1" applyAlignment="1">
      <alignment horizontal="right" vertical="center"/>
    </xf>
    <xf numFmtId="3" fontId="32" fillId="19" borderId="64" xfId="42" applyNumberFormat="1" applyFont="1" applyFill="1" applyBorder="1" applyAlignment="1">
      <alignment horizontal="center" vertical="center" wrapText="1"/>
    </xf>
    <xf numFmtId="3" fontId="13" fillId="0" borderId="0" xfId="42" applyNumberFormat="1" applyFont="1"/>
    <xf numFmtId="3" fontId="58" fillId="0" borderId="60" xfId="42" applyNumberFormat="1" applyFont="1" applyFill="1" applyBorder="1" applyAlignment="1">
      <alignment horizontal="right"/>
    </xf>
    <xf numFmtId="3" fontId="58" fillId="0" borderId="60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8" fillId="0" borderId="12" xfId="42" applyFont="1" applyBorder="1" applyAlignment="1">
      <alignment horizontal="right"/>
    </xf>
    <xf numFmtId="3" fontId="58" fillId="0" borderId="12" xfId="42" applyNumberFormat="1" applyFont="1" applyBorder="1" applyAlignment="1">
      <alignment horizontal="right"/>
    </xf>
    <xf numFmtId="3" fontId="58" fillId="0" borderId="12" xfId="42" applyNumberFormat="1" applyFont="1" applyFill="1" applyBorder="1" applyAlignment="1">
      <alignment horizontal="right"/>
    </xf>
    <xf numFmtId="3" fontId="22" fillId="0" borderId="28" xfId="26" applyNumberFormat="1" applyFont="1" applyBorder="1" applyAlignment="1">
      <alignment horizontal="right" vertical="center"/>
    </xf>
    <xf numFmtId="3" fontId="58" fillId="0" borderId="57" xfId="42" applyNumberFormat="1" applyFont="1" applyBorder="1" applyAlignment="1">
      <alignment horizontal="right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Continuous" vertical="center" wrapText="1"/>
    </xf>
    <xf numFmtId="0" fontId="4" fillId="0" borderId="21" xfId="0" applyFont="1" applyFill="1" applyBorder="1" applyAlignment="1">
      <alignment horizontal="centerContinuous" vertical="center" wrapText="1"/>
    </xf>
    <xf numFmtId="3" fontId="8" fillId="0" borderId="12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8" fillId="0" borderId="35" xfId="0" applyNumberFormat="1" applyFont="1" applyBorder="1" applyAlignment="1">
      <alignment vertical="center"/>
    </xf>
    <xf numFmtId="3" fontId="8" fillId="0" borderId="45" xfId="0" applyNumberFormat="1" applyFont="1" applyBorder="1" applyAlignment="1">
      <alignment vertical="center"/>
    </xf>
    <xf numFmtId="10" fontId="4" fillId="0" borderId="14" xfId="0" applyNumberFormat="1" applyFont="1" applyFill="1" applyBorder="1" applyAlignment="1">
      <alignment horizontal="centerContinuous" vertical="center" wrapText="1"/>
    </xf>
    <xf numFmtId="3" fontId="8" fillId="0" borderId="34" xfId="0" applyNumberFormat="1" applyFont="1" applyFill="1" applyBorder="1" applyAlignment="1">
      <alignment horizontal="right" vertical="center"/>
    </xf>
    <xf numFmtId="3" fontId="8" fillId="0" borderId="33" xfId="0" applyNumberFormat="1" applyFont="1" applyFill="1" applyBorder="1" applyAlignment="1">
      <alignment horizontal="right" vertical="center"/>
    </xf>
    <xf numFmtId="3" fontId="4" fillId="0" borderId="14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8" xfId="42" applyFont="1" applyBorder="1" applyAlignment="1">
      <alignment vertical="center" wrapText="1"/>
    </xf>
    <xf numFmtId="0" fontId="13" fillId="0" borderId="37" xfId="42" applyFont="1" applyBorder="1" applyAlignment="1">
      <alignment vertical="center" wrapText="1"/>
    </xf>
    <xf numFmtId="0" fontId="13" fillId="0" borderId="37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 wrapText="1"/>
    </xf>
    <xf numFmtId="0" fontId="13" fillId="0" borderId="65" xfId="42" applyFont="1" applyBorder="1" applyAlignment="1">
      <alignment vertical="center" wrapText="1"/>
    </xf>
    <xf numFmtId="0" fontId="20" fillId="0" borderId="41" xfId="42" applyFont="1" applyBorder="1" applyAlignment="1">
      <alignment vertical="center" wrapText="1"/>
    </xf>
    <xf numFmtId="0" fontId="21" fillId="0" borderId="41" xfId="42" applyFont="1" applyBorder="1" applyAlignment="1">
      <alignment horizontal="center" vertical="center" wrapText="1"/>
    </xf>
    <xf numFmtId="0" fontId="13" fillId="0" borderId="51" xfId="42" applyFont="1" applyBorder="1" applyAlignment="1">
      <alignment vertical="center" wrapText="1"/>
    </xf>
    <xf numFmtId="0" fontId="20" fillId="0" borderId="41" xfId="42" applyFont="1" applyBorder="1" applyAlignment="1">
      <alignment vertical="center"/>
    </xf>
    <xf numFmtId="0" fontId="13" fillId="0" borderId="38" xfId="42" applyFont="1" applyFill="1" applyBorder="1" applyAlignment="1">
      <alignment vertical="center" wrapText="1"/>
    </xf>
    <xf numFmtId="0" fontId="13" fillId="0" borderId="40" xfId="42" applyFont="1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53" fillId="0" borderId="41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9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34" xfId="42" applyNumberFormat="1" applyBorder="1" applyAlignment="1">
      <alignment vertical="center"/>
    </xf>
    <xf numFmtId="3" fontId="13" fillId="0" borderId="28" xfId="42" applyNumberFormat="1" applyBorder="1" applyAlignment="1">
      <alignment vertical="center"/>
    </xf>
    <xf numFmtId="3" fontId="13" fillId="0" borderId="42" xfId="42" applyNumberFormat="1" applyBorder="1" applyAlignment="1">
      <alignment vertical="center"/>
    </xf>
    <xf numFmtId="3" fontId="20" fillId="0" borderId="34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13" fillId="0" borderId="18" xfId="42" applyNumberFormat="1" applyFill="1" applyBorder="1" applyAlignment="1">
      <alignment vertical="center"/>
    </xf>
    <xf numFmtId="3" fontId="13" fillId="0" borderId="29" xfId="42" applyNumberFormat="1" applyFont="1" applyBorder="1" applyAlignment="1">
      <alignment vertical="center"/>
    </xf>
    <xf numFmtId="3" fontId="21" fillId="0" borderId="34" xfId="42" applyNumberFormat="1" applyFont="1" applyBorder="1" applyAlignment="1">
      <alignment vertical="center"/>
    </xf>
    <xf numFmtId="3" fontId="21" fillId="0" borderId="42" xfId="42" applyNumberFormat="1" applyFont="1" applyBorder="1" applyAlignment="1">
      <alignment vertical="center"/>
    </xf>
    <xf numFmtId="3" fontId="53" fillId="0" borderId="42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2" xfId="42" applyNumberFormat="1" applyFill="1" applyBorder="1" applyAlignment="1">
      <alignment vertical="center"/>
    </xf>
    <xf numFmtId="3" fontId="13" fillId="0" borderId="13" xfId="42" applyNumberFormat="1" applyBorder="1" applyAlignment="1">
      <alignment vertical="center"/>
    </xf>
    <xf numFmtId="3" fontId="53" fillId="0" borderId="13" xfId="42" applyNumberFormat="1" applyFont="1" applyBorder="1" applyAlignment="1">
      <alignment vertical="center"/>
    </xf>
    <xf numFmtId="0" fontId="4" fillId="0" borderId="13" xfId="0" applyFont="1" applyFill="1" applyBorder="1" applyAlignment="1">
      <alignment horizontal="centerContinuous" vertical="center" wrapText="1"/>
    </xf>
    <xf numFmtId="3" fontId="4" fillId="0" borderId="34" xfId="0" applyNumberFormat="1" applyFont="1" applyBorder="1" applyAlignment="1">
      <alignment vertical="center"/>
    </xf>
    <xf numFmtId="3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Continuous" vertical="center" wrapText="1"/>
    </xf>
    <xf numFmtId="3" fontId="4" fillId="0" borderId="0" xfId="0" applyNumberFormat="1" applyFont="1" applyFill="1" applyBorder="1" applyAlignment="1">
      <alignment vertical="center"/>
    </xf>
    <xf numFmtId="10" fontId="4" fillId="0" borderId="0" xfId="0" applyNumberFormat="1" applyFont="1" applyFill="1" applyBorder="1" applyAlignment="1">
      <alignment vertical="center"/>
    </xf>
    <xf numFmtId="3" fontId="8" fillId="0" borderId="0" xfId="0" applyNumberFormat="1" applyFont="1" applyFill="1" applyBorder="1" applyAlignment="1">
      <alignment vertical="center"/>
    </xf>
    <xf numFmtId="10" fontId="8" fillId="0" borderId="0" xfId="0" applyNumberFormat="1" applyFont="1" applyFill="1" applyBorder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49" fontId="2" fillId="0" borderId="43" xfId="0" applyNumberFormat="1" applyFont="1" applyBorder="1" applyAlignment="1">
      <alignment horizontal="left"/>
    </xf>
    <xf numFmtId="3" fontId="26" fillId="0" borderId="48" xfId="44" applyNumberFormat="1" applyFont="1" applyBorder="1" applyAlignment="1">
      <alignment horizontal="center" vertical="center" wrapText="1"/>
    </xf>
    <xf numFmtId="3" fontId="26" fillId="0" borderId="44" xfId="44" applyNumberFormat="1" applyFont="1" applyBorder="1" applyAlignment="1">
      <alignment horizontal="center" vertical="center" wrapText="1"/>
    </xf>
    <xf numFmtId="3" fontId="26" fillId="0" borderId="53" xfId="44" applyNumberFormat="1" applyFont="1" applyBorder="1" applyAlignment="1">
      <alignment horizontal="center" vertical="center" wrapText="1"/>
    </xf>
    <xf numFmtId="3" fontId="29" fillId="0" borderId="13" xfId="44" applyNumberFormat="1" applyFont="1" applyBorder="1" applyAlignment="1">
      <alignment vertical="center"/>
    </xf>
    <xf numFmtId="3" fontId="29" fillId="0" borderId="14" xfId="44" applyNumberFormat="1" applyFont="1" applyBorder="1" applyAlignment="1">
      <alignment vertical="center"/>
    </xf>
    <xf numFmtId="10" fontId="29" fillId="0" borderId="21" xfId="44" applyNumberFormat="1" applyFont="1" applyBorder="1" applyAlignment="1">
      <alignment vertical="center"/>
    </xf>
    <xf numFmtId="0" fontId="13" fillId="0" borderId="28" xfId="42" applyFont="1" applyBorder="1" applyAlignment="1">
      <alignment horizontal="center" vertical="center"/>
    </xf>
    <xf numFmtId="0" fontId="18" fillId="18" borderId="50" xfId="42" applyFont="1" applyFill="1" applyBorder="1" applyAlignment="1">
      <alignment horizontal="center" vertical="center"/>
    </xf>
    <xf numFmtId="49" fontId="8" fillId="0" borderId="58" xfId="0" applyNumberFormat="1" applyFont="1" applyBorder="1" applyAlignment="1">
      <alignment horizontal="left" vertical="center"/>
    </xf>
    <xf numFmtId="0" fontId="72" fillId="0" borderId="54" xfId="0" applyFont="1" applyFill="1" applyBorder="1" applyAlignment="1" applyProtection="1">
      <alignment horizontal="center" vertical="center" wrapText="1"/>
    </xf>
    <xf numFmtId="165" fontId="75" fillId="0" borderId="49" xfId="0" applyNumberFormat="1" applyFont="1" applyFill="1" applyBorder="1" applyAlignment="1" applyProtection="1">
      <alignment horizontal="right" vertical="center" wrapText="1" indent="1"/>
    </xf>
    <xf numFmtId="165" fontId="75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4" xfId="0" applyNumberFormat="1" applyFont="1" applyFill="1" applyBorder="1" applyAlignment="1" applyProtection="1">
      <alignment horizontal="center" vertical="center" wrapText="1"/>
    </xf>
    <xf numFmtId="165" fontId="75" fillId="0" borderId="13" xfId="0" applyNumberFormat="1" applyFont="1" applyFill="1" applyBorder="1" applyAlignment="1" applyProtection="1">
      <alignment horizontal="right" vertical="center" wrapText="1" indent="1"/>
    </xf>
    <xf numFmtId="165" fontId="6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5" fontId="75" fillId="0" borderId="48" xfId="0" applyNumberFormat="1" applyFont="1" applyFill="1" applyBorder="1" applyAlignment="1" applyProtection="1">
      <alignment horizontal="right" vertical="center" wrapText="1" indent="1"/>
    </xf>
    <xf numFmtId="165" fontId="77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5" fontId="74" fillId="0" borderId="13" xfId="0" applyNumberFormat="1" applyFont="1" applyFill="1" applyBorder="1" applyAlignment="1" applyProtection="1">
      <alignment horizontal="right" vertical="center" wrapText="1" indent="1"/>
    </xf>
    <xf numFmtId="165" fontId="6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0" fontId="75" fillId="0" borderId="50" xfId="45" applyFont="1" applyFill="1" applyBorder="1" applyAlignment="1" applyProtection="1">
      <alignment horizontal="left" vertical="center" wrapText="1" indent="1"/>
    </xf>
    <xf numFmtId="0" fontId="63" fillId="0" borderId="59" xfId="45" applyFont="1" applyFill="1" applyBorder="1" applyAlignment="1" applyProtection="1">
      <alignment horizontal="left" vertical="center" wrapText="1" indent="1"/>
    </xf>
    <xf numFmtId="0" fontId="63" fillId="0" borderId="60" xfId="45" applyFont="1" applyFill="1" applyBorder="1" applyAlignment="1" applyProtection="1">
      <alignment horizontal="left" vertical="center" wrapText="1" indent="1"/>
    </xf>
    <xf numFmtId="0" fontId="74" fillId="0" borderId="50" xfId="45" applyFont="1" applyFill="1" applyBorder="1" applyAlignment="1" applyProtection="1">
      <alignment horizontal="left" vertical="center" wrapText="1" indent="1"/>
    </xf>
    <xf numFmtId="0" fontId="75" fillId="0" borderId="41" xfId="45" applyFont="1" applyFill="1" applyBorder="1" applyAlignment="1" applyProtection="1">
      <alignment horizontal="left" vertical="center" wrapText="1" indent="1"/>
    </xf>
    <xf numFmtId="0" fontId="72" fillId="0" borderId="50" xfId="0" applyFont="1" applyFill="1" applyBorder="1" applyAlignment="1" applyProtection="1">
      <alignment horizontal="left" vertical="center" wrapText="1" indent="1"/>
    </xf>
    <xf numFmtId="165" fontId="77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48" xfId="0" applyFont="1" applyFill="1" applyBorder="1" applyAlignment="1" applyProtection="1">
      <alignment horizontal="center" vertical="center" wrapText="1"/>
    </xf>
    <xf numFmtId="165" fontId="63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67" xfId="0" applyNumberFormat="1" applyFont="1" applyFill="1" applyBorder="1" applyAlignment="1" applyProtection="1">
      <alignment horizontal="right" vertical="center" wrapText="1" indent="1"/>
      <protection locked="0"/>
    </xf>
    <xf numFmtId="3" fontId="4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72" fillId="0" borderId="68" xfId="0" applyFont="1" applyFill="1" applyBorder="1" applyAlignment="1" applyProtection="1">
      <alignment horizontal="center" vertical="center" wrapText="1"/>
    </xf>
    <xf numFmtId="0" fontId="75" fillId="0" borderId="50" xfId="0" applyFont="1" applyFill="1" applyBorder="1" applyAlignment="1" applyProtection="1">
      <alignment horizontal="left" vertical="center" wrapText="1" indent="1"/>
    </xf>
    <xf numFmtId="0" fontId="77" fillId="0" borderId="69" xfId="45" applyFont="1" applyFill="1" applyBorder="1" applyAlignment="1" applyProtection="1">
      <alignment horizontal="left" vertical="center" wrapText="1" indent="1"/>
    </xf>
    <xf numFmtId="0" fontId="77" fillId="0" borderId="70" xfId="45" applyFont="1" applyFill="1" applyBorder="1" applyAlignment="1" applyProtection="1">
      <alignment horizontal="left" vertical="center" wrapText="1" indent="1"/>
    </xf>
    <xf numFmtId="0" fontId="75" fillId="0" borderId="68" xfId="45" applyFont="1" applyFill="1" applyBorder="1" applyAlignment="1" applyProtection="1">
      <alignment horizontal="left" vertical="center" wrapText="1" indent="1"/>
    </xf>
    <xf numFmtId="0" fontId="77" fillId="0" borderId="71" xfId="45" applyFont="1" applyFill="1" applyBorder="1" applyAlignment="1" applyProtection="1">
      <alignment horizontal="left" vertical="center" wrapText="1" indent="1"/>
    </xf>
    <xf numFmtId="0" fontId="74" fillId="0" borderId="49" xfId="0" applyFont="1" applyFill="1" applyBorder="1" applyAlignment="1" applyProtection="1">
      <alignment horizontal="center" vertical="center" wrapText="1"/>
    </xf>
    <xf numFmtId="165" fontId="72" fillId="0" borderId="66" xfId="0" applyNumberFormat="1" applyFont="1" applyFill="1" applyBorder="1" applyAlignment="1" applyProtection="1">
      <alignment horizontal="center" vertical="center" wrapText="1"/>
    </xf>
    <xf numFmtId="165" fontId="77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3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5" fontId="77" fillId="0" borderId="75" xfId="0" applyNumberFormat="1" applyFont="1" applyFill="1" applyBorder="1" applyAlignment="1" applyProtection="1">
      <alignment horizontal="right" vertical="center" wrapText="1" indent="1"/>
      <protection locked="0"/>
    </xf>
    <xf numFmtId="165" fontId="72" fillId="0" borderId="35" xfId="0" applyNumberFormat="1" applyFont="1" applyFill="1" applyBorder="1" applyAlignment="1" applyProtection="1">
      <alignment horizontal="center" vertical="center" wrapText="1"/>
    </xf>
    <xf numFmtId="165" fontId="72" fillId="0" borderId="48" xfId="0" applyNumberFormat="1" applyFont="1" applyFill="1" applyBorder="1" applyAlignment="1" applyProtection="1">
      <alignment horizontal="center" vertical="center" wrapText="1"/>
    </xf>
    <xf numFmtId="0" fontId="89" fillId="0" borderId="45" xfId="0" applyFont="1" applyFill="1" applyBorder="1" applyAlignment="1" applyProtection="1">
      <alignment horizontal="right" vertical="center" wrapText="1" indent="1"/>
    </xf>
    <xf numFmtId="0" fontId="89" fillId="0" borderId="35" xfId="0" applyFont="1" applyFill="1" applyBorder="1" applyAlignment="1" applyProtection="1">
      <alignment horizontal="right" vertical="center" wrapText="1" indent="1"/>
    </xf>
    <xf numFmtId="0" fontId="89" fillId="0" borderId="56" xfId="0" applyFont="1" applyFill="1" applyBorder="1" applyAlignment="1" applyProtection="1">
      <alignment horizontal="right" vertical="center" wrapText="1" indent="1"/>
    </xf>
    <xf numFmtId="0" fontId="51" fillId="0" borderId="28" xfId="43" applyFont="1" applyBorder="1" applyAlignment="1">
      <alignment horizontal="center" vertical="center" wrapText="1"/>
    </xf>
    <xf numFmtId="2" fontId="52" fillId="0" borderId="12" xfId="43" applyNumberFormat="1" applyFont="1" applyFill="1" applyBorder="1" applyAlignment="1">
      <alignment horizontal="center" vertical="center" wrapText="1"/>
    </xf>
    <xf numFmtId="2" fontId="52" fillId="0" borderId="28" xfId="43" applyNumberFormat="1" applyFont="1" applyFill="1" applyBorder="1" applyAlignment="1">
      <alignment horizontal="center" vertical="center" wrapText="1"/>
    </xf>
    <xf numFmtId="2" fontId="50" fillId="0" borderId="42" xfId="43" applyNumberFormat="1" applyFont="1" applyBorder="1" applyAlignment="1">
      <alignment horizontal="center" vertical="center"/>
    </xf>
    <xf numFmtId="0" fontId="18" fillId="18" borderId="79" xfId="42" applyFont="1" applyFill="1" applyBorder="1" applyAlignment="1">
      <alignment horizontal="center" vertical="center"/>
    </xf>
    <xf numFmtId="0" fontId="46" fillId="0" borderId="60" xfId="0" applyFont="1" applyFill="1" applyBorder="1" applyAlignment="1">
      <alignment horizontal="center" vertical="center"/>
    </xf>
    <xf numFmtId="0" fontId="16" fillId="0" borderId="60" xfId="42" applyFont="1" applyBorder="1" applyAlignment="1">
      <alignment horizontal="center" vertical="center"/>
    </xf>
    <xf numFmtId="0" fontId="18" fillId="0" borderId="50" xfId="42" applyFont="1" applyBorder="1" applyAlignment="1">
      <alignment horizontal="center" vertical="center"/>
    </xf>
    <xf numFmtId="3" fontId="18" fillId="18" borderId="79" xfId="42" applyNumberFormat="1" applyFont="1" applyFill="1" applyBorder="1" applyAlignment="1">
      <alignment horizontal="center" vertical="center"/>
    </xf>
    <xf numFmtId="0" fontId="18" fillId="18" borderId="58" xfId="42" applyFont="1" applyFill="1" applyBorder="1" applyAlignment="1">
      <alignment horizontal="center" vertical="center"/>
    </xf>
    <xf numFmtId="3" fontId="18" fillId="18" borderId="80" xfId="42" applyNumberFormat="1" applyFont="1" applyFill="1" applyBorder="1" applyAlignment="1">
      <alignment horizontal="center" vertical="center"/>
    </xf>
    <xf numFmtId="3" fontId="19" fillId="0" borderId="81" xfId="0" applyNumberFormat="1" applyFont="1" applyFill="1" applyBorder="1" applyAlignment="1">
      <alignment horizontal="right" vertical="center"/>
    </xf>
    <xf numFmtId="3" fontId="17" fillId="0" borderId="81" xfId="42" applyNumberFormat="1" applyFont="1" applyFill="1" applyBorder="1" applyAlignment="1">
      <alignment horizontal="right" vertical="center"/>
    </xf>
    <xf numFmtId="3" fontId="14" fillId="0" borderId="20" xfId="42" applyNumberFormat="1" applyFont="1" applyFill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5" xfId="42" applyNumberFormat="1" applyFont="1" applyFill="1" applyBorder="1" applyAlignment="1">
      <alignment horizontal="center" vertical="center"/>
    </xf>
    <xf numFmtId="3" fontId="18" fillId="18" borderId="56" xfId="42" applyNumberFormat="1" applyFont="1" applyFill="1" applyBorder="1" applyAlignment="1">
      <alignment horizontal="center" vertical="center" wrapText="1"/>
    </xf>
    <xf numFmtId="3" fontId="19" fillId="0" borderId="12" xfId="42" applyNumberFormat="1" applyFont="1" applyFill="1" applyBorder="1" applyAlignment="1">
      <alignment vertical="center"/>
    </xf>
    <xf numFmtId="3" fontId="19" fillId="0" borderId="12" xfId="0" applyNumberFormat="1" applyFont="1" applyFill="1" applyBorder="1" applyAlignment="1">
      <alignment horizontal="right" vertical="center"/>
    </xf>
    <xf numFmtId="3" fontId="17" fillId="0" borderId="12" xfId="42" applyNumberFormat="1" applyFont="1" applyFill="1" applyBorder="1" applyAlignment="1">
      <alignment horizontal="right" vertical="center"/>
    </xf>
    <xf numFmtId="3" fontId="14" fillId="0" borderId="13" xfId="42" applyNumberFormat="1" applyFont="1" applyFill="1" applyBorder="1" applyAlignment="1">
      <alignment horizontal="right" vertical="center"/>
    </xf>
    <xf numFmtId="3" fontId="18" fillId="18" borderId="56" xfId="42" applyNumberFormat="1" applyFont="1" applyFill="1" applyBorder="1" applyAlignment="1">
      <alignment horizontal="center" vertical="center"/>
    </xf>
    <xf numFmtId="3" fontId="19" fillId="0" borderId="12" xfId="0" applyNumberFormat="1" applyFont="1" applyFill="1" applyBorder="1" applyAlignment="1">
      <alignment vertical="center"/>
    </xf>
    <xf numFmtId="3" fontId="17" fillId="0" borderId="12" xfId="42" applyNumberFormat="1" applyFont="1" applyFill="1" applyBorder="1" applyAlignment="1">
      <alignment vertical="center"/>
    </xf>
    <xf numFmtId="3" fontId="14" fillId="0" borderId="13" xfId="42" applyNumberFormat="1" applyFont="1" applyBorder="1" applyAlignment="1">
      <alignment horizontal="right" vertical="center"/>
    </xf>
    <xf numFmtId="3" fontId="32" fillId="19" borderId="82" xfId="42" applyNumberFormat="1" applyFont="1" applyFill="1" applyBorder="1" applyAlignment="1">
      <alignment horizontal="center" vertical="center" wrapText="1"/>
    </xf>
    <xf numFmtId="10" fontId="47" fillId="0" borderId="25" xfId="42" applyNumberFormat="1" applyFont="1" applyBorder="1" applyAlignment="1">
      <alignment horizontal="right" vertical="center" wrapText="1"/>
    </xf>
    <xf numFmtId="10" fontId="47" fillId="0" borderId="27" xfId="42" applyNumberFormat="1" applyFont="1" applyBorder="1" applyAlignment="1">
      <alignment horizontal="right" vertical="center" wrapText="1"/>
    </xf>
    <xf numFmtId="10" fontId="53" fillId="19" borderId="83" xfId="42" applyNumberFormat="1" applyFont="1" applyFill="1" applyBorder="1" applyAlignment="1">
      <alignment horizontal="right" vertical="center" wrapText="1"/>
    </xf>
    <xf numFmtId="0" fontId="57" fillId="0" borderId="52" xfId="42" applyFont="1" applyBorder="1" applyAlignment="1">
      <alignment vertical="center"/>
    </xf>
    <xf numFmtId="0" fontId="13" fillId="0" borderId="52" xfId="42" applyBorder="1" applyAlignment="1">
      <alignment vertical="center"/>
    </xf>
    <xf numFmtId="0" fontId="13" fillId="0" borderId="52" xfId="42" applyFont="1" applyBorder="1"/>
    <xf numFmtId="0" fontId="13" fillId="0" borderId="52" xfId="42" applyFont="1" applyFill="1" applyBorder="1"/>
    <xf numFmtId="0" fontId="33" fillId="1" borderId="23" xfId="42" applyFont="1" applyFill="1" applyBorder="1" applyAlignment="1">
      <alignment horizontal="center" vertical="center" wrapText="1"/>
    </xf>
    <xf numFmtId="0" fontId="8" fillId="0" borderId="37" xfId="0" applyFont="1" applyBorder="1" applyAlignment="1">
      <alignment horizontal="left" wrapText="1"/>
    </xf>
    <xf numFmtId="3" fontId="8" fillId="0" borderId="27" xfId="0" applyNumberFormat="1" applyFont="1" applyFill="1" applyBorder="1" applyAlignment="1">
      <alignment horizontal="right" vertical="center"/>
    </xf>
    <xf numFmtId="3" fontId="8" fillId="0" borderId="28" xfId="0" applyNumberFormat="1" applyFont="1" applyFill="1" applyBorder="1" applyAlignment="1">
      <alignment horizontal="right" vertical="center"/>
    </xf>
    <xf numFmtId="3" fontId="8" fillId="0" borderId="16" xfId="0" applyNumberFormat="1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left" vertical="center"/>
    </xf>
    <xf numFmtId="0" fontId="4" fillId="0" borderId="58" xfId="0" applyFont="1" applyBorder="1" applyAlignment="1">
      <alignment horizontal="center" vertical="center" wrapText="1"/>
    </xf>
    <xf numFmtId="0" fontId="89" fillId="0" borderId="58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8" xfId="0" applyNumberFormat="1" applyFont="1" applyBorder="1" applyAlignment="1">
      <alignment horizontal="center" vertical="center"/>
    </xf>
    <xf numFmtId="3" fontId="3" fillId="0" borderId="58" xfId="0" applyNumberFormat="1" applyFont="1" applyBorder="1" applyAlignment="1">
      <alignment vertical="center"/>
    </xf>
    <xf numFmtId="3" fontId="8" fillId="0" borderId="58" xfId="0" applyNumberFormat="1" applyFont="1" applyBorder="1" applyAlignment="1">
      <alignment vertical="center"/>
    </xf>
    <xf numFmtId="0" fontId="3" fillId="0" borderId="58" xfId="0" applyFont="1" applyBorder="1" applyAlignment="1">
      <alignment vertical="center"/>
    </xf>
    <xf numFmtId="0" fontId="13" fillId="0" borderId="52" xfId="42" applyBorder="1" applyAlignment="1">
      <alignment vertical="center" wrapText="1"/>
    </xf>
    <xf numFmtId="3" fontId="26" fillId="0" borderId="54" xfId="44" applyNumberFormat="1" applyFont="1" applyBorder="1" applyAlignment="1">
      <alignment horizontal="center" vertical="center" wrapText="1"/>
    </xf>
    <xf numFmtId="3" fontId="29" fillId="0" borderId="20" xfId="44" applyNumberFormat="1" applyFont="1" applyBorder="1" applyAlignment="1">
      <alignment vertical="center"/>
    </xf>
    <xf numFmtId="3" fontId="29" fillId="0" borderId="21" xfId="44" applyNumberFormat="1" applyFont="1" applyBorder="1" applyAlignment="1">
      <alignment vertical="center"/>
    </xf>
    <xf numFmtId="0" fontId="107" fillId="0" borderId="0" xfId="41" applyFont="1" applyFill="1" applyBorder="1" applyAlignment="1" applyProtection="1">
      <alignment horizontal="center" vertical="center"/>
    </xf>
    <xf numFmtId="0" fontId="69" fillId="0" borderId="11" xfId="41" applyFont="1" applyFill="1" applyBorder="1" applyAlignment="1" applyProtection="1">
      <alignment horizontal="center" vertical="center" wrapText="1"/>
    </xf>
    <xf numFmtId="0" fontId="108" fillId="0" borderId="0" xfId="41" applyFont="1" applyFill="1" applyAlignment="1">
      <alignment vertical="center"/>
    </xf>
    <xf numFmtId="3" fontId="18" fillId="18" borderId="76" xfId="42" applyNumberFormat="1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vertical="center" wrapText="1"/>
    </xf>
    <xf numFmtId="3" fontId="1" fillId="0" borderId="0" xfId="41" applyNumberFormat="1" applyAlignment="1">
      <alignment vertical="center" wrapText="1"/>
    </xf>
    <xf numFmtId="3" fontId="1" fillId="0" borderId="0" xfId="41" applyNumberFormat="1" applyAlignment="1">
      <alignment vertical="center"/>
    </xf>
    <xf numFmtId="3" fontId="1" fillId="0" borderId="0" xfId="41" applyNumberFormat="1" applyAlignment="1">
      <alignment horizontal="right" vertical="center"/>
    </xf>
    <xf numFmtId="3" fontId="114" fillId="0" borderId="16" xfId="41" applyNumberFormat="1" applyFont="1" applyFill="1" applyBorder="1" applyAlignment="1">
      <alignment horizontal="center" vertical="center"/>
    </xf>
    <xf numFmtId="3" fontId="114" fillId="0" borderId="85" xfId="41" applyNumberFormat="1" applyFont="1" applyFill="1" applyBorder="1" applyAlignment="1">
      <alignment horizontal="center" vertical="center"/>
    </xf>
    <xf numFmtId="3" fontId="114" fillId="0" borderId="17" xfId="41" applyNumberFormat="1" applyFont="1" applyFill="1" applyBorder="1" applyAlignment="1">
      <alignment horizontal="center" vertical="center"/>
    </xf>
    <xf numFmtId="3" fontId="39" fillId="0" borderId="29" xfId="41" applyNumberFormat="1" applyFont="1" applyBorder="1" applyAlignment="1">
      <alignment vertical="center" wrapText="1"/>
    </xf>
    <xf numFmtId="3" fontId="39" fillId="0" borderId="23" xfId="41" applyNumberFormat="1" applyFont="1" applyBorder="1" applyAlignment="1">
      <alignment vertical="center"/>
    </xf>
    <xf numFmtId="3" fontId="39" fillId="0" borderId="23" xfId="41" applyNumberFormat="1" applyFont="1" applyBorder="1" applyAlignment="1">
      <alignment horizontal="right" vertical="center"/>
    </xf>
    <xf numFmtId="3" fontId="39" fillId="0" borderId="25" xfId="41" applyNumberFormat="1" applyFont="1" applyBorder="1" applyAlignment="1">
      <alignment horizontal="right" vertical="center"/>
    </xf>
    <xf numFmtId="3" fontId="39" fillId="0" borderId="12" xfId="41" applyNumberFormat="1" applyFont="1" applyBorder="1" applyAlignment="1">
      <alignment vertical="center" wrapText="1"/>
    </xf>
    <xf numFmtId="3" fontId="39" fillId="0" borderId="15" xfId="41" applyNumberFormat="1" applyFont="1" applyBorder="1" applyAlignment="1">
      <alignment vertical="center"/>
    </xf>
    <xf numFmtId="3" fontId="39" fillId="0" borderId="15" xfId="41" applyNumberFormat="1" applyFont="1" applyBorder="1" applyAlignment="1">
      <alignment horizontal="right" vertical="center"/>
    </xf>
    <xf numFmtId="3" fontId="39" fillId="0" borderId="27" xfId="41" applyNumberFormat="1" applyFont="1" applyBorder="1" applyAlignment="1">
      <alignment horizontal="right" vertical="center"/>
    </xf>
    <xf numFmtId="3" fontId="39" fillId="0" borderId="34" xfId="41" applyNumberFormat="1" applyFont="1" applyBorder="1" applyAlignment="1">
      <alignment vertical="center" wrapText="1"/>
    </xf>
    <xf numFmtId="3" fontId="39" fillId="0" borderId="33" xfId="41" applyNumberFormat="1" applyFont="1" applyBorder="1" applyAlignment="1">
      <alignment vertical="center"/>
    </xf>
    <xf numFmtId="3" fontId="39" fillId="0" borderId="33" xfId="41" applyNumberFormat="1" applyFont="1" applyBorder="1" applyAlignment="1">
      <alignment horizontal="right" vertical="center"/>
    </xf>
    <xf numFmtId="3" fontId="39" fillId="0" borderId="28" xfId="41" applyNumberFormat="1" applyFont="1" applyBorder="1" applyAlignment="1">
      <alignment vertical="center" wrapText="1"/>
    </xf>
    <xf numFmtId="3" fontId="39" fillId="0" borderId="16" xfId="41" applyNumberFormat="1" applyFont="1" applyBorder="1" applyAlignment="1">
      <alignment vertical="center"/>
    </xf>
    <xf numFmtId="3" fontId="39" fillId="0" borderId="16" xfId="41" applyNumberFormat="1" applyFont="1" applyBorder="1" applyAlignment="1">
      <alignment horizontal="right" vertical="center"/>
    </xf>
    <xf numFmtId="3" fontId="39" fillId="0" borderId="17" xfId="41" applyNumberFormat="1" applyFont="1" applyBorder="1" applyAlignment="1">
      <alignment horizontal="right" vertical="center"/>
    </xf>
    <xf numFmtId="3" fontId="35" fillId="0" borderId="42" xfId="41" applyNumberFormat="1" applyFont="1" applyBorder="1" applyAlignment="1">
      <alignment vertical="center" wrapText="1"/>
    </xf>
    <xf numFmtId="3" fontId="35" fillId="0" borderId="46" xfId="41" applyNumberFormat="1" applyFont="1" applyBorder="1" applyAlignment="1">
      <alignment vertical="center"/>
    </xf>
    <xf numFmtId="3" fontId="35" fillId="0" borderId="47" xfId="41" applyNumberFormat="1" applyFont="1" applyBorder="1" applyAlignment="1">
      <alignment vertical="center"/>
    </xf>
    <xf numFmtId="0" fontId="39" fillId="0" borderId="29" xfId="41" applyFont="1" applyFill="1" applyBorder="1" applyAlignment="1">
      <alignment vertical="center"/>
    </xf>
    <xf numFmtId="0" fontId="39" fillId="0" borderId="28" xfId="41" applyFont="1" applyFill="1" applyBorder="1" applyAlignment="1">
      <alignment vertical="center"/>
    </xf>
    <xf numFmtId="0" fontId="35" fillId="0" borderId="42" xfId="41" applyFont="1" applyFill="1" applyBorder="1" applyAlignment="1">
      <alignment vertical="center"/>
    </xf>
    <xf numFmtId="3" fontId="7" fillId="0" borderId="0" xfId="41" applyNumberFormat="1" applyFont="1" applyAlignment="1">
      <alignment vertical="center"/>
    </xf>
    <xf numFmtId="0" fontId="74" fillId="0" borderId="45" xfId="0" applyFont="1" applyFill="1" applyBorder="1" applyAlignment="1" applyProtection="1">
      <alignment horizontal="center" vertical="center" wrapText="1"/>
    </xf>
    <xf numFmtId="49" fontId="63" fillId="0" borderId="35" xfId="45" applyNumberFormat="1" applyFont="1" applyFill="1" applyBorder="1" applyAlignment="1" applyProtection="1">
      <alignment horizontal="left" vertical="center" wrapText="1" indent="1"/>
    </xf>
    <xf numFmtId="165" fontId="77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165" fontId="63" fillId="0" borderId="86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87" xfId="0" applyNumberFormat="1" applyFont="1" applyBorder="1" applyAlignment="1">
      <alignment horizontal="left"/>
    </xf>
    <xf numFmtId="49" fontId="8" fillId="0" borderId="65" xfId="0" applyNumberFormat="1" applyFont="1" applyFill="1" applyBorder="1" applyAlignment="1">
      <alignment horizontal="left" vertical="center" wrapText="1"/>
    </xf>
    <xf numFmtId="0" fontId="8" fillId="0" borderId="38" xfId="0" applyFont="1" applyFill="1" applyBorder="1" applyAlignment="1">
      <alignment horizontal="left" vertical="center" wrapText="1"/>
    </xf>
    <xf numFmtId="3" fontId="4" fillId="0" borderId="18" xfId="0" applyNumberFormat="1" applyFont="1" applyFill="1" applyBorder="1" applyAlignment="1">
      <alignment horizontal="right" vertical="center"/>
    </xf>
    <xf numFmtId="3" fontId="4" fillId="0" borderId="19" xfId="0" applyNumberFormat="1" applyFont="1" applyFill="1" applyBorder="1" applyAlignment="1">
      <alignment horizontal="right" vertical="center"/>
    </xf>
    <xf numFmtId="3" fontId="4" fillId="0" borderId="12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3" fontId="4" fillId="0" borderId="16" xfId="0" applyNumberFormat="1" applyFont="1" applyFill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0" fontId="2" fillId="0" borderId="15" xfId="42" applyFont="1" applyBorder="1" applyAlignment="1">
      <alignment horizontal="left" vertical="center" wrapText="1"/>
    </xf>
    <xf numFmtId="0" fontId="13" fillId="0" borderId="0" xfId="42" applyFont="1" applyAlignment="1">
      <alignment horizontal="right"/>
    </xf>
    <xf numFmtId="49" fontId="8" fillId="0" borderId="43" xfId="0" applyNumberFormat="1" applyFont="1" applyBorder="1" applyAlignment="1">
      <alignment horizontal="left" vertical="center"/>
    </xf>
    <xf numFmtId="49" fontId="8" fillId="0" borderId="65" xfId="0" applyNumberFormat="1" applyFont="1" applyBorder="1" applyAlignment="1">
      <alignment horizontal="center" vertical="center"/>
    </xf>
    <xf numFmtId="49" fontId="8" fillId="0" borderId="65" xfId="0" applyNumberFormat="1" applyFont="1" applyBorder="1" applyAlignment="1">
      <alignment horizontal="left" vertical="center"/>
    </xf>
    <xf numFmtId="3" fontId="8" fillId="0" borderId="28" xfId="0" applyNumberFormat="1" applyFont="1" applyFill="1" applyBorder="1" applyAlignment="1">
      <alignment vertical="center"/>
    </xf>
    <xf numFmtId="3" fontId="4" fillId="0" borderId="16" xfId="0" applyNumberFormat="1" applyFont="1" applyFill="1" applyBorder="1" applyAlignment="1">
      <alignment vertical="center"/>
    </xf>
    <xf numFmtId="3" fontId="13" fillId="0" borderId="0" xfId="42" applyNumberFormat="1" applyFont="1" applyAlignment="1">
      <alignment horizontal="right"/>
    </xf>
    <xf numFmtId="0" fontId="47" fillId="0" borderId="37" xfId="42" applyFont="1" applyFill="1" applyBorder="1" applyAlignment="1">
      <alignment vertical="center"/>
    </xf>
    <xf numFmtId="0" fontId="18" fillId="18" borderId="0" xfId="42" applyFont="1" applyFill="1" applyBorder="1" applyAlignment="1">
      <alignment horizontal="center" vertical="center"/>
    </xf>
    <xf numFmtId="3" fontId="18" fillId="18" borderId="0" xfId="42" applyNumberFormat="1" applyFont="1" applyFill="1" applyBorder="1" applyAlignment="1">
      <alignment horizontal="center" vertical="center" wrapText="1"/>
    </xf>
    <xf numFmtId="0" fontId="46" fillId="18" borderId="40" xfId="42" applyFont="1" applyFill="1" applyBorder="1" applyAlignment="1">
      <alignment horizontal="left" vertical="center"/>
    </xf>
    <xf numFmtId="0" fontId="46" fillId="18" borderId="57" xfId="42" applyFont="1" applyFill="1" applyBorder="1" applyAlignment="1">
      <alignment horizontal="center" vertical="center"/>
    </xf>
    <xf numFmtId="3" fontId="19" fillId="18" borderId="34" xfId="42" applyNumberFormat="1" applyFont="1" applyFill="1" applyBorder="1" applyAlignment="1">
      <alignment horizontal="right" vertical="center"/>
    </xf>
    <xf numFmtId="3" fontId="46" fillId="18" borderId="34" xfId="42" applyNumberFormat="1" applyFont="1" applyFill="1" applyBorder="1" applyAlignment="1">
      <alignment horizontal="center" vertical="center"/>
    </xf>
    <xf numFmtId="3" fontId="46" fillId="18" borderId="40" xfId="42" applyNumberFormat="1" applyFont="1" applyFill="1" applyBorder="1" applyAlignment="1">
      <alignment horizontal="center" vertical="center" wrapText="1"/>
    </xf>
    <xf numFmtId="0" fontId="18" fillId="18" borderId="29" xfId="42" applyFont="1" applyFill="1" applyBorder="1" applyAlignment="1">
      <alignment horizontal="center" vertical="center"/>
    </xf>
    <xf numFmtId="0" fontId="18" fillId="18" borderId="38" xfId="42" applyFont="1" applyFill="1" applyBorder="1" applyAlignment="1">
      <alignment horizontal="center" vertical="center"/>
    </xf>
    <xf numFmtId="0" fontId="13" fillId="0" borderId="0" xfId="42" applyFont="1" applyBorder="1" applyAlignment="1">
      <alignment vertical="center"/>
    </xf>
    <xf numFmtId="0" fontId="15" fillId="0" borderId="0" xfId="42" applyFont="1" applyBorder="1" applyAlignment="1">
      <alignment vertical="center"/>
    </xf>
    <xf numFmtId="0" fontId="69" fillId="0" borderId="50" xfId="41" applyFont="1" applyFill="1" applyBorder="1" applyAlignment="1" applyProtection="1">
      <alignment horizontal="center" vertical="center" wrapText="1"/>
    </xf>
    <xf numFmtId="3" fontId="33" fillId="0" borderId="12" xfId="42" applyNumberFormat="1" applyFont="1" applyBorder="1" applyAlignment="1">
      <alignment vertical="center"/>
    </xf>
    <xf numFmtId="0" fontId="8" fillId="0" borderId="37" xfId="0" applyFont="1" applyBorder="1" applyAlignment="1">
      <alignment horizontal="left" wrapText="1"/>
    </xf>
    <xf numFmtId="0" fontId="33" fillId="1" borderId="15" xfId="42" applyFont="1" applyFill="1" applyBorder="1" applyAlignment="1">
      <alignment horizontal="center" vertical="center"/>
    </xf>
    <xf numFmtId="3" fontId="18" fillId="18" borderId="52" xfId="42" applyNumberFormat="1" applyFont="1" applyFill="1" applyBorder="1" applyAlignment="1">
      <alignment horizontal="center" vertical="center" wrapText="1"/>
    </xf>
    <xf numFmtId="3" fontId="18" fillId="18" borderId="11" xfId="42" applyNumberFormat="1" applyFont="1" applyFill="1" applyBorder="1" applyAlignment="1">
      <alignment horizontal="center" vertical="center" wrapText="1"/>
    </xf>
    <xf numFmtId="0" fontId="13" fillId="0" borderId="15" xfId="42" applyFont="1" applyBorder="1" applyAlignment="1">
      <alignment vertical="center"/>
    </xf>
    <xf numFmtId="3" fontId="46" fillId="18" borderId="15" xfId="42" applyNumberFormat="1" applyFont="1" applyFill="1" applyBorder="1" applyAlignment="1">
      <alignment horizontal="center" vertical="center"/>
    </xf>
    <xf numFmtId="0" fontId="116" fillId="0" borderId="15" xfId="42" applyFont="1" applyBorder="1" applyAlignment="1">
      <alignment vertical="center"/>
    </xf>
    <xf numFmtId="0" fontId="13" fillId="0" borderId="23" xfId="42" applyFont="1" applyBorder="1" applyAlignment="1">
      <alignment vertical="center"/>
    </xf>
    <xf numFmtId="0" fontId="77" fillId="0" borderId="50" xfId="0" applyFont="1" applyFill="1" applyBorder="1" applyAlignment="1" applyProtection="1">
      <alignment horizontal="left" vertical="center" wrapText="1" indent="1"/>
    </xf>
    <xf numFmtId="165" fontId="77" fillId="0" borderId="13" xfId="0" applyNumberFormat="1" applyFont="1" applyFill="1" applyBorder="1" applyAlignment="1" applyProtection="1">
      <alignment horizontal="right" vertical="center" wrapText="1" indent="1"/>
    </xf>
    <xf numFmtId="3" fontId="89" fillId="0" borderId="58" xfId="0" applyNumberFormat="1" applyFont="1" applyBorder="1"/>
    <xf numFmtId="0" fontId="15" fillId="0" borderId="35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30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4" xfId="42" applyNumberFormat="1" applyFont="1" applyFill="1" applyBorder="1" applyAlignment="1">
      <alignment horizontal="right" vertical="center"/>
    </xf>
    <xf numFmtId="3" fontId="17" fillId="0" borderId="33" xfId="42" applyNumberFormat="1" applyFont="1" applyFill="1" applyBorder="1" applyAlignment="1">
      <alignment horizontal="right" vertical="center"/>
    </xf>
    <xf numFmtId="3" fontId="14" fillId="0" borderId="14" xfId="42" applyNumberFormat="1" applyFont="1" applyFill="1" applyBorder="1" applyAlignment="1">
      <alignment horizontal="right" vertical="center"/>
    </xf>
    <xf numFmtId="0" fontId="13" fillId="20" borderId="0" xfId="42" applyFont="1" applyFill="1"/>
    <xf numFmtId="3" fontId="58" fillId="0" borderId="34" xfId="42" applyNumberFormat="1" applyFont="1" applyFill="1" applyBorder="1" applyAlignment="1">
      <alignment horizontal="right"/>
    </xf>
    <xf numFmtId="3" fontId="58" fillId="0" borderId="33" xfId="42" applyNumberFormat="1" applyFont="1" applyFill="1" applyBorder="1" applyAlignment="1">
      <alignment horizontal="right"/>
    </xf>
    <xf numFmtId="3" fontId="58" fillId="0" borderId="57" xfId="42" applyNumberFormat="1" applyFont="1" applyFill="1" applyBorder="1" applyAlignment="1">
      <alignment horizontal="right"/>
    </xf>
    <xf numFmtId="0" fontId="117" fillId="0" borderId="0" xfId="41" applyFont="1" applyFill="1"/>
    <xf numFmtId="0" fontId="117" fillId="0" borderId="0" xfId="41" applyFont="1" applyFill="1" applyAlignment="1">
      <alignment wrapText="1"/>
    </xf>
    <xf numFmtId="0" fontId="117" fillId="0" borderId="0" xfId="41" applyFont="1" applyFill="1" applyAlignment="1"/>
    <xf numFmtId="0" fontId="118" fillId="0" borderId="11" xfId="41" applyFont="1" applyBorder="1" applyAlignment="1">
      <alignment vertical="center"/>
    </xf>
    <xf numFmtId="3" fontId="118" fillId="0" borderId="50" xfId="41" applyNumberFormat="1" applyFont="1" applyBorder="1" applyAlignment="1">
      <alignment horizontal="right" vertical="center"/>
    </xf>
    <xf numFmtId="3" fontId="118" fillId="0" borderId="14" xfId="41" applyNumberFormat="1" applyFont="1" applyBorder="1" applyAlignment="1">
      <alignment horizontal="right" vertical="center"/>
    </xf>
    <xf numFmtId="0" fontId="117" fillId="0" borderId="0" xfId="41" applyFont="1" applyFill="1" applyAlignment="1">
      <alignment vertical="center"/>
    </xf>
    <xf numFmtId="0" fontId="118" fillId="0" borderId="11" xfId="41" applyFont="1" applyFill="1" applyBorder="1" applyAlignment="1">
      <alignment vertical="center"/>
    </xf>
    <xf numFmtId="3" fontId="118" fillId="0" borderId="50" xfId="41" applyNumberFormat="1" applyFont="1" applyFill="1" applyBorder="1" applyAlignment="1">
      <alignment vertical="center"/>
    </xf>
    <xf numFmtId="0" fontId="117" fillId="0" borderId="60" xfId="41" applyFont="1" applyFill="1" applyBorder="1" applyAlignment="1">
      <alignment vertical="center"/>
    </xf>
    <xf numFmtId="0" fontId="117" fillId="0" borderId="15" xfId="41" applyFont="1" applyFill="1" applyBorder="1" applyAlignment="1">
      <alignment vertical="center"/>
    </xf>
    <xf numFmtId="0" fontId="118" fillId="0" borderId="0" xfId="41" applyFont="1" applyFill="1"/>
    <xf numFmtId="3" fontId="118" fillId="0" borderId="14" xfId="41" applyNumberFormat="1" applyFont="1" applyFill="1" applyBorder="1" applyAlignment="1">
      <alignment vertical="center"/>
    </xf>
    <xf numFmtId="0" fontId="118" fillId="0" borderId="0" xfId="41" applyFont="1" applyFill="1" applyAlignment="1">
      <alignment vertical="center"/>
    </xf>
    <xf numFmtId="0" fontId="119" fillId="0" borderId="11" xfId="41" applyFont="1" applyFill="1" applyBorder="1" applyAlignment="1">
      <alignment vertical="center"/>
    </xf>
    <xf numFmtId="3" fontId="119" fillId="0" borderId="50" xfId="41" applyNumberFormat="1" applyFont="1" applyFill="1" applyBorder="1" applyAlignment="1">
      <alignment vertical="center"/>
    </xf>
    <xf numFmtId="3" fontId="119" fillId="0" borderId="14" xfId="41" applyNumberFormat="1" applyFont="1" applyFill="1" applyBorder="1" applyAlignment="1">
      <alignment vertical="center"/>
    </xf>
    <xf numFmtId="0" fontId="119" fillId="0" borderId="43" xfId="41" applyFont="1" applyBorder="1" applyAlignment="1">
      <alignment vertical="center"/>
    </xf>
    <xf numFmtId="3" fontId="119" fillId="0" borderId="71" xfId="41" applyNumberFormat="1" applyFont="1" applyBorder="1" applyAlignment="1">
      <alignment vertical="center"/>
    </xf>
    <xf numFmtId="3" fontId="119" fillId="0" borderId="16" xfId="41" applyNumberFormat="1" applyFont="1" applyBorder="1" applyAlignment="1">
      <alignment vertical="center"/>
    </xf>
    <xf numFmtId="0" fontId="117" fillId="0" borderId="0" xfId="41" applyFont="1" applyFill="1" applyAlignment="1" applyProtection="1">
      <alignment vertical="center"/>
    </xf>
    <xf numFmtId="3" fontId="117" fillId="0" borderId="0" xfId="41" applyNumberFormat="1" applyFont="1" applyFill="1"/>
    <xf numFmtId="10" fontId="75" fillId="0" borderId="13" xfId="50" applyNumberFormat="1" applyFont="1" applyFill="1" applyBorder="1" applyAlignment="1" applyProtection="1">
      <alignment horizontal="right" vertical="center" wrapText="1" indent="1"/>
    </xf>
    <xf numFmtId="10" fontId="77" fillId="0" borderId="13" xfId="50" applyNumberFormat="1" applyFont="1" applyFill="1" applyBorder="1" applyAlignment="1" applyProtection="1">
      <alignment horizontal="right" vertical="center" wrapText="1" indent="1"/>
    </xf>
    <xf numFmtId="10" fontId="74" fillId="0" borderId="13" xfId="50" applyNumberFormat="1" applyFont="1" applyFill="1" applyBorder="1" applyAlignment="1" applyProtection="1">
      <alignment horizontal="right" vertical="center" wrapText="1" indent="1"/>
    </xf>
    <xf numFmtId="165" fontId="77" fillId="0" borderId="14" xfId="0" applyNumberFormat="1" applyFont="1" applyFill="1" applyBorder="1" applyAlignment="1" applyProtection="1">
      <alignment horizontal="right" vertical="center" wrapText="1" indent="1"/>
    </xf>
    <xf numFmtId="10" fontId="75" fillId="0" borderId="14" xfId="50" applyNumberFormat="1" applyFont="1" applyFill="1" applyBorder="1" applyAlignment="1" applyProtection="1">
      <alignment horizontal="right" vertical="center" wrapText="1" indent="1"/>
    </xf>
    <xf numFmtId="10" fontId="77" fillId="0" borderId="14" xfId="50" applyNumberFormat="1" applyFont="1" applyFill="1" applyBorder="1" applyAlignment="1" applyProtection="1">
      <alignment horizontal="right" vertical="center" wrapText="1" indent="1"/>
    </xf>
    <xf numFmtId="10" fontId="75" fillId="0" borderId="44" xfId="50" applyNumberFormat="1" applyFont="1" applyFill="1" applyBorder="1" applyAlignment="1" applyProtection="1">
      <alignment horizontal="right" vertical="center" wrapText="1" indent="1"/>
    </xf>
    <xf numFmtId="10" fontId="77" fillId="0" borderId="19" xfId="5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35" xfId="50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14" xfId="50" applyNumberFormat="1" applyFont="1" applyFill="1" applyBorder="1" applyAlignment="1" applyProtection="1">
      <alignment horizontal="right" vertical="center" wrapText="1" indent="1"/>
    </xf>
    <xf numFmtId="10" fontId="77" fillId="0" borderId="29" xfId="5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12" xfId="50" applyNumberFormat="1" applyFont="1" applyFill="1" applyBorder="1" applyAlignment="1" applyProtection="1">
      <alignment horizontal="right" vertical="center" wrapText="1" indent="1"/>
      <protection locked="0"/>
    </xf>
    <xf numFmtId="10" fontId="75" fillId="0" borderId="21" xfId="50" applyNumberFormat="1" applyFont="1" applyFill="1" applyBorder="1" applyAlignment="1" applyProtection="1">
      <alignment horizontal="right" vertical="center" wrapText="1" indent="1"/>
    </xf>
    <xf numFmtId="10" fontId="77" fillId="0" borderId="25" xfId="50" applyNumberFormat="1" applyFont="1" applyFill="1" applyBorder="1" applyAlignment="1" applyProtection="1">
      <alignment horizontal="right" vertical="center" wrapText="1" indent="1"/>
      <protection locked="0"/>
    </xf>
    <xf numFmtId="10" fontId="77" fillId="0" borderId="27" xfId="50" applyNumberFormat="1" applyFont="1" applyFill="1" applyBorder="1" applyAlignment="1" applyProtection="1">
      <alignment horizontal="right" vertical="center" wrapText="1" indent="1"/>
      <protection locked="0"/>
    </xf>
    <xf numFmtId="10" fontId="74" fillId="0" borderId="21" xfId="50" applyNumberFormat="1" applyFont="1" applyFill="1" applyBorder="1" applyAlignment="1" applyProtection="1">
      <alignment horizontal="right" vertical="center" wrapText="1" indent="1"/>
    </xf>
    <xf numFmtId="10" fontId="8" fillId="18" borderId="12" xfId="50" applyNumberFormat="1" applyFont="1" applyFill="1" applyBorder="1" applyAlignment="1">
      <alignment horizontal="right" vertical="center" wrapText="1"/>
    </xf>
    <xf numFmtId="10" fontId="8" fillId="18" borderId="18" xfId="50" applyNumberFormat="1" applyFont="1" applyFill="1" applyBorder="1" applyAlignment="1">
      <alignment horizontal="right" vertical="center" wrapText="1"/>
    </xf>
    <xf numFmtId="10" fontId="4" fillId="0" borderId="14" xfId="50" applyNumberFormat="1" applyFont="1" applyFill="1" applyBorder="1" applyAlignment="1">
      <alignment horizontal="right" vertical="center" wrapText="1"/>
    </xf>
    <xf numFmtId="10" fontId="8" fillId="0" borderId="15" xfId="50" applyNumberFormat="1" applyFont="1" applyFill="1" applyBorder="1" applyAlignment="1">
      <alignment horizontal="right" vertical="center"/>
    </xf>
    <xf numFmtId="10" fontId="8" fillId="0" borderId="23" xfId="50" applyNumberFormat="1" applyFont="1" applyFill="1" applyBorder="1" applyAlignment="1">
      <alignment horizontal="right" vertical="center" wrapText="1"/>
    </xf>
    <xf numFmtId="10" fontId="4" fillId="0" borderId="14" xfId="50" applyNumberFormat="1" applyFont="1" applyFill="1" applyBorder="1" applyAlignment="1">
      <alignment horizontal="right" vertical="center"/>
    </xf>
    <xf numFmtId="10" fontId="4" fillId="0" borderId="19" xfId="50" applyNumberFormat="1" applyFont="1" applyFill="1" applyBorder="1" applyAlignment="1">
      <alignment horizontal="right" vertical="center"/>
    </xf>
    <xf numFmtId="10" fontId="4" fillId="0" borderId="15" xfId="50" applyNumberFormat="1" applyFont="1" applyFill="1" applyBorder="1" applyAlignment="1">
      <alignment horizontal="right" vertical="center"/>
    </xf>
    <xf numFmtId="10" fontId="4" fillId="0" borderId="16" xfId="50" applyNumberFormat="1" applyFont="1" applyFill="1" applyBorder="1" applyAlignment="1">
      <alignment horizontal="right" vertical="center"/>
    </xf>
    <xf numFmtId="10" fontId="8" fillId="0" borderId="23" xfId="50" applyNumberFormat="1" applyFont="1" applyFill="1" applyBorder="1" applyAlignment="1">
      <alignment horizontal="right" vertical="center"/>
    </xf>
    <xf numFmtId="10" fontId="4" fillId="0" borderId="13" xfId="50" applyNumberFormat="1" applyFont="1" applyFill="1" applyBorder="1" applyAlignment="1">
      <alignment vertical="center"/>
    </xf>
    <xf numFmtId="10" fontId="8" fillId="0" borderId="15" xfId="50" applyNumberFormat="1" applyFont="1" applyFill="1" applyBorder="1" applyAlignment="1">
      <alignment vertical="center"/>
    </xf>
    <xf numFmtId="10" fontId="4" fillId="0" borderId="14" xfId="50" applyNumberFormat="1" applyFont="1" applyBorder="1" applyAlignment="1">
      <alignment vertical="center"/>
    </xf>
    <xf numFmtId="10" fontId="4" fillId="0" borderId="14" xfId="50" applyNumberFormat="1" applyFont="1" applyFill="1" applyBorder="1" applyAlignment="1">
      <alignment vertical="center"/>
    </xf>
    <xf numFmtId="3" fontId="18" fillId="18" borderId="0" xfId="42" applyNumberFormat="1" applyFont="1" applyFill="1" applyBorder="1" applyAlignment="1">
      <alignment horizontal="center" vertical="center"/>
    </xf>
    <xf numFmtId="3" fontId="18" fillId="18" borderId="86" xfId="42" applyNumberFormat="1" applyFont="1" applyFill="1" applyBorder="1" applyAlignment="1">
      <alignment horizontal="center" vertical="center"/>
    </xf>
    <xf numFmtId="3" fontId="17" fillId="0" borderId="36" xfId="42" applyNumberFormat="1" applyFont="1" applyFill="1" applyBorder="1" applyAlignment="1">
      <alignment horizontal="right" vertical="center"/>
    </xf>
    <xf numFmtId="3" fontId="19" fillId="18" borderId="0" xfId="42" applyNumberFormat="1" applyFont="1" applyFill="1" applyBorder="1" applyAlignment="1">
      <alignment horizontal="right" vertical="center"/>
    </xf>
    <xf numFmtId="3" fontId="17" fillId="0" borderId="0" xfId="42" applyNumberFormat="1" applyFont="1" applyFill="1" applyBorder="1" applyAlignment="1">
      <alignment horizontal="right" vertical="center"/>
    </xf>
    <xf numFmtId="3" fontId="19" fillId="0" borderId="0" xfId="42" applyNumberFormat="1" applyFont="1" applyFill="1" applyBorder="1" applyAlignment="1">
      <alignment vertical="center"/>
    </xf>
    <xf numFmtId="3" fontId="14" fillId="0" borderId="0" xfId="42" applyNumberFormat="1" applyFont="1" applyBorder="1" applyAlignment="1">
      <alignment horizontal="right" vertical="center"/>
    </xf>
    <xf numFmtId="10" fontId="17" fillId="0" borderId="81" xfId="50" applyNumberFormat="1" applyFont="1" applyFill="1" applyBorder="1" applyAlignment="1">
      <alignment horizontal="right" vertical="center"/>
    </xf>
    <xf numFmtId="10" fontId="14" fillId="0" borderId="20" xfId="50" applyNumberFormat="1" applyFont="1" applyFill="1" applyBorder="1" applyAlignment="1">
      <alignment horizontal="right" vertical="center"/>
    </xf>
    <xf numFmtId="10" fontId="19" fillId="0" borderId="12" xfId="50" applyNumberFormat="1" applyFont="1" applyFill="1" applyBorder="1" applyAlignment="1">
      <alignment vertical="center"/>
    </xf>
    <xf numFmtId="3" fontId="14" fillId="0" borderId="89" xfId="42" applyNumberFormat="1" applyFont="1" applyBorder="1" applyAlignment="1">
      <alignment horizontal="right" vertical="center"/>
    </xf>
    <xf numFmtId="10" fontId="19" fillId="0" borderId="15" xfId="42" applyNumberFormat="1" applyFont="1" applyFill="1" applyBorder="1" applyAlignment="1">
      <alignment vertical="center"/>
    </xf>
    <xf numFmtId="3" fontId="18" fillId="18" borderId="48" xfId="42" applyNumberFormat="1" applyFont="1" applyFill="1" applyBorder="1" applyAlignment="1">
      <alignment horizontal="center" vertical="center"/>
    </xf>
    <xf numFmtId="3" fontId="18" fillId="18" borderId="53" xfId="42" applyNumberFormat="1" applyFont="1" applyFill="1" applyBorder="1" applyAlignment="1">
      <alignment horizontal="center" vertical="center" wrapText="1"/>
    </xf>
    <xf numFmtId="3" fontId="18" fillId="18" borderId="54" xfId="42" applyNumberFormat="1" applyFont="1" applyFill="1" applyBorder="1" applyAlignment="1">
      <alignment horizontal="center" vertical="center"/>
    </xf>
    <xf numFmtId="10" fontId="19" fillId="0" borderId="27" xfId="42" applyNumberFormat="1" applyFont="1" applyFill="1" applyBorder="1" applyAlignment="1">
      <alignment vertical="center"/>
    </xf>
    <xf numFmtId="3" fontId="14" fillId="0" borderId="42" xfId="42" applyNumberFormat="1" applyFont="1" applyBorder="1" applyAlignment="1">
      <alignment horizontal="right" vertical="center"/>
    </xf>
    <xf numFmtId="3" fontId="19" fillId="0" borderId="28" xfId="0" applyNumberFormat="1" applyFont="1" applyFill="1" applyBorder="1" applyAlignment="1">
      <alignment vertical="center"/>
    </xf>
    <xf numFmtId="3" fontId="19" fillId="0" borderId="16" xfId="0" applyNumberFormat="1" applyFont="1" applyFill="1" applyBorder="1" applyAlignment="1">
      <alignment horizontal="right" vertical="center"/>
    </xf>
    <xf numFmtId="10" fontId="19" fillId="0" borderId="88" xfId="50" applyNumberFormat="1" applyFont="1" applyFill="1" applyBorder="1" applyAlignment="1">
      <alignment vertical="center"/>
    </xf>
    <xf numFmtId="3" fontId="18" fillId="18" borderId="78" xfId="42" applyNumberFormat="1" applyFont="1" applyFill="1" applyBorder="1" applyAlignment="1">
      <alignment horizontal="center" vertical="center"/>
    </xf>
    <xf numFmtId="0" fontId="18" fillId="18" borderId="49" xfId="42" applyFont="1" applyFill="1" applyBorder="1" applyAlignment="1">
      <alignment horizontal="center" vertical="center"/>
    </xf>
    <xf numFmtId="3" fontId="18" fillId="18" borderId="69" xfId="42" applyNumberFormat="1" applyFont="1" applyFill="1" applyBorder="1" applyAlignment="1">
      <alignment horizontal="center" vertical="center"/>
    </xf>
    <xf numFmtId="3" fontId="19" fillId="18" borderId="39" xfId="42" applyNumberFormat="1" applyFont="1" applyFill="1" applyBorder="1" applyAlignment="1">
      <alignment horizontal="right" vertical="center"/>
    </xf>
    <xf numFmtId="3" fontId="14" fillId="0" borderId="41" xfId="42" applyNumberFormat="1" applyFont="1" applyFill="1" applyBorder="1" applyAlignment="1">
      <alignment horizontal="right" vertical="center"/>
    </xf>
    <xf numFmtId="0" fontId="15" fillId="0" borderId="86" xfId="42" applyFont="1" applyBorder="1" applyAlignment="1">
      <alignment vertical="center"/>
    </xf>
    <xf numFmtId="3" fontId="17" fillId="0" borderId="23" xfId="42" applyNumberFormat="1" applyFont="1" applyFill="1" applyBorder="1" applyAlignment="1">
      <alignment horizontal="right" vertical="center"/>
    </xf>
    <xf numFmtId="3" fontId="17" fillId="0" borderId="16" xfId="42" applyNumberFormat="1" applyFont="1" applyFill="1" applyBorder="1" applyAlignment="1">
      <alignment horizontal="right" vertical="center"/>
    </xf>
    <xf numFmtId="0" fontId="118" fillId="0" borderId="69" xfId="41" applyFont="1" applyFill="1" applyBorder="1" applyAlignment="1">
      <alignment horizontal="center" vertical="center"/>
    </xf>
    <xf numFmtId="0" fontId="118" fillId="0" borderId="19" xfId="41" applyFont="1" applyFill="1" applyBorder="1" applyAlignment="1">
      <alignment horizontal="center" vertical="center"/>
    </xf>
    <xf numFmtId="0" fontId="118" fillId="0" borderId="14" xfId="41" applyFont="1" applyFill="1" applyBorder="1" applyAlignment="1">
      <alignment horizontal="center" vertical="center"/>
    </xf>
    <xf numFmtId="3" fontId="117" fillId="0" borderId="15" xfId="41" applyNumberFormat="1" applyFont="1" applyFill="1" applyBorder="1" applyAlignment="1">
      <alignment vertical="center"/>
    </xf>
    <xf numFmtId="3" fontId="118" fillId="0" borderId="15" xfId="41" applyNumberFormat="1" applyFont="1" applyFill="1" applyBorder="1" applyAlignment="1">
      <alignment vertical="center"/>
    </xf>
    <xf numFmtId="3" fontId="34" fillId="0" borderId="15" xfId="44" applyNumberFormat="1" applyFont="1" applyFill="1" applyBorder="1" applyAlignment="1">
      <alignment vertical="center"/>
    </xf>
    <xf numFmtId="3" fontId="34" fillId="0" borderId="19" xfId="44" applyNumberFormat="1" applyFont="1" applyFill="1" applyBorder="1" applyAlignment="1">
      <alignment vertical="center"/>
    </xf>
    <xf numFmtId="3" fontId="34" fillId="0" borderId="30" xfId="44" applyNumberFormat="1" applyFont="1" applyFill="1" applyBorder="1" applyAlignment="1">
      <alignment vertical="center"/>
    </xf>
    <xf numFmtId="3" fontId="34" fillId="0" borderId="84" xfId="44" applyNumberFormat="1" applyFont="1" applyFill="1" applyBorder="1" applyAlignment="1">
      <alignment vertical="center"/>
    </xf>
    <xf numFmtId="3" fontId="34" fillId="0" borderId="12" xfId="44" applyNumberFormat="1" applyFont="1" applyFill="1" applyBorder="1" applyAlignment="1">
      <alignment vertical="center"/>
    </xf>
    <xf numFmtId="3" fontId="34" fillId="0" borderId="27" xfId="44" applyNumberFormat="1" applyFont="1" applyFill="1" applyBorder="1" applyAlignment="1">
      <alignment vertical="center"/>
    </xf>
    <xf numFmtId="3" fontId="34" fillId="0" borderId="81" xfId="44" applyNumberFormat="1" applyFont="1" applyFill="1" applyBorder="1" applyAlignment="1">
      <alignment vertical="center"/>
    </xf>
    <xf numFmtId="10" fontId="34" fillId="0" borderId="27" xfId="44" applyNumberFormat="1" applyFont="1" applyFill="1" applyBorder="1" applyAlignment="1">
      <alignment vertical="center"/>
    </xf>
    <xf numFmtId="3" fontId="34" fillId="0" borderId="28" xfId="44" applyNumberFormat="1" applyFont="1" applyFill="1" applyBorder="1" applyAlignment="1">
      <alignment vertical="center"/>
    </xf>
    <xf numFmtId="3" fontId="34" fillId="0" borderId="16" xfId="44" applyNumberFormat="1" applyFont="1" applyFill="1" applyBorder="1" applyAlignment="1">
      <alignment vertical="center"/>
    </xf>
    <xf numFmtId="10" fontId="34" fillId="0" borderId="17" xfId="44" applyNumberFormat="1" applyFont="1" applyFill="1" applyBorder="1" applyAlignment="1">
      <alignment vertical="center"/>
    </xf>
    <xf numFmtId="3" fontId="34" fillId="0" borderId="17" xfId="44" applyNumberFormat="1" applyFont="1" applyFill="1" applyBorder="1" applyAlignment="1">
      <alignment vertical="center"/>
    </xf>
    <xf numFmtId="3" fontId="34" fillId="0" borderId="85" xfId="44" applyNumberFormat="1" applyFont="1" applyFill="1" applyBorder="1" applyAlignment="1">
      <alignment vertical="center"/>
    </xf>
    <xf numFmtId="3" fontId="58" fillId="0" borderId="15" xfId="42" applyNumberFormat="1" applyFont="1" applyBorder="1" applyAlignment="1">
      <alignment horizontal="right" vertical="center"/>
    </xf>
    <xf numFmtId="3" fontId="58" fillId="0" borderId="12" xfId="42" applyNumberFormat="1" applyFont="1" applyFill="1" applyBorder="1" applyAlignment="1">
      <alignment horizontal="right" vertical="center"/>
    </xf>
    <xf numFmtId="3" fontId="58" fillId="0" borderId="15" xfId="42" applyNumberFormat="1" applyFont="1" applyFill="1" applyBorder="1" applyAlignment="1">
      <alignment horizontal="right" vertical="center"/>
    </xf>
    <xf numFmtId="3" fontId="58" fillId="0" borderId="27" xfId="42" applyNumberFormat="1" applyFont="1" applyFill="1" applyBorder="1" applyAlignment="1">
      <alignment horizontal="right" vertical="center"/>
    </xf>
    <xf numFmtId="3" fontId="58" fillId="0" borderId="33" xfId="42" applyNumberFormat="1" applyFont="1" applyBorder="1" applyAlignment="1">
      <alignment horizontal="right" vertical="center"/>
    </xf>
    <xf numFmtId="3" fontId="58" fillId="0" borderId="57" xfId="42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 vertical="center"/>
    </xf>
    <xf numFmtId="3" fontId="22" fillId="0" borderId="17" xfId="42" applyNumberFormat="1" applyFont="1" applyBorder="1" applyAlignment="1">
      <alignment horizontal="right" vertical="center"/>
    </xf>
    <xf numFmtId="3" fontId="22" fillId="0" borderId="88" xfId="42" applyNumberFormat="1" applyFont="1" applyBorder="1" applyAlignment="1">
      <alignment horizontal="right" vertical="center"/>
    </xf>
    <xf numFmtId="3" fontId="22" fillId="0" borderId="28" xfId="42" applyNumberFormat="1" applyFont="1" applyBorder="1" applyAlignment="1">
      <alignment horizontal="right" vertical="center"/>
    </xf>
    <xf numFmtId="0" fontId="118" fillId="0" borderId="12" xfId="41" applyFont="1" applyBorder="1" applyAlignment="1">
      <alignment vertical="center"/>
    </xf>
    <xf numFmtId="3" fontId="118" fillId="0" borderId="59" xfId="41" applyNumberFormat="1" applyFont="1" applyBorder="1" applyAlignment="1">
      <alignment horizontal="right" vertical="center"/>
    </xf>
    <xf numFmtId="3" fontId="118" fillId="0" borderId="23" xfId="41" applyNumberFormat="1" applyFont="1" applyBorder="1" applyAlignment="1">
      <alignment horizontal="right" vertical="center"/>
    </xf>
    <xf numFmtId="0" fontId="117" fillId="0" borderId="12" xfId="41" applyFont="1" applyBorder="1" applyAlignment="1">
      <alignment vertical="center"/>
    </xf>
    <xf numFmtId="3" fontId="117" fillId="0" borderId="60" xfId="41" applyNumberFormat="1" applyFont="1" applyBorder="1" applyAlignment="1">
      <alignment horizontal="right" vertical="center"/>
    </xf>
    <xf numFmtId="3" fontId="117" fillId="0" borderId="15" xfId="41" applyNumberFormat="1" applyFont="1" applyBorder="1" applyAlignment="1">
      <alignment horizontal="right" vertical="center"/>
    </xf>
    <xf numFmtId="3" fontId="118" fillId="0" borderId="60" xfId="41" applyNumberFormat="1" applyFont="1" applyBorder="1" applyAlignment="1">
      <alignment horizontal="right" vertical="center"/>
    </xf>
    <xf numFmtId="3" fontId="118" fillId="0" borderId="15" xfId="41" applyNumberFormat="1" applyFont="1" applyBorder="1" applyAlignment="1">
      <alignment horizontal="right" vertical="center"/>
    </xf>
    <xf numFmtId="0" fontId="118" fillId="0" borderId="39" xfId="41" applyFont="1" applyBorder="1" applyAlignment="1">
      <alignment vertical="center"/>
    </xf>
    <xf numFmtId="0" fontId="118" fillId="0" borderId="22" xfId="41" applyFont="1" applyBorder="1" applyAlignment="1">
      <alignment vertical="center"/>
    </xf>
    <xf numFmtId="0" fontId="118" fillId="0" borderId="26" xfId="41" applyFont="1" applyBorder="1" applyAlignment="1">
      <alignment vertical="center"/>
    </xf>
    <xf numFmtId="3" fontId="118" fillId="0" borderId="57" xfId="41" applyNumberFormat="1" applyFont="1" applyBorder="1" applyAlignment="1">
      <alignment horizontal="right" vertical="center"/>
    </xf>
    <xf numFmtId="0" fontId="118" fillId="0" borderId="52" xfId="41" applyFont="1" applyFill="1" applyBorder="1" applyAlignment="1">
      <alignment vertical="center"/>
    </xf>
    <xf numFmtId="3" fontId="118" fillId="0" borderId="59" xfId="41" applyNumberFormat="1" applyFont="1" applyFill="1" applyBorder="1" applyAlignment="1">
      <alignment vertical="center"/>
    </xf>
    <xf numFmtId="3" fontId="118" fillId="0" borderId="60" xfId="41" applyNumberFormat="1" applyFont="1" applyFill="1" applyBorder="1" applyAlignment="1">
      <alignment vertical="center"/>
    </xf>
    <xf numFmtId="3" fontId="117" fillId="0" borderId="60" xfId="41" applyNumberFormat="1" applyFont="1" applyFill="1" applyBorder="1" applyAlignment="1">
      <alignment vertical="center"/>
    </xf>
    <xf numFmtId="0" fontId="118" fillId="0" borderId="12" xfId="41" applyFont="1" applyFill="1" applyBorder="1" applyAlignment="1">
      <alignment vertical="center"/>
    </xf>
    <xf numFmtId="0" fontId="118" fillId="0" borderId="26" xfId="41" applyFont="1" applyFill="1" applyBorder="1" applyAlignment="1">
      <alignment vertical="center"/>
    </xf>
    <xf numFmtId="0" fontId="118" fillId="0" borderId="39" xfId="41" applyFont="1" applyFill="1" applyBorder="1" applyAlignment="1">
      <alignment vertical="center"/>
    </xf>
    <xf numFmtId="3" fontId="118" fillId="0" borderId="57" xfId="41" applyNumberFormat="1" applyFont="1" applyFill="1" applyBorder="1" applyAlignment="1">
      <alignment vertical="center"/>
    </xf>
    <xf numFmtId="3" fontId="118" fillId="0" borderId="33" xfId="41" applyNumberFormat="1" applyFont="1" applyFill="1" applyBorder="1" applyAlignment="1">
      <alignment vertical="center"/>
    </xf>
    <xf numFmtId="0" fontId="118" fillId="0" borderId="39" xfId="41" applyFont="1" applyFill="1" applyBorder="1" applyAlignment="1">
      <alignment vertical="center" wrapText="1"/>
    </xf>
    <xf numFmtId="3" fontId="118" fillId="0" borderId="79" xfId="41" applyNumberFormat="1" applyFont="1" applyFill="1" applyBorder="1" applyAlignment="1">
      <alignment vertical="center"/>
    </xf>
    <xf numFmtId="3" fontId="118" fillId="0" borderId="35" xfId="41" applyNumberFormat="1" applyFont="1" applyFill="1" applyBorder="1" applyAlignment="1">
      <alignment vertical="center"/>
    </xf>
    <xf numFmtId="3" fontId="118" fillId="0" borderId="60" xfId="41" applyNumberFormat="1" applyFont="1" applyBorder="1" applyAlignment="1">
      <alignment vertical="center"/>
    </xf>
    <xf numFmtId="3" fontId="118" fillId="0" borderId="15" xfId="41" applyNumberFormat="1" applyFont="1" applyBorder="1" applyAlignment="1">
      <alignment vertical="center"/>
    </xf>
    <xf numFmtId="3" fontId="118" fillId="0" borderId="57" xfId="41" applyNumberFormat="1" applyFont="1" applyBorder="1" applyAlignment="1">
      <alignment vertical="center"/>
    </xf>
    <xf numFmtId="3" fontId="118" fillId="0" borderId="33" xfId="41" applyNumberFormat="1" applyFont="1" applyBorder="1" applyAlignment="1">
      <alignment vertical="center"/>
    </xf>
    <xf numFmtId="0" fontId="13" fillId="0" borderId="0" xfId="51" applyFill="1"/>
    <xf numFmtId="0" fontId="13" fillId="0" borderId="0" xfId="51"/>
    <xf numFmtId="0" fontId="39" fillId="0" borderId="15" xfId="51" applyFont="1" applyFill="1" applyBorder="1" applyAlignment="1">
      <alignment horizontal="center" vertical="top" wrapText="1"/>
    </xf>
    <xf numFmtId="0" fontId="24" fillId="0" borderId="15" xfId="51" applyFont="1" applyBorder="1" applyAlignment="1">
      <alignment horizontal="center" vertical="top" wrapText="1"/>
    </xf>
    <xf numFmtId="0" fontId="115" fillId="0" borderId="15" xfId="51" applyFont="1" applyBorder="1" applyAlignment="1">
      <alignment horizontal="center" vertical="top" wrapText="1"/>
    </xf>
    <xf numFmtId="0" fontId="24" fillId="0" borderId="15" xfId="0" applyFont="1" applyBorder="1" applyAlignment="1">
      <alignment horizontal="center" vertical="top" wrapText="1"/>
    </xf>
    <xf numFmtId="0" fontId="115" fillId="0" borderId="15" xfId="0" applyFont="1" applyBorder="1" applyAlignment="1">
      <alignment horizontal="center" vertical="top" wrapText="1"/>
    </xf>
    <xf numFmtId="0" fontId="34" fillId="0" borderId="15" xfId="51" applyFont="1" applyFill="1" applyBorder="1" applyAlignment="1">
      <alignment horizontal="center" vertical="top" wrapText="1"/>
    </xf>
    <xf numFmtId="0" fontId="24" fillId="0" borderId="15" xfId="51" applyFont="1" applyBorder="1" applyAlignment="1">
      <alignment horizontal="left" vertical="top" wrapText="1"/>
    </xf>
    <xf numFmtId="0" fontId="115" fillId="0" borderId="15" xfId="51" applyFont="1" applyBorder="1" applyAlignment="1">
      <alignment horizontal="left" vertical="top" wrapText="1"/>
    </xf>
    <xf numFmtId="0" fontId="24" fillId="0" borderId="15" xfId="0" applyFont="1" applyBorder="1" applyAlignment="1">
      <alignment horizontal="left" vertical="top" wrapText="1"/>
    </xf>
    <xf numFmtId="0" fontId="115" fillId="0" borderId="15" xfId="0" applyFont="1" applyBorder="1" applyAlignment="1">
      <alignment horizontal="left" vertical="top" wrapText="1"/>
    </xf>
    <xf numFmtId="3" fontId="24" fillId="0" borderId="15" xfId="51" applyNumberFormat="1" applyFont="1" applyBorder="1" applyAlignment="1">
      <alignment horizontal="right" vertical="top" wrapText="1"/>
    </xf>
    <xf numFmtId="3" fontId="115" fillId="0" borderId="15" xfId="51" applyNumberFormat="1" applyFont="1" applyBorder="1" applyAlignment="1">
      <alignment horizontal="right" vertical="top" wrapText="1"/>
    </xf>
    <xf numFmtId="0" fontId="24" fillId="0" borderId="15" xfId="51" applyFont="1" applyFill="1" applyBorder="1" applyAlignment="1">
      <alignment horizontal="center" vertical="top" wrapText="1"/>
    </xf>
    <xf numFmtId="0" fontId="24" fillId="0" borderId="15" xfId="51" applyFont="1" applyFill="1" applyBorder="1" applyAlignment="1">
      <alignment horizontal="right" vertical="top" wrapText="1"/>
    </xf>
    <xf numFmtId="0" fontId="24" fillId="0" borderId="15" xfId="51" applyFont="1" applyFill="1" applyBorder="1" applyAlignment="1">
      <alignment horizontal="left" vertical="top" wrapText="1"/>
    </xf>
    <xf numFmtId="3" fontId="24" fillId="0" borderId="15" xfId="51" applyNumberFormat="1" applyFont="1" applyFill="1" applyBorder="1" applyAlignment="1">
      <alignment horizontal="right" vertical="top" wrapText="1"/>
    </xf>
    <xf numFmtId="49" fontId="74" fillId="0" borderId="28" xfId="54" applyNumberFormat="1" applyFont="1" applyFill="1" applyBorder="1" applyAlignment="1" applyProtection="1">
      <alignment horizontal="center" vertical="center" wrapText="1"/>
    </xf>
    <xf numFmtId="49" fontId="74" fillId="0" borderId="16" xfId="54" applyNumberFormat="1" applyFont="1" applyFill="1" applyBorder="1" applyAlignment="1" applyProtection="1">
      <alignment horizontal="center" vertical="center"/>
    </xf>
    <xf numFmtId="49" fontId="74" fillId="0" borderId="17" xfId="54" applyNumberFormat="1" applyFont="1" applyFill="1" applyBorder="1" applyAlignment="1" applyProtection="1">
      <alignment horizontal="center" vertical="center"/>
    </xf>
    <xf numFmtId="0" fontId="78" fillId="0" borderId="12" xfId="52" applyFont="1" applyFill="1" applyBorder="1" applyAlignment="1" applyProtection="1">
      <alignment vertical="center" wrapText="1"/>
    </xf>
    <xf numFmtId="168" fontId="63" fillId="0" borderId="23" xfId="54" applyNumberFormat="1" applyFont="1" applyFill="1" applyBorder="1" applyAlignment="1" applyProtection="1">
      <alignment horizontal="center" vertical="center"/>
    </xf>
    <xf numFmtId="170" fontId="63" fillId="0" borderId="25" xfId="54" applyNumberFormat="1" applyFont="1" applyFill="1" applyBorder="1" applyAlignment="1" applyProtection="1">
      <alignment vertical="center"/>
      <protection locked="0"/>
    </xf>
    <xf numFmtId="168" fontId="63" fillId="0" borderId="15" xfId="54" applyNumberFormat="1" applyFont="1" applyFill="1" applyBorder="1" applyAlignment="1" applyProtection="1">
      <alignment horizontal="center" vertical="center"/>
    </xf>
    <xf numFmtId="170" fontId="63" fillId="0" borderId="27" xfId="54" applyNumberFormat="1" applyFont="1" applyFill="1" applyBorder="1" applyAlignment="1" applyProtection="1">
      <alignment vertical="center"/>
      <protection locked="0"/>
    </xf>
    <xf numFmtId="168" fontId="75" fillId="0" borderId="15" xfId="54" applyNumberFormat="1" applyFont="1" applyFill="1" applyBorder="1" applyAlignment="1" applyProtection="1">
      <alignment horizontal="center" vertical="center"/>
    </xf>
    <xf numFmtId="170" fontId="74" fillId="0" borderId="27" xfId="54" applyNumberFormat="1" applyFont="1" applyFill="1" applyBorder="1" applyAlignment="1" applyProtection="1">
      <alignment vertical="center"/>
    </xf>
    <xf numFmtId="170" fontId="77" fillId="0" borderId="27" xfId="54" applyNumberFormat="1" applyFont="1" applyFill="1" applyBorder="1" applyAlignment="1" applyProtection="1">
      <alignment vertical="center"/>
      <protection locked="0"/>
    </xf>
    <xf numFmtId="170" fontId="75" fillId="0" borderId="27" xfId="54" applyNumberFormat="1" applyFont="1" applyFill="1" applyBorder="1" applyAlignment="1" applyProtection="1">
      <alignment vertical="center"/>
      <protection locked="0"/>
    </xf>
    <xf numFmtId="0" fontId="74" fillId="0" borderId="28" xfId="54" applyFont="1" applyFill="1" applyBorder="1" applyAlignment="1" applyProtection="1">
      <alignment horizontal="left" vertical="center" wrapText="1"/>
    </xf>
    <xf numFmtId="168" fontId="75" fillId="0" borderId="16" xfId="54" applyNumberFormat="1" applyFont="1" applyFill="1" applyBorder="1" applyAlignment="1" applyProtection="1">
      <alignment horizontal="center" vertical="center"/>
    </xf>
    <xf numFmtId="170" fontId="74" fillId="0" borderId="17" xfId="54" applyNumberFormat="1" applyFont="1" applyFill="1" applyBorder="1" applyAlignment="1" applyProtection="1">
      <alignment vertical="center"/>
    </xf>
    <xf numFmtId="0" fontId="24" fillId="0" borderId="0" xfId="53" applyFont="1" applyFill="1" applyBorder="1"/>
    <xf numFmtId="0" fontId="34" fillId="0" borderId="0" xfId="52" applyFont="1" applyFill="1" applyBorder="1" applyProtection="1"/>
    <xf numFmtId="0" fontId="28" fillId="0" borderId="0" xfId="52" applyFont="1" applyFill="1" applyBorder="1" applyAlignment="1" applyProtection="1">
      <alignment horizontal="center"/>
    </xf>
    <xf numFmtId="0" fontId="125" fillId="0" borderId="100" xfId="52" applyFont="1" applyFill="1" applyBorder="1" applyAlignment="1" applyProtection="1">
      <alignment horizontal="center" vertical="center" wrapText="1"/>
    </xf>
    <xf numFmtId="0" fontId="125" fillId="0" borderId="101" xfId="52" applyFont="1" applyFill="1" applyBorder="1" applyAlignment="1" applyProtection="1">
      <alignment horizontal="center" vertical="center" wrapText="1"/>
    </xf>
    <xf numFmtId="0" fontId="34" fillId="0" borderId="0" xfId="52" applyFont="1" applyFill="1" applyBorder="1" applyAlignment="1" applyProtection="1">
      <alignment horizontal="center" vertical="center"/>
    </xf>
    <xf numFmtId="0" fontId="124" fillId="0" borderId="97" xfId="52" applyFont="1" applyFill="1" applyBorder="1" applyAlignment="1" applyProtection="1">
      <alignment vertical="center" wrapText="1"/>
    </xf>
    <xf numFmtId="168" fontId="41" fillId="0" borderId="98" xfId="54" applyNumberFormat="1" applyFont="1" applyFill="1" applyBorder="1" applyAlignment="1" applyProtection="1">
      <alignment horizontal="center" vertical="center"/>
    </xf>
    <xf numFmtId="169" fontId="126" fillId="0" borderId="98" xfId="52" applyNumberFormat="1" applyFont="1" applyFill="1" applyBorder="1" applyAlignment="1" applyProtection="1">
      <alignment horizontal="right" vertical="center" wrapText="1"/>
      <protection locked="0"/>
    </xf>
    <xf numFmtId="0" fontId="34" fillId="0" borderId="0" xfId="52" applyFont="1" applyFill="1" applyBorder="1" applyAlignment="1" applyProtection="1">
      <alignment vertical="center"/>
    </xf>
    <xf numFmtId="0" fontId="127" fillId="0" borderId="102" xfId="52" applyFont="1" applyFill="1" applyBorder="1" applyAlignment="1" applyProtection="1">
      <alignment horizontal="left" vertical="center" wrapText="1" indent="1"/>
    </xf>
    <xf numFmtId="168" fontId="80" fillId="0" borderId="103" xfId="54" applyNumberFormat="1" applyFont="1" applyFill="1" applyBorder="1" applyAlignment="1" applyProtection="1">
      <alignment horizontal="center" vertical="center"/>
    </xf>
    <xf numFmtId="169" fontId="28" fillId="0" borderId="103" xfId="52" applyNumberFormat="1" applyFont="1" applyFill="1" applyBorder="1" applyAlignment="1" applyProtection="1">
      <alignment horizontal="right" vertical="center" wrapText="1"/>
      <protection locked="0"/>
    </xf>
    <xf numFmtId="0" fontId="124" fillId="0" borderId="102" xfId="52" applyFont="1" applyFill="1" applyBorder="1" applyAlignment="1" applyProtection="1">
      <alignment vertical="center" wrapText="1"/>
    </xf>
    <xf numFmtId="168" fontId="41" fillId="0" borderId="103" xfId="54" applyNumberFormat="1" applyFont="1" applyFill="1" applyBorder="1" applyAlignment="1" applyProtection="1">
      <alignment horizontal="center" vertical="center"/>
    </xf>
    <xf numFmtId="169" fontId="126" fillId="0" borderId="103" xfId="52" applyNumberFormat="1" applyFont="1" applyFill="1" applyBorder="1" applyAlignment="1" applyProtection="1">
      <alignment horizontal="right" vertical="center" wrapText="1"/>
    </xf>
    <xf numFmtId="169" fontId="124" fillId="0" borderId="103" xfId="52" applyNumberFormat="1" applyFont="1" applyFill="1" applyBorder="1" applyAlignment="1" applyProtection="1">
      <alignment horizontal="right" vertical="center" wrapText="1"/>
    </xf>
    <xf numFmtId="169" fontId="28" fillId="0" borderId="103" xfId="52" applyNumberFormat="1" applyFont="1" applyFill="1" applyBorder="1" applyAlignment="1" applyProtection="1">
      <alignment horizontal="right" vertical="center" wrapText="1"/>
    </xf>
    <xf numFmtId="169" fontId="124" fillId="0" borderId="103" xfId="52" applyNumberFormat="1" applyFont="1" applyFill="1" applyBorder="1" applyAlignment="1" applyProtection="1">
      <alignment horizontal="right" vertical="center" wrapText="1"/>
      <protection locked="0"/>
    </xf>
    <xf numFmtId="169" fontId="124" fillId="21" borderId="103" xfId="52" applyNumberFormat="1" applyFont="1" applyFill="1" applyBorder="1" applyAlignment="1" applyProtection="1">
      <alignment horizontal="right" vertical="center" wrapText="1"/>
      <protection locked="0"/>
    </xf>
    <xf numFmtId="169" fontId="124" fillId="21" borderId="103" xfId="52" applyNumberFormat="1" applyFont="1" applyFill="1" applyBorder="1" applyAlignment="1" applyProtection="1">
      <alignment horizontal="right" vertical="center" wrapText="1"/>
    </xf>
    <xf numFmtId="0" fontId="124" fillId="0" borderId="100" xfId="52" applyFont="1" applyFill="1" applyBorder="1" applyAlignment="1" applyProtection="1">
      <alignment vertical="center" wrapText="1"/>
    </xf>
    <xf numFmtId="169" fontId="126" fillId="0" borderId="101" xfId="52" applyNumberFormat="1" applyFont="1" applyFill="1" applyBorder="1" applyAlignment="1" applyProtection="1">
      <alignment horizontal="right" vertical="center" wrapText="1"/>
    </xf>
    <xf numFmtId="0" fontId="28" fillId="0" borderId="0" xfId="52" applyFont="1" applyFill="1" applyBorder="1" applyProtection="1"/>
    <xf numFmtId="0" fontId="128" fillId="0" borderId="0" xfId="52" applyFont="1" applyFill="1" applyBorder="1" applyProtection="1"/>
    <xf numFmtId="0" fontId="34" fillId="0" borderId="0" xfId="52" applyFont="1" applyFill="1" applyBorder="1"/>
    <xf numFmtId="0" fontId="34" fillId="0" borderId="0" xfId="52" applyFont="1" applyFill="1" applyBorder="1" applyAlignment="1">
      <alignment horizontal="center"/>
    </xf>
    <xf numFmtId="0" fontId="39" fillId="0" borderId="0" xfId="53" applyFont="1" applyFill="1" applyBorder="1"/>
    <xf numFmtId="0" fontId="107" fillId="0" borderId="104" xfId="52" applyFont="1" applyFill="1" applyBorder="1" applyAlignment="1">
      <alignment horizontal="center" vertical="center"/>
    </xf>
    <xf numFmtId="0" fontId="112" fillId="0" borderId="105" xfId="54" applyFont="1" applyFill="1" applyBorder="1" applyAlignment="1" applyProtection="1">
      <alignment horizontal="center" vertical="center" textRotation="90"/>
    </xf>
    <xf numFmtId="0" fontId="107" fillId="0" borderId="105" xfId="52" applyFont="1" applyFill="1" applyBorder="1" applyAlignment="1">
      <alignment horizontal="center" vertical="center" wrapText="1"/>
    </xf>
    <xf numFmtId="0" fontId="107" fillId="0" borderId="106" xfId="52" applyFont="1" applyFill="1" applyBorder="1" applyAlignment="1">
      <alignment horizontal="center" vertical="center" wrapText="1"/>
    </xf>
    <xf numFmtId="0" fontId="107" fillId="0" borderId="107" xfId="52" applyFont="1" applyFill="1" applyBorder="1" applyAlignment="1">
      <alignment horizontal="center" vertical="center" wrapText="1"/>
    </xf>
    <xf numFmtId="0" fontId="107" fillId="0" borderId="108" xfId="52" applyFont="1" applyFill="1" applyBorder="1" applyAlignment="1">
      <alignment horizontal="center" vertical="center"/>
    </xf>
    <xf numFmtId="0" fontId="107" fillId="0" borderId="109" xfId="52" applyFont="1" applyFill="1" applyBorder="1" applyAlignment="1">
      <alignment horizontal="center" vertical="center" wrapText="1"/>
    </xf>
    <xf numFmtId="0" fontId="107" fillId="0" borderId="110" xfId="52" applyFont="1" applyFill="1" applyBorder="1" applyAlignment="1">
      <alignment horizontal="center" vertical="center" wrapText="1"/>
    </xf>
    <xf numFmtId="0" fontId="34" fillId="0" borderId="111" xfId="52" applyFont="1" applyFill="1" applyBorder="1"/>
    <xf numFmtId="0" fontId="34" fillId="0" borderId="102" xfId="52" applyFont="1" applyFill="1" applyBorder="1" applyProtection="1">
      <protection locked="0"/>
    </xf>
    <xf numFmtId="0" fontId="34" fillId="0" borderId="112" xfId="52" applyFont="1" applyFill="1" applyBorder="1" applyAlignment="1">
      <alignment horizontal="right" indent="1"/>
    </xf>
    <xf numFmtId="3" fontId="34" fillId="0" borderId="112" xfId="52" applyNumberFormat="1" applyFont="1" applyFill="1" applyBorder="1" applyProtection="1">
      <protection locked="0"/>
    </xf>
    <xf numFmtId="3" fontId="129" fillId="0" borderId="0" xfId="53" applyNumberFormat="1" applyFont="1" applyFill="1" applyBorder="1"/>
    <xf numFmtId="3" fontId="34" fillId="0" borderId="113" xfId="52" applyNumberFormat="1" applyFont="1" applyFill="1" applyBorder="1"/>
    <xf numFmtId="3" fontId="34" fillId="0" borderId="103" xfId="52" applyNumberFormat="1" applyFont="1" applyFill="1" applyBorder="1" applyProtection="1">
      <protection locked="0"/>
    </xf>
    <xf numFmtId="3" fontId="34" fillId="0" borderId="114" xfId="52" applyNumberFormat="1" applyFont="1" applyFill="1" applyBorder="1" applyProtection="1">
      <protection locked="0"/>
    </xf>
    <xf numFmtId="3" fontId="34" fillId="0" borderId="99" xfId="52" applyNumberFormat="1" applyFont="1" applyFill="1" applyBorder="1"/>
    <xf numFmtId="0" fontId="34" fillId="0" borderId="115" xfId="52" applyFont="1" applyFill="1" applyBorder="1" applyProtection="1">
      <protection locked="0"/>
    </xf>
    <xf numFmtId="0" fontId="34" fillId="0" borderId="116" xfId="52" applyFont="1" applyFill="1" applyBorder="1" applyAlignment="1">
      <alignment horizontal="right" indent="1"/>
    </xf>
    <xf numFmtId="3" fontId="34" fillId="0" borderId="116" xfId="52" applyNumberFormat="1" applyFont="1" applyFill="1" applyBorder="1" applyProtection="1">
      <protection locked="0"/>
    </xf>
    <xf numFmtId="3" fontId="34" fillId="0" borderId="117" xfId="52" applyNumberFormat="1" applyFont="1" applyFill="1" applyBorder="1" applyProtection="1">
      <protection locked="0"/>
    </xf>
    <xf numFmtId="3" fontId="34" fillId="0" borderId="118" xfId="52" applyNumberFormat="1" applyFont="1" applyFill="1" applyBorder="1"/>
    <xf numFmtId="0" fontId="107" fillId="0" borderId="108" xfId="52" applyFont="1" applyFill="1" applyBorder="1" applyProtection="1">
      <protection locked="0"/>
    </xf>
    <xf numFmtId="0" fontId="107" fillId="0" borderId="109" xfId="52" applyFont="1" applyFill="1" applyBorder="1" applyAlignment="1">
      <alignment horizontal="right" indent="1"/>
    </xf>
    <xf numFmtId="3" fontId="107" fillId="0" borderId="111" xfId="52" applyNumberFormat="1" applyFont="1" applyFill="1" applyBorder="1"/>
    <xf numFmtId="0" fontId="34" fillId="0" borderId="119" xfId="52" applyFont="1" applyFill="1" applyBorder="1" applyProtection="1">
      <protection locked="0"/>
    </xf>
    <xf numFmtId="3" fontId="34" fillId="0" borderId="120" xfId="52" applyNumberFormat="1" applyFont="1" applyFill="1" applyBorder="1" applyProtection="1">
      <protection locked="0"/>
    </xf>
    <xf numFmtId="0" fontId="34" fillId="0" borderId="103" xfId="52" applyFont="1" applyFill="1" applyBorder="1" applyAlignment="1">
      <alignment horizontal="right" indent="1"/>
    </xf>
    <xf numFmtId="0" fontId="34" fillId="0" borderId="99" xfId="52" applyFont="1" applyFill="1" applyBorder="1"/>
    <xf numFmtId="0" fontId="34" fillId="0" borderId="118" xfId="52" applyFont="1" applyFill="1" applyBorder="1"/>
    <xf numFmtId="0" fontId="34" fillId="0" borderId="109" xfId="52" applyFont="1" applyFill="1" applyBorder="1" applyAlignment="1">
      <alignment horizontal="right" indent="1"/>
    </xf>
    <xf numFmtId="3" fontId="34" fillId="0" borderId="109" xfId="52" applyNumberFormat="1" applyFont="1" applyFill="1" applyBorder="1" applyProtection="1">
      <protection locked="0"/>
    </xf>
    <xf numFmtId="171" fontId="73" fillId="0" borderId="110" xfId="54" applyNumberFormat="1" applyFont="1" applyFill="1" applyBorder="1" applyAlignment="1" applyProtection="1">
      <alignment vertical="center"/>
    </xf>
    <xf numFmtId="0" fontId="34" fillId="0" borderId="113" xfId="52" applyFont="1" applyFill="1" applyBorder="1"/>
    <xf numFmtId="3" fontId="34" fillId="0" borderId="121" xfId="52" applyNumberFormat="1" applyFont="1" applyFill="1" applyBorder="1"/>
    <xf numFmtId="172" fontId="73" fillId="0" borderId="110" xfId="54" applyNumberFormat="1" applyFont="1" applyFill="1" applyBorder="1" applyAlignment="1" applyProtection="1">
      <alignment vertical="center"/>
    </xf>
    <xf numFmtId="171" fontId="73" fillId="0" borderId="111" xfId="54" applyNumberFormat="1" applyFont="1" applyFill="1" applyBorder="1" applyAlignment="1" applyProtection="1">
      <alignment vertical="center"/>
    </xf>
    <xf numFmtId="0" fontId="130" fillId="0" borderId="0" xfId="52" applyFont="1" applyFill="1" applyBorder="1"/>
    <xf numFmtId="0" fontId="13" fillId="0" borderId="0" xfId="51" applyFont="1" applyFill="1" applyBorder="1"/>
    <xf numFmtId="0" fontId="13" fillId="0" borderId="15" xfId="51" applyFont="1" applyFill="1" applyBorder="1"/>
    <xf numFmtId="3" fontId="24" fillId="0" borderId="15" xfId="0" applyNumberFormat="1" applyFont="1" applyFill="1" applyBorder="1" applyAlignment="1">
      <alignment horizontal="right" vertical="top" wrapText="1"/>
    </xf>
    <xf numFmtId="0" fontId="115" fillId="0" borderId="15" xfId="51" applyFont="1" applyFill="1" applyBorder="1" applyAlignment="1">
      <alignment horizontal="center" vertical="top" wrapText="1"/>
    </xf>
    <xf numFmtId="3" fontId="115" fillId="0" borderId="15" xfId="0" applyNumberFormat="1" applyFont="1" applyFill="1" applyBorder="1" applyAlignment="1">
      <alignment horizontal="right" vertical="top" wrapText="1"/>
    </xf>
    <xf numFmtId="0" fontId="34" fillId="0" borderId="0" xfId="52" applyFill="1" applyProtection="1"/>
    <xf numFmtId="0" fontId="2" fillId="22" borderId="0" xfId="40" applyFill="1"/>
    <xf numFmtId="0" fontId="121" fillId="22" borderId="18" xfId="40" applyFont="1" applyFill="1" applyBorder="1" applyAlignment="1">
      <alignment horizontal="center" vertical="center"/>
    </xf>
    <xf numFmtId="0" fontId="2" fillId="22" borderId="12" xfId="40" applyFont="1" applyFill="1" applyBorder="1" applyAlignment="1">
      <alignment vertical="center"/>
    </xf>
    <xf numFmtId="0" fontId="121" fillId="22" borderId="28" xfId="40" applyFont="1" applyFill="1" applyBorder="1" applyAlignment="1">
      <alignment vertical="center"/>
    </xf>
    <xf numFmtId="0" fontId="132" fillId="0" borderId="0" xfId="52" applyFont="1" applyFill="1" applyProtection="1"/>
    <xf numFmtId="0" fontId="2" fillId="0" borderId="0" xfId="56" applyFill="1"/>
    <xf numFmtId="0" fontId="2" fillId="0" borderId="0" xfId="56"/>
    <xf numFmtId="0" fontId="40" fillId="0" borderId="0" xfId="56" applyFont="1" applyFill="1" applyAlignment="1">
      <alignment horizontal="center"/>
    </xf>
    <xf numFmtId="0" fontId="62" fillId="0" borderId="0" xfId="56" applyFont="1" applyFill="1" applyAlignment="1">
      <alignment horizontal="right"/>
    </xf>
    <xf numFmtId="0" fontId="41" fillId="0" borderId="13" xfId="56" applyFont="1" applyFill="1" applyBorder="1" applyAlignment="1">
      <alignment horizontal="center" vertical="center" wrapText="1"/>
    </xf>
    <xf numFmtId="0" fontId="40" fillId="0" borderId="14" xfId="56" applyFont="1" applyFill="1" applyBorder="1" applyAlignment="1">
      <alignment horizontal="center" vertical="center"/>
    </xf>
    <xf numFmtId="0" fontId="40" fillId="0" borderId="21" xfId="56" applyFont="1" applyFill="1" applyBorder="1" applyAlignment="1">
      <alignment horizontal="center" vertical="center" wrapText="1"/>
    </xf>
    <xf numFmtId="0" fontId="2" fillId="0" borderId="29" xfId="56" applyFill="1" applyBorder="1" applyAlignment="1">
      <alignment horizontal="center" vertical="center"/>
    </xf>
    <xf numFmtId="0" fontId="0" fillId="0" borderId="23" xfId="56" applyFont="1" applyFill="1" applyBorder="1" applyAlignment="1" applyProtection="1">
      <alignment horizontal="left" vertical="center" wrapText="1" indent="1"/>
      <protection locked="0"/>
    </xf>
    <xf numFmtId="173" fontId="68" fillId="0" borderId="25" xfId="56" applyNumberFormat="1" applyFont="1" applyFill="1" applyBorder="1" applyAlignment="1" applyProtection="1">
      <alignment horizontal="right" vertical="center"/>
    </xf>
    <xf numFmtId="0" fontId="2" fillId="0" borderId="12" xfId="56" applyFill="1" applyBorder="1" applyAlignment="1">
      <alignment horizontal="center" vertical="center"/>
    </xf>
    <xf numFmtId="0" fontId="133" fillId="0" borderId="15" xfId="56" applyFont="1" applyFill="1" applyBorder="1" applyAlignment="1">
      <alignment horizontal="left" vertical="center" indent="5"/>
    </xf>
    <xf numFmtId="173" fontId="134" fillId="0" borderId="27" xfId="56" applyNumberFormat="1" applyFont="1" applyFill="1" applyBorder="1" applyAlignment="1" applyProtection="1">
      <alignment horizontal="right" vertical="center"/>
      <protection locked="0"/>
    </xf>
    <xf numFmtId="0" fontId="2" fillId="0" borderId="34" xfId="56" applyFill="1" applyBorder="1" applyAlignment="1">
      <alignment horizontal="center" vertical="center"/>
    </xf>
    <xf numFmtId="173" fontId="134" fillId="0" borderId="55" xfId="56" applyNumberFormat="1" applyFont="1" applyFill="1" applyBorder="1" applyAlignment="1" applyProtection="1">
      <alignment horizontal="right" vertical="center"/>
      <protection locked="0"/>
    </xf>
    <xf numFmtId="0" fontId="2" fillId="0" borderId="18" xfId="56" applyFill="1" applyBorder="1" applyAlignment="1">
      <alignment horizontal="center" vertical="center"/>
    </xf>
    <xf numFmtId="0" fontId="0" fillId="0" borderId="19" xfId="56" applyFont="1" applyFill="1" applyBorder="1" applyAlignment="1" applyProtection="1">
      <alignment horizontal="left" vertical="center" wrapText="1" indent="1"/>
      <protection locked="0"/>
    </xf>
    <xf numFmtId="173" fontId="68" fillId="0" borderId="30" xfId="56" applyNumberFormat="1" applyFont="1" applyFill="1" applyBorder="1" applyAlignment="1" applyProtection="1">
      <alignment horizontal="right" vertical="center"/>
    </xf>
    <xf numFmtId="0" fontId="2" fillId="0" borderId="34" xfId="56" applyFont="1" applyFill="1" applyBorder="1" applyAlignment="1">
      <alignment horizontal="center" vertical="center"/>
    </xf>
    <xf numFmtId="0" fontId="2" fillId="0" borderId="28" xfId="56" applyFont="1" applyFill="1" applyBorder="1" applyAlignment="1">
      <alignment horizontal="center" vertical="center"/>
    </xf>
    <xf numFmtId="0" fontId="133" fillId="0" borderId="16" xfId="56" applyFont="1" applyFill="1" applyBorder="1" applyAlignment="1">
      <alignment horizontal="left" vertical="center" indent="5"/>
    </xf>
    <xf numFmtId="173" fontId="134" fillId="0" borderId="17" xfId="56" applyNumberFormat="1" applyFont="1" applyFill="1" applyBorder="1" applyAlignment="1" applyProtection="1">
      <alignment horizontal="right" vertical="center"/>
      <protection locked="0"/>
    </xf>
    <xf numFmtId="165" fontId="40" fillId="0" borderId="0" xfId="57" applyNumberFormat="1" applyFont="1" applyFill="1" applyBorder="1" applyAlignment="1" applyProtection="1">
      <alignment horizontal="centerContinuous" vertical="center"/>
    </xf>
    <xf numFmtId="0" fontId="64" fillId="0" borderId="30" xfId="57" applyFont="1" applyFill="1" applyBorder="1" applyAlignment="1" applyProtection="1">
      <alignment horizontal="center" vertical="center" wrapText="1"/>
    </xf>
    <xf numFmtId="0" fontId="61" fillId="0" borderId="13" xfId="57" applyFont="1" applyFill="1" applyBorder="1" applyAlignment="1" applyProtection="1">
      <alignment horizontal="center" vertical="center"/>
    </xf>
    <xf numFmtId="0" fontId="61" fillId="0" borderId="14" xfId="57" applyFont="1" applyFill="1" applyBorder="1" applyAlignment="1" applyProtection="1">
      <alignment horizontal="center" vertical="center"/>
    </xf>
    <xf numFmtId="0" fontId="61" fillId="0" borderId="21" xfId="57" applyFont="1" applyFill="1" applyBorder="1" applyAlignment="1" applyProtection="1">
      <alignment horizontal="center" vertical="center"/>
    </xf>
    <xf numFmtId="166" fontId="61" fillId="0" borderId="30" xfId="58" applyNumberFormat="1" applyFont="1" applyFill="1" applyBorder="1" applyAlignment="1" applyProtection="1">
      <alignment vertical="center"/>
      <protection locked="0"/>
    </xf>
    <xf numFmtId="166" fontId="61" fillId="0" borderId="25" xfId="58" applyNumberFormat="1" applyFont="1" applyFill="1" applyBorder="1" applyAlignment="1" applyProtection="1">
      <alignment vertical="center"/>
      <protection locked="0"/>
    </xf>
    <xf numFmtId="166" fontId="61" fillId="0" borderId="27" xfId="58" applyNumberFormat="1" applyFont="1" applyFill="1" applyBorder="1" applyAlignment="1" applyProtection="1">
      <alignment vertical="center"/>
      <protection locked="0"/>
    </xf>
    <xf numFmtId="166" fontId="61" fillId="0" borderId="55" xfId="58" applyNumberFormat="1" applyFont="1" applyFill="1" applyBorder="1" applyAlignment="1" applyProtection="1">
      <alignment vertical="center"/>
      <protection locked="0"/>
    </xf>
    <xf numFmtId="0" fontId="61" fillId="0" borderId="12" xfId="57" applyFont="1" applyFill="1" applyBorder="1" applyAlignment="1" applyProtection="1">
      <alignment horizontal="center" vertical="center"/>
    </xf>
    <xf numFmtId="166" fontId="64" fillId="0" borderId="21" xfId="58" applyNumberFormat="1" applyFont="1" applyFill="1" applyBorder="1" applyAlignment="1" applyProtection="1">
      <alignment vertical="center"/>
    </xf>
    <xf numFmtId="166" fontId="61" fillId="0" borderId="21" xfId="58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horizontal="left" vertical="center" wrapText="1"/>
    </xf>
    <xf numFmtId="10" fontId="4" fillId="18" borderId="13" xfId="50" applyNumberFormat="1" applyFont="1" applyFill="1" applyBorder="1" applyAlignment="1">
      <alignment horizontal="right" vertical="center" wrapText="1"/>
    </xf>
    <xf numFmtId="10" fontId="8" fillId="18" borderId="29" xfId="50" applyNumberFormat="1" applyFont="1" applyFill="1" applyBorder="1" applyAlignment="1">
      <alignment horizontal="right" vertical="center" wrapText="1"/>
    </xf>
    <xf numFmtId="0" fontId="8" fillId="0" borderId="37" xfId="0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 wrapText="1"/>
    </xf>
    <xf numFmtId="166" fontId="135" fillId="0" borderId="21" xfId="58" applyNumberFormat="1" applyFont="1" applyFill="1" applyBorder="1" applyAlignment="1" applyProtection="1">
      <alignment vertical="center"/>
    </xf>
    <xf numFmtId="0" fontId="69" fillId="0" borderId="0" xfId="0" applyFont="1" applyFill="1" applyAlignment="1" applyProtection="1">
      <alignment horizontal="right" vertical="top"/>
      <protection locked="0"/>
    </xf>
    <xf numFmtId="0" fontId="70" fillId="0" borderId="0" xfId="0" applyFont="1" applyFill="1" applyAlignment="1" applyProtection="1">
      <alignment horizontal="right" vertical="top"/>
      <protection locked="0"/>
    </xf>
    <xf numFmtId="0" fontId="78" fillId="0" borderId="48" xfId="0" applyFont="1" applyFill="1" applyBorder="1" applyAlignment="1" applyProtection="1">
      <alignment horizontal="center" vertical="center" wrapText="1"/>
    </xf>
    <xf numFmtId="0" fontId="78" fillId="0" borderId="13" xfId="0" applyFont="1" applyFill="1" applyBorder="1" applyAlignment="1" applyProtection="1">
      <alignment horizontal="center" vertical="center" wrapText="1"/>
    </xf>
    <xf numFmtId="0" fontId="105" fillId="0" borderId="20" xfId="0" applyFont="1" applyFill="1" applyBorder="1" applyAlignment="1" applyProtection="1">
      <alignment horizontal="center" wrapText="1"/>
    </xf>
    <xf numFmtId="0" fontId="70" fillId="0" borderId="20" xfId="0" applyFont="1" applyFill="1" applyBorder="1" applyAlignment="1" applyProtection="1">
      <alignment horizontal="center" wrapText="1"/>
    </xf>
    <xf numFmtId="0" fontId="69" fillId="0" borderId="41" xfId="0" applyFont="1" applyFill="1" applyBorder="1" applyAlignment="1" applyProtection="1">
      <alignment horizontal="left" wrapText="1" indent="1"/>
    </xf>
    <xf numFmtId="0" fontId="41" fillId="0" borderId="41" xfId="0" applyFont="1" applyFill="1" applyBorder="1" applyAlignment="1" applyProtection="1">
      <alignment vertical="center" wrapText="1"/>
    </xf>
    <xf numFmtId="10" fontId="8" fillId="0" borderId="23" xfId="50" applyNumberFormat="1" applyFont="1" applyFill="1" applyBorder="1" applyAlignment="1">
      <alignment vertical="center"/>
    </xf>
    <xf numFmtId="10" fontId="8" fillId="0" borderId="15" xfId="50" applyNumberFormat="1" applyFont="1" applyBorder="1" applyAlignment="1">
      <alignment vertical="center"/>
    </xf>
    <xf numFmtId="10" fontId="8" fillId="0" borderId="35" xfId="50" applyNumberFormat="1" applyFont="1" applyBorder="1" applyAlignment="1">
      <alignment vertical="center"/>
    </xf>
    <xf numFmtId="10" fontId="8" fillId="0" borderId="33" xfId="50" applyNumberFormat="1" applyFont="1" applyFill="1" applyBorder="1" applyAlignment="1">
      <alignment vertical="center"/>
    </xf>
    <xf numFmtId="10" fontId="55" fillId="0" borderId="14" xfId="50" applyNumberFormat="1" applyFont="1" applyFill="1" applyBorder="1" applyAlignment="1">
      <alignment vertical="center"/>
    </xf>
    <xf numFmtId="10" fontId="5" fillId="0" borderId="0" xfId="50" applyNumberFormat="1" applyFont="1" applyAlignment="1">
      <alignment vertical="center"/>
    </xf>
    <xf numFmtId="10" fontId="4" fillId="0" borderId="13" xfId="50" applyNumberFormat="1" applyFont="1" applyFill="1" applyBorder="1" applyAlignment="1">
      <alignment horizontal="right" vertical="center"/>
    </xf>
    <xf numFmtId="10" fontId="4" fillId="0" borderId="16" xfId="50" applyNumberFormat="1" applyFont="1" applyFill="1" applyBorder="1" applyAlignment="1">
      <alignment vertical="center"/>
    </xf>
    <xf numFmtId="3" fontId="8" fillId="0" borderId="18" xfId="0" applyNumberFormat="1" applyFont="1" applyFill="1" applyBorder="1" applyAlignment="1">
      <alignment vertical="center"/>
    </xf>
    <xf numFmtId="3" fontId="8" fillId="0" borderId="19" xfId="0" applyNumberFormat="1" applyFont="1" applyFill="1" applyBorder="1" applyAlignment="1">
      <alignment vertical="center"/>
    </xf>
    <xf numFmtId="3" fontId="8" fillId="0" borderId="29" xfId="0" applyNumberFormat="1" applyFont="1" applyFill="1" applyBorder="1" applyAlignment="1">
      <alignment horizontal="right" vertical="center" wrapText="1"/>
    </xf>
    <xf numFmtId="166" fontId="61" fillId="0" borderId="27" xfId="88" applyNumberFormat="1" applyFont="1" applyFill="1" applyBorder="1" applyAlignment="1" applyProtection="1">
      <alignment vertical="center"/>
      <protection locked="0"/>
    </xf>
    <xf numFmtId="0" fontId="69" fillId="0" borderId="129" xfId="41" applyFont="1" applyFill="1" applyBorder="1" applyAlignment="1" applyProtection="1">
      <alignment horizontal="center" vertical="center" wrapText="1"/>
    </xf>
    <xf numFmtId="166" fontId="61" fillId="0" borderId="25" xfId="88" applyNumberFormat="1" applyFont="1" applyFill="1" applyBorder="1" applyAlignment="1" applyProtection="1">
      <alignment vertical="center"/>
      <protection locked="0"/>
    </xf>
    <xf numFmtId="166" fontId="61" fillId="0" borderId="30" xfId="88" applyNumberFormat="1" applyFont="1" applyFill="1" applyBorder="1" applyAlignment="1" applyProtection="1">
      <alignment vertical="center"/>
      <protection locked="0"/>
    </xf>
    <xf numFmtId="0" fontId="61" fillId="0" borderId="21" xfId="45" applyFont="1" applyFill="1" applyBorder="1" applyAlignment="1" applyProtection="1">
      <alignment horizontal="center" vertical="center"/>
    </xf>
    <xf numFmtId="0" fontId="64" fillId="0" borderId="30" xfId="45" applyFont="1" applyFill="1" applyBorder="1" applyAlignment="1" applyProtection="1">
      <alignment horizontal="center" vertical="center" wrapText="1"/>
    </xf>
    <xf numFmtId="165" fontId="131" fillId="0" borderId="17" xfId="55" applyNumberFormat="1" applyFont="1" applyFill="1" applyBorder="1" applyAlignment="1" applyProtection="1">
      <alignment vertical="center" wrapText="1"/>
      <protection locked="0"/>
    </xf>
    <xf numFmtId="165" fontId="63" fillId="0" borderId="125" xfId="55" applyNumberFormat="1" applyFont="1" applyFill="1" applyBorder="1" applyAlignment="1" applyProtection="1">
      <alignment vertical="center" wrapText="1"/>
    </xf>
    <xf numFmtId="165" fontId="131" fillId="0" borderId="30" xfId="55" applyNumberFormat="1" applyFont="1" applyFill="1" applyBorder="1" applyAlignment="1" applyProtection="1">
      <alignment vertical="center" wrapText="1"/>
    </xf>
    <xf numFmtId="165" fontId="131" fillId="0" borderId="56" xfId="55" applyNumberFormat="1" applyFont="1" applyFill="1" applyBorder="1" applyAlignment="1" applyProtection="1">
      <alignment vertical="center" wrapText="1"/>
    </xf>
    <xf numFmtId="165" fontId="131" fillId="0" borderId="45" xfId="55" applyNumberFormat="1" applyFont="1" applyFill="1" applyBorder="1" applyAlignment="1" applyProtection="1">
      <alignment vertical="center" wrapText="1"/>
    </xf>
    <xf numFmtId="3" fontId="114" fillId="0" borderId="134" xfId="102" applyNumberFormat="1" applyFont="1" applyFill="1" applyBorder="1" applyAlignment="1">
      <alignment horizontal="center" vertical="center"/>
    </xf>
    <xf numFmtId="3" fontId="114" fillId="0" borderId="135" xfId="102" applyNumberFormat="1" applyFont="1" applyFill="1" applyBorder="1" applyAlignment="1">
      <alignment horizontal="center" vertical="center"/>
    </xf>
    <xf numFmtId="3" fontId="114" fillId="0" borderId="141" xfId="102" applyNumberFormat="1" applyFont="1" applyFill="1" applyBorder="1" applyAlignment="1">
      <alignment horizontal="center" vertical="center"/>
    </xf>
    <xf numFmtId="3" fontId="39" fillId="0" borderId="138" xfId="102" applyNumberFormat="1" applyFont="1" applyBorder="1" applyAlignment="1">
      <alignment horizontal="right" vertical="center"/>
    </xf>
    <xf numFmtId="3" fontId="39" fillId="0" borderId="137" xfId="102" applyNumberFormat="1" applyFont="1" applyBorder="1" applyAlignment="1">
      <alignment vertical="center" wrapText="1"/>
    </xf>
    <xf numFmtId="3" fontId="39" fillId="0" borderId="131" xfId="102" applyNumberFormat="1" applyFont="1" applyBorder="1" applyAlignment="1">
      <alignment horizontal="right" vertical="center"/>
    </xf>
    <xf numFmtId="3" fontId="39" fillId="0" borderId="140" xfId="102" applyNumberFormat="1" applyFont="1" applyBorder="1" applyAlignment="1">
      <alignment vertical="center" wrapText="1"/>
    </xf>
    <xf numFmtId="3" fontId="39" fillId="0" borderId="134" xfId="102" applyNumberFormat="1" applyFont="1" applyBorder="1" applyAlignment="1">
      <alignment horizontal="right" vertical="center"/>
    </xf>
    <xf numFmtId="3" fontId="39" fillId="0" borderId="141" xfId="102" applyNumberFormat="1" applyFont="1" applyBorder="1" applyAlignment="1">
      <alignment horizontal="right" vertical="center"/>
    </xf>
    <xf numFmtId="3" fontId="35" fillId="0" borderId="136" xfId="102" applyNumberFormat="1" applyFont="1" applyBorder="1" applyAlignment="1">
      <alignment vertical="center" wrapText="1"/>
    </xf>
    <xf numFmtId="3" fontId="35" fillId="0" borderId="133" xfId="102" applyNumberFormat="1" applyFont="1" applyBorder="1" applyAlignment="1">
      <alignment vertical="center"/>
    </xf>
    <xf numFmtId="3" fontId="35" fillId="0" borderId="139" xfId="102" applyNumberFormat="1" applyFont="1" applyBorder="1" applyAlignment="1">
      <alignment vertical="center"/>
    </xf>
    <xf numFmtId="3" fontId="39" fillId="0" borderId="131" xfId="102" applyNumberFormat="1" applyFont="1" applyFill="1" applyBorder="1" applyAlignment="1">
      <alignment vertical="center"/>
    </xf>
    <xf numFmtId="3" fontId="39" fillId="0" borderId="130" xfId="102" applyNumberFormat="1" applyFont="1" applyFill="1" applyBorder="1" applyAlignment="1">
      <alignment vertical="center"/>
    </xf>
    <xf numFmtId="3" fontId="39" fillId="0" borderId="134" xfId="102" applyNumberFormat="1" applyFont="1" applyFill="1" applyBorder="1" applyAlignment="1">
      <alignment vertical="center"/>
    </xf>
    <xf numFmtId="0" fontId="24" fillId="0" borderId="15" xfId="51" applyFont="1" applyFill="1" applyBorder="1" applyAlignment="1">
      <alignment horizontal="left" vertical="top" wrapText="1"/>
    </xf>
    <xf numFmtId="3" fontId="24" fillId="0" borderId="15" xfId="51" applyNumberFormat="1" applyFont="1" applyFill="1" applyBorder="1" applyAlignment="1">
      <alignment horizontal="right" vertical="top" wrapText="1"/>
    </xf>
    <xf numFmtId="0" fontId="115" fillId="0" borderId="15" xfId="51" applyFont="1" applyFill="1" applyBorder="1" applyAlignment="1">
      <alignment horizontal="left" vertical="top" wrapText="1"/>
    </xf>
    <xf numFmtId="3" fontId="115" fillId="0" borderId="15" xfId="51" applyNumberFormat="1" applyFont="1" applyFill="1" applyBorder="1" applyAlignment="1">
      <alignment horizontal="right" vertical="top" wrapText="1"/>
    </xf>
    <xf numFmtId="165" fontId="113" fillId="0" borderId="0" xfId="55" applyNumberFormat="1" applyFill="1" applyAlignment="1" applyProtection="1">
      <alignment vertical="center" wrapText="1"/>
    </xf>
    <xf numFmtId="165" fontId="113" fillId="0" borderId="0" xfId="55" applyNumberFormat="1" applyFill="1" applyAlignment="1" applyProtection="1">
      <alignment horizontal="center" vertical="center" wrapText="1"/>
    </xf>
    <xf numFmtId="165" fontId="45" fillId="0" borderId="0" xfId="55" applyNumberFormat="1" applyFont="1" applyFill="1" applyAlignment="1" applyProtection="1">
      <alignment horizontal="right"/>
    </xf>
    <xf numFmtId="165" fontId="40" fillId="0" borderId="0" xfId="55" applyNumberFormat="1" applyFont="1" applyFill="1" applyAlignment="1" applyProtection="1">
      <alignment vertical="center"/>
    </xf>
    <xf numFmtId="165" fontId="72" fillId="0" borderId="71" xfId="55" applyNumberFormat="1" applyFont="1" applyFill="1" applyBorder="1" applyAlignment="1" applyProtection="1">
      <alignment horizontal="center" vertical="center"/>
    </xf>
    <xf numFmtId="165" fontId="72" fillId="0" borderId="17" xfId="55" applyNumberFormat="1" applyFont="1" applyFill="1" applyBorder="1" applyAlignment="1" applyProtection="1">
      <alignment horizontal="center" vertical="center" wrapText="1"/>
    </xf>
    <xf numFmtId="165" fontId="40" fillId="0" borderId="0" xfId="55" applyNumberFormat="1" applyFont="1" applyFill="1" applyAlignment="1" applyProtection="1">
      <alignment horizontal="center" vertical="center"/>
    </xf>
    <xf numFmtId="165" fontId="74" fillId="0" borderId="11" xfId="55" applyNumberFormat="1" applyFont="1" applyFill="1" applyBorder="1" applyAlignment="1" applyProtection="1">
      <alignment horizontal="center" vertical="center" wrapText="1"/>
    </xf>
    <xf numFmtId="165" fontId="74" fillId="0" borderId="76" xfId="55" applyNumberFormat="1" applyFont="1" applyFill="1" applyBorder="1" applyAlignment="1" applyProtection="1">
      <alignment horizontal="center" vertical="center" wrapText="1"/>
    </xf>
    <xf numFmtId="165" fontId="74" fillId="0" borderId="50" xfId="55" applyNumberFormat="1" applyFont="1" applyFill="1" applyBorder="1" applyAlignment="1" applyProtection="1">
      <alignment horizontal="center" vertical="center" wrapText="1"/>
    </xf>
    <xf numFmtId="165" fontId="74" fillId="0" borderId="21" xfId="55" applyNumberFormat="1" applyFont="1" applyFill="1" applyBorder="1" applyAlignment="1" applyProtection="1">
      <alignment horizontal="center" vertical="center" wrapText="1"/>
    </xf>
    <xf numFmtId="165" fontId="74" fillId="0" borderId="78" xfId="55" applyNumberFormat="1" applyFont="1" applyFill="1" applyBorder="1" applyAlignment="1" applyProtection="1">
      <alignment horizontal="center" vertical="center" wrapText="1"/>
    </xf>
    <xf numFmtId="165" fontId="40" fillId="0" borderId="0" xfId="55" applyNumberFormat="1" applyFont="1" applyFill="1" applyAlignment="1" applyProtection="1">
      <alignment horizontal="center" vertical="center" wrapText="1"/>
    </xf>
    <xf numFmtId="165" fontId="74" fillId="0" borderId="76" xfId="55" applyNumberFormat="1" applyFont="1" applyFill="1" applyBorder="1" applyAlignment="1" applyProtection="1">
      <alignment horizontal="left" vertical="center" wrapText="1" indent="1"/>
    </xf>
    <xf numFmtId="49" fontId="131" fillId="0" borderId="14" xfId="55" applyNumberFormat="1" applyFont="1" applyFill="1" applyBorder="1" applyAlignment="1" applyProtection="1">
      <alignment horizontal="center" vertical="center" wrapText="1"/>
      <protection locked="0"/>
    </xf>
    <xf numFmtId="165" fontId="131" fillId="0" borderId="76" xfId="55" applyNumberFormat="1" applyFont="1" applyFill="1" applyBorder="1" applyAlignment="1" applyProtection="1">
      <alignment vertical="center" wrapText="1"/>
    </xf>
    <xf numFmtId="165" fontId="131" fillId="0" borderId="13" xfId="55" applyNumberFormat="1" applyFont="1" applyFill="1" applyBorder="1" applyAlignment="1" applyProtection="1">
      <alignment vertical="center" wrapText="1"/>
    </xf>
    <xf numFmtId="165" fontId="131" fillId="0" borderId="14" xfId="55" applyNumberFormat="1" applyFont="1" applyFill="1" applyBorder="1" applyAlignment="1" applyProtection="1">
      <alignment vertical="center" wrapText="1"/>
    </xf>
    <xf numFmtId="165" fontId="131" fillId="0" borderId="21" xfId="55" applyNumberFormat="1" applyFont="1" applyFill="1" applyBorder="1" applyAlignment="1" applyProtection="1">
      <alignment vertical="center" wrapText="1"/>
    </xf>
    <xf numFmtId="165" fontId="63" fillId="0" borderId="76" xfId="55" applyNumberFormat="1" applyFont="1" applyFill="1" applyBorder="1" applyAlignment="1" applyProtection="1">
      <alignment vertical="center" wrapText="1"/>
    </xf>
    <xf numFmtId="165" fontId="63" fillId="0" borderId="77" xfId="55" applyNumberFormat="1" applyFont="1" applyFill="1" applyBorder="1" applyAlignment="1" applyProtection="1">
      <alignment horizontal="left" vertical="center" wrapText="1" indent="1"/>
      <protection locked="0"/>
    </xf>
    <xf numFmtId="49" fontId="131" fillId="0" borderId="15" xfId="55" applyNumberFormat="1" applyFont="1" applyFill="1" applyBorder="1" applyAlignment="1" applyProtection="1">
      <alignment horizontal="center" vertical="center" wrapText="1"/>
      <protection locked="0"/>
    </xf>
    <xf numFmtId="165" fontId="131" fillId="0" borderId="77" xfId="55" applyNumberFormat="1" applyFont="1" applyFill="1" applyBorder="1" applyAlignment="1" applyProtection="1">
      <alignment vertical="center" wrapText="1"/>
      <protection locked="0"/>
    </xf>
    <xf numFmtId="165" fontId="131" fillId="0" borderId="12" xfId="55" applyNumberFormat="1" applyFont="1" applyFill="1" applyBorder="1" applyAlignment="1" applyProtection="1">
      <alignment vertical="center" wrapText="1"/>
      <protection locked="0"/>
    </xf>
    <xf numFmtId="165" fontId="131" fillId="0" borderId="15" xfId="55" applyNumberFormat="1" applyFont="1" applyFill="1" applyBorder="1" applyAlignment="1" applyProtection="1">
      <alignment vertical="center" wrapText="1"/>
      <protection locked="0"/>
    </xf>
    <xf numFmtId="165" fontId="131" fillId="0" borderId="27" xfId="55" applyNumberFormat="1" applyFont="1" applyFill="1" applyBorder="1" applyAlignment="1" applyProtection="1">
      <alignment vertical="center" wrapText="1"/>
      <protection locked="0"/>
    </xf>
    <xf numFmtId="165" fontId="63" fillId="0" borderId="77" xfId="55" applyNumberFormat="1" applyFont="1" applyFill="1" applyBorder="1" applyAlignment="1" applyProtection="1">
      <alignment vertical="center" wrapText="1"/>
    </xf>
    <xf numFmtId="165" fontId="74" fillId="0" borderId="78" xfId="55" applyNumberFormat="1" applyFont="1" applyFill="1" applyBorder="1" applyAlignment="1" applyProtection="1">
      <alignment horizontal="left" vertical="center" wrapText="1" indent="1"/>
    </xf>
    <xf numFmtId="165" fontId="77" fillId="0" borderId="78" xfId="55" applyNumberFormat="1" applyFont="1" applyFill="1" applyBorder="1" applyAlignment="1" applyProtection="1">
      <alignment horizontal="left" vertical="center" wrapText="1" indent="1"/>
    </xf>
    <xf numFmtId="49" fontId="131" fillId="0" borderId="35" xfId="55" applyNumberFormat="1" applyFont="1" applyFill="1" applyBorder="1" applyAlignment="1" applyProtection="1">
      <alignment horizontal="center" vertical="center" wrapText="1"/>
      <protection locked="0"/>
    </xf>
    <xf numFmtId="165" fontId="131" fillId="0" borderId="78" xfId="55" applyNumberFormat="1" applyFont="1" applyFill="1" applyBorder="1" applyAlignment="1" applyProtection="1">
      <alignment vertical="center" wrapText="1"/>
    </xf>
    <xf numFmtId="165" fontId="131" fillId="0" borderId="35" xfId="55" applyNumberFormat="1" applyFont="1" applyFill="1" applyBorder="1" applyAlignment="1" applyProtection="1">
      <alignment vertical="center" wrapText="1"/>
    </xf>
    <xf numFmtId="165" fontId="63" fillId="0" borderId="78" xfId="55" applyNumberFormat="1" applyFont="1" applyFill="1" applyBorder="1" applyAlignment="1" applyProtection="1">
      <alignment vertical="center" wrapText="1"/>
    </xf>
    <xf numFmtId="165" fontId="63" fillId="0" borderId="123" xfId="55" applyNumberFormat="1" applyFont="1" applyFill="1" applyBorder="1" applyAlignment="1" applyProtection="1">
      <alignment horizontal="left" vertical="center" wrapText="1" indent="1"/>
      <protection locked="0"/>
    </xf>
    <xf numFmtId="165" fontId="75" fillId="0" borderId="76" xfId="55" applyNumberFormat="1" applyFont="1" applyFill="1" applyBorder="1" applyAlignment="1" applyProtection="1">
      <alignment horizontal="left" vertical="center" wrapText="1" indent="1"/>
    </xf>
    <xf numFmtId="165" fontId="63" fillId="0" borderId="124" xfId="55" applyNumberFormat="1" applyFont="1" applyFill="1" applyBorder="1" applyAlignment="1" applyProtection="1">
      <alignment horizontal="left" vertical="center" wrapText="1" indent="1"/>
      <protection locked="0"/>
    </xf>
    <xf numFmtId="49" fontId="131" fillId="0" borderId="18" xfId="55" applyNumberFormat="1" applyFont="1" applyFill="1" applyBorder="1" applyAlignment="1" applyProtection="1">
      <alignment horizontal="center" vertical="center" wrapText="1"/>
      <protection locked="0"/>
    </xf>
    <xf numFmtId="165" fontId="131" fillId="0" borderId="125" xfId="55" applyNumberFormat="1" applyFont="1" applyFill="1" applyBorder="1" applyAlignment="1" applyProtection="1">
      <alignment vertical="center" wrapText="1"/>
    </xf>
    <xf numFmtId="165" fontId="131" fillId="0" borderId="18" xfId="55" applyNumberFormat="1" applyFont="1" applyFill="1" applyBorder="1" applyAlignment="1" applyProtection="1">
      <alignment vertical="center" wrapText="1"/>
    </xf>
    <xf numFmtId="165" fontId="131" fillId="0" borderId="19" xfId="55" applyNumberFormat="1" applyFont="1" applyFill="1" applyBorder="1" applyAlignment="1" applyProtection="1">
      <alignment vertical="center" wrapText="1"/>
    </xf>
    <xf numFmtId="49" fontId="131" fillId="0" borderId="43" xfId="55" applyNumberFormat="1" applyFont="1" applyFill="1" applyBorder="1" applyAlignment="1" applyProtection="1">
      <alignment horizontal="center" vertical="center" wrapText="1"/>
      <protection locked="0"/>
    </xf>
    <xf numFmtId="165" fontId="131" fillId="0" borderId="88" xfId="55" applyNumberFormat="1" applyFont="1" applyFill="1" applyBorder="1" applyAlignment="1" applyProtection="1">
      <alignment vertical="center" wrapText="1"/>
      <protection locked="0"/>
    </xf>
    <xf numFmtId="165" fontId="131" fillId="0" borderId="28" xfId="55" applyNumberFormat="1" applyFont="1" applyFill="1" applyBorder="1" applyAlignment="1" applyProtection="1">
      <alignment vertical="center" wrapText="1"/>
      <protection locked="0"/>
    </xf>
    <xf numFmtId="165" fontId="131" fillId="0" borderId="16" xfId="55" applyNumberFormat="1" applyFont="1" applyFill="1" applyBorder="1" applyAlignment="1" applyProtection="1">
      <alignment vertical="center" wrapText="1"/>
      <protection locked="0"/>
    </xf>
    <xf numFmtId="165" fontId="63" fillId="0" borderId="88" xfId="55" applyNumberFormat="1" applyFont="1" applyFill="1" applyBorder="1" applyAlignment="1" applyProtection="1">
      <alignment vertical="center" wrapText="1"/>
    </xf>
    <xf numFmtId="165" fontId="131" fillId="39" borderId="50" xfId="55" applyNumberFormat="1" applyFont="1" applyFill="1" applyBorder="1" applyAlignment="1" applyProtection="1">
      <alignment horizontal="left" vertical="center" wrapText="1" indent="2"/>
    </xf>
    <xf numFmtId="3" fontId="4" fillId="0" borderId="11" xfId="0" applyNumberFormat="1" applyFont="1" applyFill="1" applyBorder="1" applyAlignment="1">
      <alignment horizontal="right" vertical="center"/>
    </xf>
    <xf numFmtId="10" fontId="8" fillId="0" borderId="33" xfId="50" applyNumberFormat="1" applyFont="1" applyFill="1" applyBorder="1" applyAlignment="1">
      <alignment horizontal="right" vertical="center"/>
    </xf>
    <xf numFmtId="10" fontId="139" fillId="0" borderId="76" xfId="50" applyNumberFormat="1" applyFont="1" applyFill="1" applyBorder="1" applyAlignment="1">
      <alignment horizontal="right" vertical="center"/>
    </xf>
    <xf numFmtId="3" fontId="8" fillId="0" borderId="26" xfId="0" applyNumberFormat="1" applyFont="1" applyFill="1" applyBorder="1" applyAlignment="1">
      <alignment horizontal="right" vertical="center"/>
    </xf>
    <xf numFmtId="3" fontId="4" fillId="0" borderId="50" xfId="0" applyNumberFormat="1" applyFont="1" applyFill="1" applyBorder="1" applyAlignment="1">
      <alignment vertical="center"/>
    </xf>
    <xf numFmtId="10" fontId="8" fillId="0" borderId="35" xfId="50" applyNumberFormat="1" applyFont="1" applyFill="1" applyBorder="1" applyAlignment="1">
      <alignment horizontal="right" vertical="center"/>
    </xf>
    <xf numFmtId="10" fontId="8" fillId="0" borderId="125" xfId="50" applyNumberFormat="1" applyFont="1" applyFill="1" applyBorder="1" applyAlignment="1">
      <alignment horizontal="right" vertical="center"/>
    </xf>
    <xf numFmtId="10" fontId="139" fillId="0" borderId="88" xfId="50" applyNumberFormat="1" applyFont="1" applyFill="1" applyBorder="1" applyAlignment="1">
      <alignment horizontal="right" vertical="center"/>
    </xf>
    <xf numFmtId="3" fontId="4" fillId="0" borderId="11" xfId="0" applyNumberFormat="1" applyFont="1" applyFill="1" applyBorder="1" applyAlignment="1">
      <alignment vertical="center"/>
    </xf>
    <xf numFmtId="3" fontId="4" fillId="0" borderId="50" xfId="0" applyNumberFormat="1" applyFont="1" applyBorder="1" applyAlignment="1">
      <alignment vertical="center"/>
    </xf>
    <xf numFmtId="3" fontId="140" fillId="0" borderId="29" xfId="0" applyNumberFormat="1" applyFont="1" applyFill="1" applyBorder="1" applyAlignment="1">
      <alignment horizontal="right" vertical="center"/>
    </xf>
    <xf numFmtId="3" fontId="20" fillId="0" borderId="15" xfId="42" applyNumberFormat="1" applyFont="1" applyBorder="1" applyAlignment="1">
      <alignment horizontal="center" vertical="center"/>
    </xf>
    <xf numFmtId="3" fontId="139" fillId="0" borderId="12" xfId="0" applyNumberFormat="1" applyFont="1" applyFill="1" applyBorder="1" applyAlignment="1">
      <alignment vertical="center"/>
    </xf>
    <xf numFmtId="3" fontId="139" fillId="0" borderId="15" xfId="0" applyNumberFormat="1" applyFont="1" applyFill="1" applyBorder="1" applyAlignment="1">
      <alignment vertical="center"/>
    </xf>
    <xf numFmtId="10" fontId="139" fillId="0" borderId="15" xfId="50" applyNumberFormat="1" applyFont="1" applyFill="1" applyBorder="1" applyAlignment="1">
      <alignment vertical="center"/>
    </xf>
    <xf numFmtId="10" fontId="19" fillId="18" borderId="34" xfId="50" applyNumberFormat="1" applyFont="1" applyFill="1" applyBorder="1" applyAlignment="1">
      <alignment horizontal="right" vertical="center"/>
    </xf>
    <xf numFmtId="10" fontId="19" fillId="18" borderId="76" xfId="50" applyNumberFormat="1" applyFont="1" applyFill="1" applyBorder="1" applyAlignment="1">
      <alignment horizontal="right" vertical="center"/>
    </xf>
    <xf numFmtId="3" fontId="46" fillId="18" borderId="60" xfId="42" applyNumberFormat="1" applyFont="1" applyFill="1" applyBorder="1" applyAlignment="1">
      <alignment horizontal="center" vertical="center"/>
    </xf>
    <xf numFmtId="3" fontId="17" fillId="0" borderId="60" xfId="42" applyNumberFormat="1" applyFont="1" applyFill="1" applyBorder="1" applyAlignment="1">
      <alignment horizontal="right" vertical="center"/>
    </xf>
    <xf numFmtId="3" fontId="18" fillId="18" borderId="60" xfId="42" applyNumberFormat="1" applyFont="1" applyFill="1" applyBorder="1" applyAlignment="1">
      <alignment horizontal="center" vertical="center"/>
    </xf>
    <xf numFmtId="3" fontId="18" fillId="18" borderId="57" xfId="42" applyNumberFormat="1" applyFont="1" applyFill="1" applyBorder="1" applyAlignment="1">
      <alignment horizontal="center" vertical="center"/>
    </xf>
    <xf numFmtId="3" fontId="46" fillId="18" borderId="50" xfId="42" applyNumberFormat="1" applyFont="1" applyFill="1" applyBorder="1" applyAlignment="1">
      <alignment horizontal="center" vertical="center"/>
    </xf>
    <xf numFmtId="3" fontId="18" fillId="18" borderId="87" xfId="42" applyNumberFormat="1" applyFont="1" applyFill="1" applyBorder="1" applyAlignment="1">
      <alignment horizontal="center" vertical="center"/>
    </xf>
    <xf numFmtId="10" fontId="13" fillId="0" borderId="143" xfId="50" applyNumberFormat="1" applyFont="1" applyBorder="1" applyAlignment="1">
      <alignment vertical="center"/>
    </xf>
    <xf numFmtId="3" fontId="17" fillId="0" borderId="26" xfId="42" applyNumberFormat="1" applyFont="1" applyFill="1" applyBorder="1" applyAlignment="1">
      <alignment horizontal="right" vertical="center"/>
    </xf>
    <xf numFmtId="3" fontId="14" fillId="0" borderId="11" xfId="42" applyNumberFormat="1" applyFont="1" applyFill="1" applyBorder="1" applyAlignment="1">
      <alignment horizontal="right" vertical="center"/>
    </xf>
    <xf numFmtId="10" fontId="19" fillId="0" borderId="27" xfId="50" applyNumberFormat="1" applyFont="1" applyFill="1" applyBorder="1" applyAlignment="1">
      <alignment vertical="center"/>
    </xf>
    <xf numFmtId="10" fontId="33" fillId="0" borderId="76" xfId="50" applyNumberFormat="1" applyFont="1" applyFill="1" applyBorder="1" applyAlignment="1">
      <alignment vertical="center"/>
    </xf>
    <xf numFmtId="10" fontId="19" fillId="0" borderId="55" xfId="50" applyNumberFormat="1" applyFont="1" applyFill="1" applyBorder="1" applyAlignment="1">
      <alignment vertical="center"/>
    </xf>
    <xf numFmtId="10" fontId="20" fillId="0" borderId="76" xfId="50" applyNumberFormat="1" applyFont="1" applyBorder="1" applyAlignment="1">
      <alignment vertical="center"/>
    </xf>
    <xf numFmtId="10" fontId="8" fillId="0" borderId="19" xfId="50" applyNumberFormat="1" applyFont="1" applyFill="1" applyBorder="1" applyAlignment="1">
      <alignment horizontal="right" vertical="center"/>
    </xf>
    <xf numFmtId="10" fontId="58" fillId="0" borderId="60" xfId="50" applyNumberFormat="1" applyFont="1" applyBorder="1" applyAlignment="1">
      <alignment horizontal="right" vertical="center"/>
    </xf>
    <xf numFmtId="10" fontId="22" fillId="0" borderId="88" xfId="50" applyNumberFormat="1" applyFont="1" applyBorder="1" applyAlignment="1">
      <alignment horizontal="right" vertical="center"/>
    </xf>
    <xf numFmtId="10" fontId="8" fillId="0" borderId="33" xfId="50" applyNumberFormat="1" applyFont="1" applyBorder="1" applyAlignment="1">
      <alignment vertical="center"/>
    </xf>
    <xf numFmtId="10" fontId="4" fillId="0" borderId="44" xfId="50" applyNumberFormat="1" applyFont="1" applyBorder="1" applyAlignment="1">
      <alignment vertical="center"/>
    </xf>
    <xf numFmtId="10" fontId="4" fillId="0" borderId="21" xfId="50" applyNumberFormat="1" applyFont="1" applyFill="1" applyBorder="1" applyAlignment="1">
      <alignment vertical="center"/>
    </xf>
    <xf numFmtId="10" fontId="8" fillId="0" borderId="25" xfId="50" applyNumberFormat="1" applyFont="1" applyFill="1" applyBorder="1" applyAlignment="1">
      <alignment vertical="center"/>
    </xf>
    <xf numFmtId="10" fontId="4" fillId="0" borderId="21" xfId="50" applyNumberFormat="1" applyFont="1" applyBorder="1" applyAlignment="1">
      <alignment vertical="center"/>
    </xf>
    <xf numFmtId="10" fontId="55" fillId="0" borderId="21" xfId="50" applyNumberFormat="1" applyFont="1" applyFill="1" applyBorder="1" applyAlignment="1">
      <alignment vertical="center"/>
    </xf>
    <xf numFmtId="10" fontId="8" fillId="0" borderId="55" xfId="50" applyNumberFormat="1" applyFont="1" applyBorder="1" applyAlignment="1">
      <alignment vertical="center"/>
    </xf>
    <xf numFmtId="10" fontId="4" fillId="0" borderId="53" xfId="50" applyNumberFormat="1" applyFont="1" applyBorder="1" applyAlignment="1">
      <alignment vertical="center"/>
    </xf>
    <xf numFmtId="10" fontId="13" fillId="0" borderId="18" xfId="50" applyNumberFormat="1" applyFont="1" applyBorder="1" applyAlignment="1">
      <alignment vertical="center"/>
    </xf>
    <xf numFmtId="10" fontId="13" fillId="0" borderId="12" xfId="50" applyNumberFormat="1" applyFont="1" applyBorder="1" applyAlignment="1">
      <alignment vertical="center"/>
    </xf>
    <xf numFmtId="10" fontId="13" fillId="0" borderId="34" xfId="50" applyNumberFormat="1" applyFont="1" applyBorder="1" applyAlignment="1">
      <alignment vertical="center"/>
    </xf>
    <xf numFmtId="10" fontId="13" fillId="0" borderId="13" xfId="50" applyNumberFormat="1" applyFont="1" applyBorder="1" applyAlignment="1">
      <alignment vertical="center"/>
    </xf>
    <xf numFmtId="10" fontId="13" fillId="0" borderId="29" xfId="50" applyNumberFormat="1" applyFont="1" applyBorder="1" applyAlignment="1">
      <alignment vertical="center"/>
    </xf>
    <xf numFmtId="10" fontId="21" fillId="0" borderId="13" xfId="50" applyNumberFormat="1" applyFont="1" applyBorder="1" applyAlignment="1">
      <alignment vertical="center"/>
    </xf>
    <xf numFmtId="10" fontId="53" fillId="0" borderId="13" xfId="50" applyNumberFormat="1" applyFont="1" applyBorder="1" applyAlignment="1">
      <alignment vertical="center"/>
    </xf>
    <xf numFmtId="10" fontId="13" fillId="0" borderId="18" xfId="50" applyNumberFormat="1" applyFont="1" applyFill="1" applyBorder="1" applyAlignment="1">
      <alignment vertical="center"/>
    </xf>
    <xf numFmtId="10" fontId="21" fillId="0" borderId="34" xfId="50" applyNumberFormat="1" applyFont="1" applyBorder="1" applyAlignment="1">
      <alignment vertical="center"/>
    </xf>
    <xf numFmtId="10" fontId="20" fillId="0" borderId="13" xfId="50" applyNumberFormat="1" applyFont="1" applyBorder="1" applyAlignment="1">
      <alignment vertical="center"/>
    </xf>
    <xf numFmtId="10" fontId="21" fillId="0" borderId="42" xfId="50" applyNumberFormat="1" applyFont="1" applyBorder="1" applyAlignment="1">
      <alignment vertical="center"/>
    </xf>
    <xf numFmtId="10" fontId="53" fillId="0" borderId="42" xfId="50" applyNumberFormat="1" applyFont="1" applyBorder="1" applyAlignment="1">
      <alignment vertical="center"/>
    </xf>
    <xf numFmtId="10" fontId="13" fillId="0" borderId="28" xfId="50" applyNumberFormat="1" applyFont="1" applyBorder="1" applyAlignment="1">
      <alignment vertical="center"/>
    </xf>
    <xf numFmtId="10" fontId="13" fillId="0" borderId="42" xfId="50" applyNumberFormat="1" applyFont="1" applyBorder="1" applyAlignment="1">
      <alignment vertical="center"/>
    </xf>
    <xf numFmtId="10" fontId="20" fillId="0" borderId="29" xfId="50" applyNumberFormat="1" applyFont="1" applyFill="1" applyBorder="1" applyAlignment="1">
      <alignment vertical="center"/>
    </xf>
    <xf numFmtId="10" fontId="20" fillId="0" borderId="34" xfId="50" applyNumberFormat="1" applyFont="1" applyBorder="1" applyAlignment="1">
      <alignment vertical="center"/>
    </xf>
    <xf numFmtId="10" fontId="13" fillId="0" borderId="12" xfId="50" applyNumberFormat="1" applyFont="1" applyFill="1" applyBorder="1" applyAlignment="1">
      <alignment vertical="center"/>
    </xf>
    <xf numFmtId="49" fontId="66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89" fillId="0" borderId="0" xfId="0" applyFont="1" applyFill="1"/>
    <xf numFmtId="49" fontId="25" fillId="0" borderId="0" xfId="0" applyNumberFormat="1" applyFont="1" applyFill="1" applyAlignment="1">
      <alignment vertical="center"/>
    </xf>
    <xf numFmtId="3" fontId="89" fillId="0" borderId="0" xfId="0" applyNumberFormat="1" applyFont="1" applyFill="1" applyAlignment="1"/>
    <xf numFmtId="0" fontId="89" fillId="0" borderId="0" xfId="0" applyFont="1" applyFill="1" applyAlignment="1"/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3" fontId="3" fillId="0" borderId="0" xfId="0" applyNumberFormat="1" applyFont="1" applyFill="1"/>
    <xf numFmtId="3" fontId="4" fillId="0" borderId="13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49" fontId="2" fillId="0" borderId="87" xfId="0" applyNumberFormat="1" applyFont="1" applyFill="1" applyBorder="1" applyAlignment="1">
      <alignment horizontal="left"/>
    </xf>
    <xf numFmtId="3" fontId="8" fillId="0" borderId="18" xfId="0" applyNumberFormat="1" applyFont="1" applyFill="1" applyBorder="1" applyAlignment="1">
      <alignment horizontal="right" vertical="center" wrapText="1"/>
    </xf>
    <xf numFmtId="10" fontId="8" fillId="0" borderId="18" xfId="50" applyNumberFormat="1" applyFont="1" applyFill="1" applyBorder="1" applyAlignment="1">
      <alignment horizontal="right" vertical="center" wrapText="1"/>
    </xf>
    <xf numFmtId="49" fontId="2" fillId="0" borderId="26" xfId="0" applyNumberFormat="1" applyFont="1" applyFill="1" applyBorder="1" applyAlignment="1">
      <alignment horizontal="left"/>
    </xf>
    <xf numFmtId="3" fontId="8" fillId="0" borderId="12" xfId="0" applyNumberFormat="1" applyFont="1" applyFill="1" applyBorder="1" applyAlignment="1">
      <alignment horizontal="right" vertical="center" wrapText="1"/>
    </xf>
    <xf numFmtId="10" fontId="8" fillId="0" borderId="12" xfId="50" applyNumberFormat="1" applyFont="1" applyFill="1" applyBorder="1" applyAlignment="1">
      <alignment horizontal="right" vertical="center" wrapText="1"/>
    </xf>
    <xf numFmtId="0" fontId="8" fillId="0" borderId="37" xfId="0" applyFont="1" applyFill="1" applyBorder="1" applyAlignment="1">
      <alignment horizontal="left" wrapText="1"/>
    </xf>
    <xf numFmtId="167" fontId="8" fillId="0" borderId="12" xfId="50" applyNumberFormat="1" applyFont="1" applyFill="1" applyBorder="1" applyAlignment="1">
      <alignment horizontal="right" vertical="center" wrapText="1"/>
    </xf>
    <xf numFmtId="49" fontId="2" fillId="0" borderId="43" xfId="0" applyNumberFormat="1" applyFont="1" applyFill="1" applyBorder="1" applyAlignment="1">
      <alignment horizontal="left"/>
    </xf>
    <xf numFmtId="3" fontId="8" fillId="0" borderId="28" xfId="0" applyNumberFormat="1" applyFont="1" applyFill="1" applyBorder="1" applyAlignment="1">
      <alignment horizontal="right" vertical="center" wrapText="1"/>
    </xf>
    <xf numFmtId="10" fontId="8" fillId="0" borderId="28" xfId="50" applyNumberFormat="1" applyFont="1" applyFill="1" applyBorder="1" applyAlignment="1">
      <alignment horizontal="right" vertical="center" wrapText="1"/>
    </xf>
    <xf numFmtId="49" fontId="2" fillId="0" borderId="22" xfId="0" applyNumberFormat="1" applyFont="1" applyFill="1" applyBorder="1" applyAlignment="1">
      <alignment horizontal="left"/>
    </xf>
    <xf numFmtId="49" fontId="2" fillId="0" borderId="39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 vertical="center"/>
    </xf>
    <xf numFmtId="49" fontId="8" fillId="0" borderId="38" xfId="0" applyNumberFormat="1" applyFont="1" applyFill="1" applyBorder="1" applyAlignment="1">
      <alignment horizontal="left" vertical="center"/>
    </xf>
    <xf numFmtId="49" fontId="8" fillId="0" borderId="37" xfId="0" applyNumberFormat="1" applyFont="1" applyFill="1" applyBorder="1" applyAlignment="1">
      <alignment horizontal="left" vertical="center"/>
    </xf>
    <xf numFmtId="49" fontId="2" fillId="0" borderId="52" xfId="0" applyNumberFormat="1" applyFont="1" applyFill="1" applyBorder="1" applyAlignment="1">
      <alignment horizontal="left"/>
    </xf>
    <xf numFmtId="0" fontId="7" fillId="0" borderId="22" xfId="0" applyFont="1" applyFill="1" applyBorder="1"/>
    <xf numFmtId="3" fontId="3" fillId="0" borderId="13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10" fontId="3" fillId="0" borderId="14" xfId="0" applyNumberFormat="1" applyFont="1" applyFill="1" applyBorder="1" applyAlignment="1">
      <alignment vertical="center"/>
    </xf>
    <xf numFmtId="3" fontId="5" fillId="0" borderId="13" xfId="0" applyNumberFormat="1" applyFont="1" applyFill="1" applyBorder="1" applyAlignment="1">
      <alignment vertical="center"/>
    </xf>
    <xf numFmtId="3" fontId="5" fillId="0" borderId="14" xfId="0" applyNumberFormat="1" applyFont="1" applyFill="1" applyBorder="1" applyAlignment="1">
      <alignment vertical="center"/>
    </xf>
    <xf numFmtId="10" fontId="5" fillId="0" borderId="14" xfId="0" applyNumberFormat="1" applyFont="1" applyFill="1" applyBorder="1" applyAlignment="1">
      <alignment vertical="center"/>
    </xf>
    <xf numFmtId="49" fontId="4" fillId="0" borderId="58" xfId="0" applyNumberFormat="1" applyFont="1" applyFill="1" applyBorder="1" applyAlignment="1">
      <alignment horizontal="left" vertical="center"/>
    </xf>
    <xf numFmtId="0" fontId="4" fillId="0" borderId="58" xfId="0" applyFont="1" applyFill="1" applyBorder="1" applyAlignment="1">
      <alignment horizontal="center" vertical="center" wrapText="1"/>
    </xf>
    <xf numFmtId="0" fontId="89" fillId="0" borderId="58" xfId="0" applyFont="1" applyFill="1" applyBorder="1"/>
    <xf numFmtId="3" fontId="89" fillId="0" borderId="58" xfId="0" applyNumberFormat="1" applyFont="1" applyFill="1" applyBorder="1"/>
    <xf numFmtId="49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wrapText="1"/>
    </xf>
    <xf numFmtId="0" fontId="67" fillId="0" borderId="0" xfId="0" applyFont="1" applyFill="1" applyAlignment="1">
      <alignment wrapText="1"/>
    </xf>
    <xf numFmtId="3" fontId="18" fillId="18" borderId="35" xfId="42" applyNumberFormat="1" applyFont="1" applyFill="1" applyBorder="1" applyAlignment="1">
      <alignment horizontal="center" vertical="center" wrapText="1"/>
    </xf>
    <xf numFmtId="3" fontId="17" fillId="0" borderId="29" xfId="42" applyNumberFormat="1" applyFont="1" applyFill="1" applyBorder="1" applyAlignment="1">
      <alignment horizontal="right" vertical="center"/>
    </xf>
    <xf numFmtId="3" fontId="19" fillId="0" borderId="15" xfId="42" applyNumberFormat="1" applyFont="1" applyFill="1" applyBorder="1" applyAlignment="1">
      <alignment vertical="center"/>
    </xf>
    <xf numFmtId="3" fontId="17" fillId="0" borderId="12" xfId="42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10" fontId="33" fillId="0" borderId="21" xfId="50" applyNumberFormat="1" applyFont="1" applyFill="1" applyBorder="1" applyAlignment="1">
      <alignment vertical="center"/>
    </xf>
    <xf numFmtId="10" fontId="34" fillId="0" borderId="27" xfId="50" applyNumberFormat="1" applyFont="1" applyFill="1" applyBorder="1" applyAlignment="1">
      <alignment vertical="center"/>
    </xf>
    <xf numFmtId="10" fontId="107" fillId="0" borderId="17" xfId="50" applyNumberFormat="1" applyFont="1" applyFill="1" applyBorder="1" applyAlignment="1">
      <alignment vertical="center"/>
    </xf>
    <xf numFmtId="10" fontId="47" fillId="0" borderId="23" xfId="50" applyNumberFormat="1" applyFont="1" applyBorder="1" applyAlignment="1">
      <alignment horizontal="right" vertical="center" wrapText="1"/>
    </xf>
    <xf numFmtId="10" fontId="47" fillId="0" borderId="15" xfId="50" applyNumberFormat="1" applyFont="1" applyBorder="1" applyAlignment="1">
      <alignment horizontal="right" vertical="center" wrapText="1"/>
    </xf>
    <xf numFmtId="10" fontId="47" fillId="0" borderId="15" xfId="50" applyNumberFormat="1" applyFont="1" applyFill="1" applyBorder="1" applyAlignment="1">
      <alignment vertical="center"/>
    </xf>
    <xf numFmtId="10" fontId="53" fillId="19" borderId="32" xfId="50" applyNumberFormat="1" applyFont="1" applyFill="1" applyBorder="1" applyAlignment="1">
      <alignment horizontal="right" vertical="center" wrapText="1"/>
    </xf>
    <xf numFmtId="0" fontId="8" fillId="0" borderId="40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1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1" xfId="0" applyNumberFormat="1" applyFont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8" fillId="0" borderId="65" xfId="0" applyFont="1" applyFill="1" applyBorder="1" applyAlignment="1">
      <alignment horizontal="left" vertical="center" wrapText="1"/>
    </xf>
    <xf numFmtId="0" fontId="8" fillId="0" borderId="75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 wrapText="1"/>
    </xf>
    <xf numFmtId="0" fontId="8" fillId="0" borderId="67" xfId="0" applyFont="1" applyFill="1" applyBorder="1" applyAlignment="1">
      <alignment horizontal="left" vertical="center" wrapText="1"/>
    </xf>
    <xf numFmtId="0" fontId="8" fillId="0" borderId="51" xfId="0" applyFont="1" applyBorder="1" applyAlignment="1">
      <alignment horizontal="left" wrapText="1"/>
    </xf>
    <xf numFmtId="0" fontId="8" fillId="0" borderId="72" xfId="0" applyFont="1" applyBorder="1" applyAlignment="1">
      <alignment horizontal="left" wrapText="1"/>
    </xf>
    <xf numFmtId="0" fontId="8" fillId="0" borderId="37" xfId="0" applyFont="1" applyBorder="1" applyAlignment="1">
      <alignment horizontal="left" wrapText="1"/>
    </xf>
    <xf numFmtId="0" fontId="8" fillId="0" borderId="37" xfId="0" applyFont="1" applyBorder="1" applyAlignment="1">
      <alignment wrapText="1"/>
    </xf>
    <xf numFmtId="0" fontId="8" fillId="0" borderId="67" xfId="0" applyFont="1" applyBorder="1" applyAlignment="1">
      <alignment wrapText="1"/>
    </xf>
    <xf numFmtId="0" fontId="8" fillId="0" borderId="65" xfId="0" applyFont="1" applyBorder="1" applyAlignment="1">
      <alignment horizontal="left" wrapText="1"/>
    </xf>
    <xf numFmtId="0" fontId="8" fillId="0" borderId="75" xfId="0" applyFont="1" applyBorder="1" applyAlignment="1">
      <alignment horizontal="left" wrapText="1"/>
    </xf>
    <xf numFmtId="0" fontId="8" fillId="0" borderId="51" xfId="0" applyFont="1" applyFill="1" applyBorder="1" applyAlignment="1">
      <alignment horizontal="left" vertical="center" wrapText="1"/>
    </xf>
    <xf numFmtId="49" fontId="56" fillId="0" borderId="0" xfId="0" applyNumberFormat="1" applyFont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49" fontId="8" fillId="0" borderId="41" xfId="0" applyNumberFormat="1" applyFont="1" applyFill="1" applyBorder="1" applyAlignment="1">
      <alignment horizontal="center" vertical="center" wrapText="1"/>
    </xf>
    <xf numFmtId="0" fontId="87" fillId="0" borderId="60" xfId="45" applyFont="1" applyFill="1" applyBorder="1" applyAlignment="1" applyProtection="1">
      <alignment horizontal="left" vertical="center" wrapText="1"/>
    </xf>
    <xf numFmtId="0" fontId="87" fillId="0" borderId="37" xfId="45" applyFont="1" applyFill="1" applyBorder="1" applyAlignment="1" applyProtection="1">
      <alignment horizontal="left" vertical="center" wrapText="1"/>
    </xf>
    <xf numFmtId="0" fontId="87" fillId="0" borderId="81" xfId="45" applyFont="1" applyFill="1" applyBorder="1" applyAlignment="1" applyProtection="1">
      <alignment horizontal="left" vertical="center" wrapText="1"/>
    </xf>
    <xf numFmtId="0" fontId="8" fillId="0" borderId="37" xfId="0" applyFont="1" applyFill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64" fillId="0" borderId="0" xfId="45" applyFont="1" applyFill="1" applyBorder="1" applyAlignment="1">
      <alignment horizontal="center" wrapText="1"/>
    </xf>
    <xf numFmtId="49" fontId="8" fillId="0" borderId="40" xfId="0" applyNumberFormat="1" applyFont="1" applyBorder="1" applyAlignment="1">
      <alignment horizontal="left" vertical="center" wrapText="1"/>
    </xf>
    <xf numFmtId="49" fontId="4" fillId="0" borderId="41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49" fontId="4" fillId="0" borderId="58" xfId="0" applyNumberFormat="1" applyFont="1" applyBorder="1" applyAlignment="1">
      <alignment horizontal="center" vertical="center"/>
    </xf>
    <xf numFmtId="0" fontId="40" fillId="0" borderId="50" xfId="45" applyFont="1" applyFill="1" applyBorder="1" applyAlignment="1" applyProtection="1">
      <alignment horizontal="left" vertical="center" wrapText="1"/>
    </xf>
    <xf numFmtId="0" fontId="40" fillId="0" borderId="41" xfId="45" applyFont="1" applyFill="1" applyBorder="1" applyAlignment="1" applyProtection="1">
      <alignment horizontal="left" vertical="center" wrapText="1"/>
    </xf>
    <xf numFmtId="0" fontId="40" fillId="0" borderId="20" xfId="45" applyFont="1" applyFill="1" applyBorder="1" applyAlignment="1" applyProtection="1">
      <alignment horizontal="left" vertical="center" wrapText="1"/>
    </xf>
    <xf numFmtId="165" fontId="81" fillId="0" borderId="0" xfId="45" applyNumberFormat="1" applyFont="1" applyFill="1" applyBorder="1" applyAlignment="1" applyProtection="1">
      <alignment horizontal="left" vertical="center"/>
    </xf>
    <xf numFmtId="0" fontId="8" fillId="0" borderId="37" xfId="0" applyFont="1" applyBorder="1" applyAlignment="1">
      <alignment horizontal="left" vertical="center" wrapText="1"/>
    </xf>
    <xf numFmtId="49" fontId="8" fillId="0" borderId="57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0" fontId="64" fillId="0" borderId="0" xfId="45" applyFont="1" applyFill="1" applyAlignment="1">
      <alignment horizontal="center"/>
    </xf>
    <xf numFmtId="0" fontId="86" fillId="0" borderId="0" xfId="0" applyFont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165" fontId="59" fillId="0" borderId="0" xfId="45" applyNumberFormat="1" applyFont="1" applyFill="1" applyBorder="1" applyAlignment="1" applyProtection="1">
      <alignment horizontal="left" vertical="center"/>
    </xf>
    <xf numFmtId="0" fontId="4" fillId="0" borderId="49" xfId="0" applyFont="1" applyFill="1" applyBorder="1" applyAlignment="1">
      <alignment horizontal="center" vertical="center" wrapText="1"/>
    </xf>
    <xf numFmtId="0" fontId="87" fillId="0" borderId="70" xfId="45" applyFont="1" applyFill="1" applyBorder="1" applyAlignment="1" applyProtection="1">
      <alignment horizontal="left" vertical="center" wrapText="1"/>
    </xf>
    <xf numFmtId="0" fontId="87" fillId="0" borderId="10" xfId="45" applyFont="1" applyFill="1" applyBorder="1" applyAlignment="1" applyProtection="1">
      <alignment horizontal="left" vertical="center" wrapText="1"/>
    </xf>
    <xf numFmtId="0" fontId="87" fillId="0" borderId="89" xfId="45" applyFont="1" applyFill="1" applyBorder="1" applyAlignment="1" applyProtection="1">
      <alignment horizontal="left" vertical="center" wrapText="1"/>
    </xf>
    <xf numFmtId="0" fontId="87" fillId="0" borderId="69" xfId="45" applyFont="1" applyFill="1" applyBorder="1" applyAlignment="1" applyProtection="1">
      <alignment horizontal="left" vertical="center" wrapText="1"/>
    </xf>
    <xf numFmtId="0" fontId="87" fillId="0" borderId="51" xfId="45" applyFont="1" applyFill="1" applyBorder="1" applyAlignment="1" applyProtection="1">
      <alignment horizontal="left" vertical="center" wrapText="1"/>
    </xf>
    <xf numFmtId="0" fontId="87" fillId="0" borderId="84" xfId="45" applyFont="1" applyFill="1" applyBorder="1" applyAlignment="1" applyProtection="1">
      <alignment horizontal="left" vertical="center" wrapText="1"/>
    </xf>
    <xf numFmtId="0" fontId="60" fillId="0" borderId="16" xfId="45" applyFont="1" applyFill="1" applyBorder="1" applyAlignment="1">
      <alignment horizontal="left"/>
    </xf>
    <xf numFmtId="0" fontId="87" fillId="0" borderId="71" xfId="45" applyFont="1" applyFill="1" applyBorder="1" applyAlignment="1" applyProtection="1">
      <alignment horizontal="left" vertical="center" wrapText="1"/>
    </xf>
    <xf numFmtId="0" fontId="87" fillId="0" borderId="65" xfId="45" applyFont="1" applyFill="1" applyBorder="1" applyAlignment="1" applyProtection="1">
      <alignment horizontal="left" vertical="center" wrapText="1"/>
    </xf>
    <xf numFmtId="0" fontId="87" fillId="0" borderId="85" xfId="45" applyFont="1" applyFill="1" applyBorder="1" applyAlignment="1" applyProtection="1">
      <alignment horizontal="left" vertical="center" wrapText="1"/>
    </xf>
    <xf numFmtId="0" fontId="88" fillId="0" borderId="19" xfId="45" applyFont="1" applyFill="1" applyBorder="1" applyAlignment="1">
      <alignment horizontal="left"/>
    </xf>
    <xf numFmtId="0" fontId="87" fillId="0" borderId="15" xfId="45" applyFont="1" applyFill="1" applyBorder="1" applyAlignment="1">
      <alignment horizontal="left"/>
    </xf>
    <xf numFmtId="0" fontId="60" fillId="0" borderId="15" xfId="45" applyFont="1" applyFill="1" applyBorder="1" applyAlignment="1">
      <alignment horizontal="left"/>
    </xf>
    <xf numFmtId="0" fontId="64" fillId="0" borderId="0" xfId="45" applyFont="1" applyFill="1" applyAlignment="1">
      <alignment horizontal="center" wrapText="1"/>
    </xf>
    <xf numFmtId="0" fontId="81" fillId="0" borderId="0" xfId="45" applyFont="1" applyFill="1" applyBorder="1" applyAlignment="1">
      <alignment horizontal="left"/>
    </xf>
    <xf numFmtId="165" fontId="81" fillId="0" borderId="10" xfId="45" applyNumberFormat="1" applyFont="1" applyFill="1" applyBorder="1" applyAlignment="1" applyProtection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Border="1" applyAlignment="1">
      <alignment horizontal="center" vertical="center"/>
    </xf>
    <xf numFmtId="49" fontId="56" fillId="0" borderId="0" xfId="0" applyNumberFormat="1" applyFont="1" applyFill="1" applyAlignment="1">
      <alignment horizontal="center" vertical="center"/>
    </xf>
    <xf numFmtId="0" fontId="8" fillId="0" borderId="37" xfId="0" applyFont="1" applyFill="1" applyBorder="1" applyAlignment="1">
      <alignment horizontal="left" wrapText="1"/>
    </xf>
    <xf numFmtId="0" fontId="8" fillId="0" borderId="37" xfId="0" applyFont="1" applyFill="1" applyBorder="1" applyAlignment="1">
      <alignment wrapText="1"/>
    </xf>
    <xf numFmtId="0" fontId="8" fillId="0" borderId="67" xfId="0" applyFont="1" applyFill="1" applyBorder="1" applyAlignment="1">
      <alignment wrapText="1"/>
    </xf>
    <xf numFmtId="0" fontId="8" fillId="0" borderId="65" xfId="0" applyFont="1" applyFill="1" applyBorder="1" applyAlignment="1">
      <alignment horizontal="left" wrapText="1"/>
    </xf>
    <xf numFmtId="0" fontId="8" fillId="0" borderId="75" xfId="0" applyFont="1" applyFill="1" applyBorder="1" applyAlignment="1">
      <alignment horizontal="left" wrapText="1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41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left" vertical="center"/>
    </xf>
    <xf numFmtId="49" fontId="8" fillId="0" borderId="41" xfId="0" applyNumberFormat="1" applyFont="1" applyFill="1" applyBorder="1" applyAlignment="1">
      <alignment horizontal="left" vertical="center"/>
    </xf>
    <xf numFmtId="0" fontId="8" fillId="0" borderId="51" xfId="0" applyFont="1" applyFill="1" applyBorder="1" applyAlignment="1">
      <alignment horizontal="left" wrapText="1"/>
    </xf>
    <xf numFmtId="0" fontId="8" fillId="0" borderId="72" xfId="0" applyFont="1" applyFill="1" applyBorder="1" applyAlignment="1">
      <alignment horizontal="left" wrapText="1"/>
    </xf>
    <xf numFmtId="0" fontId="56" fillId="0" borderId="0" xfId="0" applyFont="1" applyFill="1" applyBorder="1" applyAlignment="1">
      <alignment horizontal="center" vertical="center"/>
    </xf>
    <xf numFmtId="3" fontId="36" fillId="0" borderId="0" xfId="0" applyNumberFormat="1" applyFont="1" applyBorder="1" applyAlignment="1">
      <alignment horizontal="right" vertical="center"/>
    </xf>
    <xf numFmtId="0" fontId="4" fillId="0" borderId="41" xfId="0" applyFont="1" applyBorder="1" applyAlignment="1">
      <alignment horizontal="left" vertical="center"/>
    </xf>
    <xf numFmtId="0" fontId="8" fillId="0" borderId="38" xfId="0" applyFont="1" applyFill="1" applyBorder="1" applyAlignment="1">
      <alignment horizontal="left" vertical="center"/>
    </xf>
    <xf numFmtId="0" fontId="84" fillId="0" borderId="0" xfId="0" applyFont="1" applyFill="1" applyBorder="1" applyAlignment="1" applyProtection="1">
      <alignment horizontal="center" vertical="center"/>
      <protection locked="0"/>
    </xf>
    <xf numFmtId="165" fontId="83" fillId="0" borderId="0" xfId="0" applyNumberFormat="1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72" fillId="0" borderId="11" xfId="0" applyFont="1" applyFill="1" applyBorder="1" applyAlignment="1" applyProtection="1">
      <alignment horizontal="center" vertical="center" wrapText="1"/>
    </xf>
    <xf numFmtId="0" fontId="72" fillId="0" borderId="20" xfId="0" applyFont="1" applyFill="1" applyBorder="1" applyAlignment="1" applyProtection="1">
      <alignment horizontal="center" vertical="center" wrapText="1"/>
    </xf>
    <xf numFmtId="0" fontId="41" fillId="0" borderId="13" xfId="0" applyFont="1" applyFill="1" applyBorder="1" applyAlignment="1">
      <alignment horizontal="center" vertical="center"/>
    </xf>
    <xf numFmtId="0" fontId="41" fillId="0" borderId="14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3" fontId="18" fillId="18" borderId="11" xfId="42" applyNumberFormat="1" applyFont="1" applyFill="1" applyBorder="1" applyAlignment="1">
      <alignment horizontal="center" vertical="center"/>
    </xf>
    <xf numFmtId="3" fontId="18" fillId="18" borderId="41" xfId="42" applyNumberFormat="1" applyFont="1" applyFill="1" applyBorder="1" applyAlignment="1">
      <alignment horizontal="center" vertical="center"/>
    </xf>
    <xf numFmtId="3" fontId="18" fillId="18" borderId="49" xfId="42" applyNumberFormat="1" applyFont="1" applyFill="1" applyBorder="1" applyAlignment="1">
      <alignment horizontal="center" vertical="center"/>
    </xf>
    <xf numFmtId="0" fontId="46" fillId="0" borderId="0" xfId="42" applyFont="1" applyFill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1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0" fontId="46" fillId="0" borderId="0" xfId="42" applyFont="1" applyAlignment="1">
      <alignment horizontal="center" vertical="center"/>
    </xf>
    <xf numFmtId="0" fontId="18" fillId="18" borderId="41" xfId="42" applyFont="1" applyFill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0" fontId="18" fillId="18" borderId="20" xfId="42" applyFont="1" applyFill="1" applyBorder="1" applyAlignment="1">
      <alignment horizontal="center" vertical="center"/>
    </xf>
    <xf numFmtId="0" fontId="4" fillId="0" borderId="11" xfId="42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Fill="1" applyBorder="1" applyAlignment="1">
      <alignment horizontal="center"/>
    </xf>
    <xf numFmtId="0" fontId="22" fillId="0" borderId="0" xfId="42" applyFont="1" applyBorder="1" applyAlignment="1">
      <alignment horizontal="center"/>
    </xf>
    <xf numFmtId="0" fontId="14" fillId="0" borderId="0" xfId="42" applyFont="1" applyBorder="1" applyAlignment="1">
      <alignment horizontal="center"/>
    </xf>
    <xf numFmtId="0" fontId="29" fillId="0" borderId="41" xfId="44" applyFont="1" applyBorder="1" applyAlignment="1">
      <alignment horizontal="center" vertical="center" wrapText="1"/>
    </xf>
    <xf numFmtId="0" fontId="27" fillId="0" borderId="15" xfId="44" applyFont="1" applyFill="1" applyBorder="1" applyAlignment="1">
      <alignment horizontal="left" vertical="center"/>
    </xf>
    <xf numFmtId="0" fontId="27" fillId="0" borderId="60" xfId="44" applyFont="1" applyFill="1" applyBorder="1" applyAlignment="1">
      <alignment horizontal="left" vertical="center"/>
    </xf>
    <xf numFmtId="0" fontId="27" fillId="0" borderId="37" xfId="44" applyFont="1" applyFill="1" applyBorder="1" applyAlignment="1">
      <alignment horizontal="left" vertical="center"/>
    </xf>
    <xf numFmtId="164" fontId="27" fillId="0" borderId="37" xfId="44" applyNumberFormat="1" applyFont="1" applyBorder="1" applyAlignment="1">
      <alignment horizontal="left" vertical="center" wrapText="1"/>
    </xf>
    <xf numFmtId="164" fontId="27" fillId="0" borderId="60" xfId="44" applyNumberFormat="1" applyFont="1" applyBorder="1" applyAlignment="1">
      <alignment horizontal="left" vertical="center" wrapText="1"/>
    </xf>
    <xf numFmtId="164" fontId="26" fillId="0" borderId="41" xfId="44" applyNumberFormat="1" applyFont="1" applyBorder="1" applyAlignment="1">
      <alignment horizontal="center" vertical="center" wrapText="1"/>
    </xf>
    <xf numFmtId="0" fontId="27" fillId="0" borderId="60" xfId="44" applyFont="1" applyFill="1" applyBorder="1" applyAlignment="1">
      <alignment horizontal="left" vertical="center" wrapText="1"/>
    </xf>
    <xf numFmtId="0" fontId="27" fillId="0" borderId="37" xfId="44" applyFont="1" applyFill="1" applyBorder="1" applyAlignment="1">
      <alignment horizontal="left" vertical="center" wrapText="1"/>
    </xf>
    <xf numFmtId="164" fontId="27" fillId="0" borderId="71" xfId="44" applyNumberFormat="1" applyFont="1" applyBorder="1" applyAlignment="1">
      <alignment horizontal="left" vertical="center" wrapText="1"/>
    </xf>
    <xf numFmtId="164" fontId="27" fillId="0" borderId="65" xfId="44" applyNumberFormat="1" applyFont="1" applyBorder="1" applyAlignment="1">
      <alignment horizontal="left" vertical="center" wrapText="1"/>
    </xf>
    <xf numFmtId="164" fontId="27" fillId="0" borderId="15" xfId="44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65" fillId="0" borderId="0" xfId="42" applyFont="1" applyFill="1" applyAlignment="1">
      <alignment horizontal="center"/>
    </xf>
    <xf numFmtId="0" fontId="43" fillId="0" borderId="0" xfId="42" applyFont="1" applyAlignment="1">
      <alignment horizontal="center"/>
    </xf>
    <xf numFmtId="3" fontId="26" fillId="0" borderId="20" xfId="44" applyNumberFormat="1" applyFont="1" applyBorder="1" applyAlignment="1">
      <alignment horizontal="center" vertical="center" wrapText="1"/>
    </xf>
    <xf numFmtId="3" fontId="26" fillId="0" borderId="14" xfId="44" applyNumberFormat="1" applyFont="1" applyBorder="1" applyAlignment="1">
      <alignment horizontal="center" vertical="center" wrapText="1"/>
    </xf>
    <xf numFmtId="3" fontId="26" fillId="0" borderId="21" xfId="44" applyNumberFormat="1" applyFont="1" applyBorder="1" applyAlignment="1">
      <alignment horizontal="center" vertical="center" wrapText="1"/>
    </xf>
    <xf numFmtId="3" fontId="26" fillId="0" borderId="13" xfId="44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4" xfId="42" applyFont="1" applyFill="1" applyBorder="1" applyAlignment="1">
      <alignment horizontal="center" vertical="center" wrapText="1"/>
    </xf>
    <xf numFmtId="0" fontId="32" fillId="19" borderId="35" xfId="42" applyFont="1" applyFill="1" applyBorder="1" applyAlignment="1">
      <alignment horizontal="center" vertical="center" wrapText="1"/>
    </xf>
    <xf numFmtId="0" fontId="32" fillId="19" borderId="95" xfId="42" applyFont="1" applyFill="1" applyBorder="1" applyAlignment="1">
      <alignment horizontal="center" vertical="center" wrapText="1"/>
    </xf>
    <xf numFmtId="0" fontId="37" fillId="0" borderId="0" xfId="42" applyFont="1" applyFill="1" applyAlignment="1">
      <alignment horizontal="center" vertical="center" wrapText="1"/>
    </xf>
    <xf numFmtId="0" fontId="37" fillId="0" borderId="0" xfId="42" applyFont="1" applyFill="1" applyAlignment="1">
      <alignment horizontal="center" vertical="center"/>
    </xf>
    <xf numFmtId="0" fontId="33" fillId="0" borderId="0" xfId="42" applyFont="1" applyFill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7" xfId="42" applyFont="1" applyFill="1" applyBorder="1" applyAlignment="1">
      <alignment horizontal="center" vertical="center" wrapText="1"/>
    </xf>
    <xf numFmtId="0" fontId="32" fillId="19" borderId="26" xfId="42" applyFont="1" applyFill="1" applyBorder="1" applyAlignment="1">
      <alignment horizontal="center" vertical="center" wrapText="1"/>
    </xf>
    <xf numFmtId="0" fontId="32" fillId="19" borderId="90" xfId="42" applyFont="1" applyFill="1" applyBorder="1" applyAlignment="1">
      <alignment horizontal="center" vertical="center" wrapText="1"/>
    </xf>
    <xf numFmtId="3" fontId="32" fillId="19" borderId="68" xfId="42" applyNumberFormat="1" applyFont="1" applyFill="1" applyBorder="1" applyAlignment="1">
      <alignment horizontal="center" vertical="center" wrapText="1"/>
    </xf>
    <xf numFmtId="3" fontId="32" fillId="19" borderId="58" xfId="42" applyNumberFormat="1" applyFont="1" applyFill="1" applyBorder="1" applyAlignment="1">
      <alignment horizontal="center" vertical="center" wrapText="1"/>
    </xf>
    <xf numFmtId="3" fontId="32" fillId="19" borderId="54" xfId="42" applyNumberFormat="1" applyFont="1" applyFill="1" applyBorder="1" applyAlignment="1">
      <alignment horizontal="center" vertical="center" wrapText="1"/>
    </xf>
    <xf numFmtId="3" fontId="32" fillId="19" borderId="79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Border="1" applyAlignment="1">
      <alignment horizontal="center" vertical="center" wrapText="1"/>
    </xf>
    <xf numFmtId="3" fontId="32" fillId="19" borderId="80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3" fontId="32" fillId="19" borderId="93" xfId="42" applyNumberFormat="1" applyFont="1" applyFill="1" applyBorder="1" applyAlignment="1">
      <alignment horizontal="center" vertical="center" wrapText="1"/>
    </xf>
    <xf numFmtId="3" fontId="32" fillId="19" borderId="66" xfId="42" applyNumberFormat="1" applyFont="1" applyFill="1" applyBorder="1" applyAlignment="1">
      <alignment horizontal="center" vertical="center" wrapText="1"/>
    </xf>
    <xf numFmtId="3" fontId="32" fillId="19" borderId="86" xfId="42" applyNumberFormat="1" applyFont="1" applyFill="1" applyBorder="1" applyAlignment="1">
      <alignment horizontal="center" vertical="center" wrapText="1"/>
    </xf>
    <xf numFmtId="3" fontId="32" fillId="19" borderId="94" xfId="42" applyNumberFormat="1" applyFont="1" applyFill="1" applyBorder="1" applyAlignment="1">
      <alignment horizontal="center" vertical="center" wrapText="1"/>
    </xf>
    <xf numFmtId="0" fontId="33" fillId="1" borderId="12" xfId="42" applyFont="1" applyFill="1" applyBorder="1" applyAlignment="1">
      <alignment horizontal="center" vertical="center"/>
    </xf>
    <xf numFmtId="0" fontId="33" fillId="1" borderId="15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30" xfId="42" applyFont="1" applyFill="1" applyBorder="1" applyAlignment="1">
      <alignment horizontal="center" vertical="center"/>
    </xf>
    <xf numFmtId="0" fontId="33" fillId="1" borderId="69" xfId="42" applyFont="1" applyFill="1" applyBorder="1" applyAlignment="1">
      <alignment horizontal="center" vertical="center"/>
    </xf>
    <xf numFmtId="0" fontId="33" fillId="1" borderId="51" xfId="42" applyFont="1" applyFill="1" applyBorder="1" applyAlignment="1">
      <alignment horizontal="center" vertical="center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8" xfId="42" applyFont="1" applyFill="1" applyBorder="1" applyAlignment="1">
      <alignment horizontal="center" vertical="center" wrapText="1"/>
    </xf>
    <xf numFmtId="0" fontId="33" fillId="1" borderId="29" xfId="42" applyFont="1" applyFill="1" applyBorder="1" applyAlignment="1">
      <alignment horizontal="center" vertical="center" wrapText="1"/>
    </xf>
    <xf numFmtId="0" fontId="33" fillId="1" borderId="60" xfId="42" applyFont="1" applyFill="1" applyBorder="1" applyAlignment="1">
      <alignment horizontal="center" vertical="center"/>
    </xf>
    <xf numFmtId="0" fontId="33" fillId="1" borderId="37" xfId="42" applyFont="1" applyFill="1" applyBorder="1" applyAlignment="1">
      <alignment horizontal="center" vertical="center"/>
    </xf>
    <xf numFmtId="0" fontId="33" fillId="1" borderId="81" xfId="42" applyFont="1" applyFill="1" applyBorder="1" applyAlignment="1">
      <alignment horizontal="center" vertical="center"/>
    </xf>
    <xf numFmtId="0" fontId="30" fillId="0" borderId="0" xfId="42" applyFont="1" applyFill="1" applyAlignment="1">
      <alignment horizontal="center"/>
    </xf>
    <xf numFmtId="0" fontId="14" fillId="0" borderId="0" xfId="42" applyFont="1" applyAlignment="1">
      <alignment horizontal="center"/>
    </xf>
    <xf numFmtId="0" fontId="46" fillId="0" borderId="0" xfId="42" applyFont="1" applyAlignment="1">
      <alignment horizontal="center"/>
    </xf>
    <xf numFmtId="0" fontId="33" fillId="1" borderId="27" xfId="42" applyFont="1" applyFill="1" applyBorder="1" applyAlignment="1">
      <alignment horizontal="center" vertical="center"/>
    </xf>
    <xf numFmtId="0" fontId="35" fillId="0" borderId="11" xfId="43" applyFont="1" applyBorder="1" applyAlignment="1">
      <alignment horizontal="left" vertical="center"/>
    </xf>
    <xf numFmtId="0" fontId="35" fillId="0" borderId="41" xfId="43" applyFont="1" applyBorder="1" applyAlignment="1">
      <alignment horizontal="left" vertical="center"/>
    </xf>
    <xf numFmtId="0" fontId="35" fillId="0" borderId="20" xfId="43" applyFont="1" applyBorder="1" applyAlignment="1">
      <alignment horizontal="left" vertical="center"/>
    </xf>
    <xf numFmtId="0" fontId="85" fillId="0" borderId="0" xfId="43" applyFont="1" applyAlignment="1">
      <alignment horizontal="right" vertical="center"/>
    </xf>
    <xf numFmtId="0" fontId="35" fillId="0" borderId="69" xfId="43" applyFont="1" applyFill="1" applyBorder="1" applyAlignment="1">
      <alignment horizontal="center" vertical="center" wrapText="1"/>
    </xf>
    <xf numFmtId="0" fontId="0" fillId="0" borderId="51" xfId="0" applyBorder="1"/>
    <xf numFmtId="0" fontId="0" fillId="0" borderId="72" xfId="0" applyBorder="1"/>
    <xf numFmtId="0" fontId="35" fillId="0" borderId="48" xfId="43" applyFont="1" applyBorder="1" applyAlignment="1">
      <alignment horizontal="center" vertical="center" wrapText="1"/>
    </xf>
    <xf numFmtId="0" fontId="35" fillId="0" borderId="42" xfId="43" applyFont="1" applyBorder="1" applyAlignment="1">
      <alignment horizontal="center" vertical="center" wrapText="1"/>
    </xf>
    <xf numFmtId="0" fontId="49" fillId="0" borderId="0" xfId="43" applyFont="1" applyFill="1" applyAlignment="1">
      <alignment horizontal="center" vertical="center"/>
    </xf>
    <xf numFmtId="0" fontId="51" fillId="0" borderId="18" xfId="43" applyFont="1" applyBorder="1" applyAlignment="1">
      <alignment horizontal="center" vertical="center" wrapText="1"/>
    </xf>
    <xf numFmtId="0" fontId="51" fillId="0" borderId="30" xfId="43" applyFont="1" applyBorder="1" applyAlignment="1">
      <alignment horizontal="center" vertical="center" wrapText="1"/>
    </xf>
    <xf numFmtId="0" fontId="35" fillId="0" borderId="87" xfId="43" applyFont="1" applyFill="1" applyBorder="1" applyAlignment="1">
      <alignment horizontal="center" vertical="center" wrapText="1"/>
    </xf>
    <xf numFmtId="16" fontId="49" fillId="0" borderId="0" xfId="43" applyNumberFormat="1" applyFont="1" applyBorder="1" applyAlignment="1">
      <alignment horizontal="center" vertical="center" wrapText="1"/>
    </xf>
    <xf numFmtId="0" fontId="51" fillId="0" borderId="0" xfId="43" applyFont="1" applyAlignment="1">
      <alignment horizontal="center" vertical="center"/>
    </xf>
    <xf numFmtId="0" fontId="122" fillId="0" borderId="0" xfId="51" applyFont="1" applyFill="1" applyBorder="1" applyAlignment="1">
      <alignment horizontal="right"/>
    </xf>
    <xf numFmtId="0" fontId="123" fillId="0" borderId="0" xfId="51" applyFont="1" applyFill="1" applyBorder="1" applyAlignment="1">
      <alignment horizontal="center"/>
    </xf>
    <xf numFmtId="0" fontId="39" fillId="0" borderId="60" xfId="51" applyFont="1" applyFill="1" applyBorder="1" applyAlignment="1">
      <alignment horizontal="center" vertical="top" wrapText="1"/>
    </xf>
    <xf numFmtId="0" fontId="39" fillId="0" borderId="37" xfId="51" applyFont="1" applyFill="1" applyBorder="1" applyAlignment="1">
      <alignment horizontal="center" vertical="top" wrapText="1"/>
    </xf>
    <xf numFmtId="0" fontId="39" fillId="0" borderId="81" xfId="51" applyFont="1" applyFill="1" applyBorder="1" applyAlignment="1">
      <alignment horizontal="center" vertical="top" wrapText="1"/>
    </xf>
    <xf numFmtId="0" fontId="39" fillId="0" borderId="0" xfId="51" applyFont="1" applyFill="1" applyAlignment="1">
      <alignment horizontal="center" vertical="top" wrapText="1"/>
    </xf>
    <xf numFmtId="0" fontId="13" fillId="0" borderId="0" xfId="51" applyFill="1"/>
    <xf numFmtId="0" fontId="34" fillId="0" borderId="15" xfId="51" applyFont="1" applyFill="1" applyBorder="1" applyAlignment="1">
      <alignment horizontal="center" vertical="top" wrapText="1"/>
    </xf>
    <xf numFmtId="0" fontId="122" fillId="0" borderId="0" xfId="51" applyFont="1" applyFill="1" applyAlignment="1">
      <alignment horizontal="right"/>
    </xf>
    <xf numFmtId="0" fontId="123" fillId="0" borderId="0" xfId="51" applyFont="1" applyFill="1" applyAlignment="1">
      <alignment horizontal="center"/>
    </xf>
    <xf numFmtId="0" fontId="64" fillId="0" borderId="18" xfId="54" applyFont="1" applyFill="1" applyBorder="1" applyAlignment="1" applyProtection="1">
      <alignment horizontal="center" vertical="center" wrapText="1"/>
    </xf>
    <xf numFmtId="0" fontId="64" fillId="0" borderId="12" xfId="54" applyFont="1" applyFill="1" applyBorder="1" applyAlignment="1" applyProtection="1">
      <alignment horizontal="center" vertical="center" wrapText="1"/>
    </xf>
    <xf numFmtId="0" fontId="106" fillId="0" borderId="19" xfId="54" applyFont="1" applyFill="1" applyBorder="1" applyAlignment="1" applyProtection="1">
      <alignment horizontal="center" vertical="center" textRotation="90"/>
    </xf>
    <xf numFmtId="0" fontId="106" fillId="0" borderId="15" xfId="54" applyFont="1" applyFill="1" applyBorder="1" applyAlignment="1" applyProtection="1">
      <alignment horizontal="center" vertical="center" textRotation="90"/>
    </xf>
    <xf numFmtId="0" fontId="45" fillId="0" borderId="30" xfId="54" applyFont="1" applyFill="1" applyBorder="1" applyAlignment="1" applyProtection="1">
      <alignment horizontal="center" vertical="center" wrapText="1"/>
    </xf>
    <xf numFmtId="0" fontId="45" fillId="0" borderId="27" xfId="54" applyFont="1" applyFill="1" applyBorder="1" applyAlignment="1" applyProtection="1">
      <alignment horizontal="center" vertical="center"/>
    </xf>
    <xf numFmtId="0" fontId="124" fillId="0" borderId="0" xfId="52" applyFont="1" applyFill="1" applyBorder="1" applyAlignment="1" applyProtection="1">
      <alignment horizontal="center" vertical="center" wrapText="1"/>
    </xf>
    <xf numFmtId="0" fontId="125" fillId="0" borderId="0" xfId="52" applyFont="1" applyFill="1" applyBorder="1" applyAlignment="1" applyProtection="1">
      <alignment horizontal="right"/>
    </xf>
    <xf numFmtId="0" fontId="124" fillId="0" borderId="97" xfId="52" applyFont="1" applyFill="1" applyBorder="1" applyAlignment="1" applyProtection="1">
      <alignment horizontal="center" vertical="center" wrapText="1"/>
    </xf>
    <xf numFmtId="0" fontId="45" fillId="0" borderId="98" xfId="54" applyFont="1" applyFill="1" applyBorder="1" applyAlignment="1" applyProtection="1">
      <alignment horizontal="center" vertical="center" textRotation="90"/>
    </xf>
    <xf numFmtId="0" fontId="125" fillId="0" borderId="98" xfId="52" applyFont="1" applyFill="1" applyBorder="1" applyAlignment="1" applyProtection="1">
      <alignment horizontal="center" vertical="center" wrapText="1"/>
    </xf>
    <xf numFmtId="0" fontId="125" fillId="0" borderId="99" xfId="52" applyFont="1" applyFill="1" applyBorder="1" applyAlignment="1" applyProtection="1">
      <alignment horizontal="center" wrapText="1"/>
    </xf>
    <xf numFmtId="0" fontId="107" fillId="0" borderId="0" xfId="52" applyFont="1" applyFill="1" applyBorder="1" applyAlignment="1">
      <alignment horizontal="center" vertical="center" wrapText="1"/>
    </xf>
    <xf numFmtId="0" fontId="112" fillId="0" borderId="0" xfId="54" applyFont="1" applyFill="1" applyBorder="1" applyAlignment="1" applyProtection="1">
      <alignment horizontal="right" vertical="center"/>
    </xf>
    <xf numFmtId="0" fontId="107" fillId="0" borderId="108" xfId="52" applyFont="1" applyFill="1" applyBorder="1" applyAlignment="1">
      <alignment horizontal="left"/>
    </xf>
    <xf numFmtId="0" fontId="32" fillId="0" borderId="0" xfId="41" applyFont="1" applyFill="1" applyBorder="1" applyAlignment="1" applyProtection="1">
      <alignment horizontal="center" vertical="center" wrapText="1"/>
    </xf>
    <xf numFmtId="0" fontId="117" fillId="0" borderId="0" xfId="41" applyFont="1" applyFill="1" applyAlignment="1">
      <alignment horizontal="right"/>
    </xf>
    <xf numFmtId="3" fontId="136" fillId="0" borderId="0" xfId="102" applyNumberFormat="1" applyFont="1" applyFill="1" applyBorder="1" applyAlignment="1">
      <alignment horizontal="center" vertical="center"/>
    </xf>
    <xf numFmtId="3" fontId="114" fillId="0" borderId="128" xfId="102" applyNumberFormat="1" applyFont="1" applyFill="1" applyBorder="1" applyAlignment="1">
      <alignment horizontal="center" vertical="center" wrapText="1"/>
    </xf>
    <xf numFmtId="3" fontId="114" fillId="0" borderId="132" xfId="102" applyNumberFormat="1" applyFont="1" applyFill="1" applyBorder="1" applyAlignment="1">
      <alignment horizontal="center" vertical="center"/>
    </xf>
    <xf numFmtId="3" fontId="114" fillId="0" borderId="142" xfId="102" applyNumberFormat="1" applyFont="1" applyFill="1" applyBorder="1" applyAlignment="1">
      <alignment horizontal="center" vertical="center"/>
    </xf>
    <xf numFmtId="3" fontId="114" fillId="0" borderId="48" xfId="41" applyNumberFormat="1" applyFont="1" applyFill="1" applyBorder="1" applyAlignment="1">
      <alignment horizontal="center" vertical="center" wrapText="1"/>
    </xf>
    <xf numFmtId="3" fontId="114" fillId="0" borderId="42" xfId="41" applyNumberFormat="1" applyFont="1" applyFill="1" applyBorder="1" applyAlignment="1">
      <alignment horizontal="center" vertical="center" wrapText="1"/>
    </xf>
    <xf numFmtId="3" fontId="114" fillId="0" borderId="19" xfId="41" applyNumberFormat="1" applyFont="1" applyFill="1" applyBorder="1" applyAlignment="1">
      <alignment horizontal="center" vertical="center"/>
    </xf>
    <xf numFmtId="3" fontId="114" fillId="0" borderId="84" xfId="41" applyNumberFormat="1" applyFont="1" applyFill="1" applyBorder="1" applyAlignment="1">
      <alignment horizontal="center" vertical="center"/>
    </xf>
    <xf numFmtId="3" fontId="114" fillId="0" borderId="30" xfId="41" applyNumberFormat="1" applyFont="1" applyFill="1" applyBorder="1" applyAlignment="1">
      <alignment horizontal="center" vertical="center"/>
    </xf>
    <xf numFmtId="3" fontId="35" fillId="0" borderId="70" xfId="41" applyNumberFormat="1" applyFont="1" applyFill="1" applyBorder="1" applyAlignment="1">
      <alignment horizontal="right" vertical="center"/>
    </xf>
    <xf numFmtId="3" fontId="35" fillId="0" borderId="73" xfId="41" applyNumberFormat="1" applyFont="1" applyFill="1" applyBorder="1" applyAlignment="1">
      <alignment horizontal="right" vertical="center"/>
    </xf>
    <xf numFmtId="3" fontId="12" fillId="0" borderId="0" xfId="41" applyNumberFormat="1" applyFont="1" applyAlignment="1">
      <alignment horizontal="center" vertical="center"/>
    </xf>
    <xf numFmtId="3" fontId="65" fillId="0" borderId="0" xfId="41" applyNumberFormat="1" applyFont="1" applyAlignment="1">
      <alignment horizontal="center" vertical="center"/>
    </xf>
    <xf numFmtId="0" fontId="111" fillId="0" borderId="0" xfId="41" applyNumberFormat="1" applyFont="1" applyAlignment="1">
      <alignment horizontal="center" vertical="center"/>
    </xf>
    <xf numFmtId="3" fontId="111" fillId="0" borderId="0" xfId="41" applyNumberFormat="1" applyFont="1" applyAlignment="1">
      <alignment horizontal="center" vertical="center"/>
    </xf>
    <xf numFmtId="3" fontId="39" fillId="0" borderId="71" xfId="41" applyNumberFormat="1" applyFont="1" applyFill="1" applyBorder="1" applyAlignment="1">
      <alignment horizontal="right" vertical="center"/>
    </xf>
    <xf numFmtId="3" fontId="39" fillId="0" borderId="75" xfId="41" applyNumberFormat="1" applyFont="1" applyFill="1" applyBorder="1" applyAlignment="1">
      <alignment horizontal="right" vertical="center"/>
    </xf>
    <xf numFmtId="3" fontId="111" fillId="0" borderId="0" xfId="41" applyNumberFormat="1" applyFont="1" applyFill="1" applyBorder="1" applyAlignment="1">
      <alignment horizontal="center" vertical="center"/>
    </xf>
    <xf numFmtId="0" fontId="115" fillId="0" borderId="18" xfId="41" applyFont="1" applyFill="1" applyBorder="1" applyAlignment="1">
      <alignment horizontal="center" vertical="center" wrapText="1"/>
    </xf>
    <xf numFmtId="0" fontId="115" fillId="0" borderId="28" xfId="41" applyFont="1" applyFill="1" applyBorder="1" applyAlignment="1">
      <alignment horizontal="center" vertical="center" wrapText="1"/>
    </xf>
    <xf numFmtId="0" fontId="115" fillId="0" borderId="68" xfId="41" applyFont="1" applyFill="1" applyBorder="1" applyAlignment="1">
      <alignment horizontal="center" vertical="center" wrapText="1"/>
    </xf>
    <xf numFmtId="0" fontId="115" fillId="0" borderId="66" xfId="41" applyFont="1" applyFill="1" applyBorder="1" applyAlignment="1">
      <alignment horizontal="center" vertical="center" wrapText="1"/>
    </xf>
    <xf numFmtId="0" fontId="115" fillId="0" borderId="70" xfId="41" applyFont="1" applyFill="1" applyBorder="1" applyAlignment="1">
      <alignment horizontal="center" vertical="center" wrapText="1"/>
    </xf>
    <xf numFmtId="0" fontId="115" fillId="0" borderId="73" xfId="41" applyFont="1" applyFill="1" applyBorder="1" applyAlignment="1">
      <alignment horizontal="center" vertical="center" wrapText="1"/>
    </xf>
    <xf numFmtId="3" fontId="39" fillId="0" borderId="59" xfId="41" applyNumberFormat="1" applyFont="1" applyFill="1" applyBorder="1" applyAlignment="1">
      <alignment horizontal="right" vertical="center"/>
    </xf>
    <xf numFmtId="3" fontId="39" fillId="0" borderId="74" xfId="41" applyNumberFormat="1" applyFont="1" applyFill="1" applyBorder="1" applyAlignment="1">
      <alignment horizontal="right" vertical="center"/>
    </xf>
    <xf numFmtId="165" fontId="108" fillId="0" borderId="52" xfId="55" applyNumberFormat="1" applyFont="1" applyFill="1" applyBorder="1" applyAlignment="1" applyProtection="1">
      <alignment horizontal="center" textRotation="180" wrapText="1"/>
    </xf>
    <xf numFmtId="165" fontId="72" fillId="0" borderId="11" xfId="55" applyNumberFormat="1" applyFont="1" applyFill="1" applyBorder="1" applyAlignment="1" applyProtection="1">
      <alignment horizontal="left" vertical="center" wrapText="1" indent="2"/>
    </xf>
    <xf numFmtId="165" fontId="72" fillId="0" borderId="49" xfId="55" applyNumberFormat="1" applyFont="1" applyFill="1" applyBorder="1" applyAlignment="1" applyProtection="1">
      <alignment horizontal="left" vertical="center" wrapText="1" indent="2"/>
    </xf>
    <xf numFmtId="165" fontId="64" fillId="0" borderId="0" xfId="55" applyNumberFormat="1" applyFont="1" applyFill="1" applyAlignment="1" applyProtection="1">
      <alignment horizontal="center" vertical="center" wrapText="1"/>
    </xf>
    <xf numFmtId="165" fontId="72" fillId="0" borderId="122" xfId="55" applyNumberFormat="1" applyFont="1" applyFill="1" applyBorder="1" applyAlignment="1" applyProtection="1">
      <alignment horizontal="center" vertical="center" wrapText="1"/>
    </xf>
    <xf numFmtId="165" fontId="72" fillId="0" borderId="96" xfId="55" applyNumberFormat="1" applyFont="1" applyFill="1" applyBorder="1" applyAlignment="1" applyProtection="1">
      <alignment horizontal="center" vertical="center" wrapText="1"/>
    </xf>
    <xf numFmtId="165" fontId="72" fillId="0" borderId="122" xfId="55" applyNumberFormat="1" applyFont="1" applyFill="1" applyBorder="1" applyAlignment="1" applyProtection="1">
      <alignment horizontal="center" vertical="center"/>
    </xf>
    <xf numFmtId="165" fontId="72" fillId="0" borderId="96" xfId="55" applyNumberFormat="1" applyFont="1" applyFill="1" applyBorder="1" applyAlignment="1" applyProtection="1">
      <alignment horizontal="center" vertical="center"/>
    </xf>
    <xf numFmtId="49" fontId="72" fillId="0" borderId="122" xfId="55" applyNumberFormat="1" applyFont="1" applyFill="1" applyBorder="1" applyAlignment="1" applyProtection="1">
      <alignment horizontal="center" vertical="center" wrapText="1"/>
    </xf>
    <xf numFmtId="49" fontId="72" fillId="0" borderId="96" xfId="55" applyNumberFormat="1" applyFont="1" applyFill="1" applyBorder="1" applyAlignment="1" applyProtection="1">
      <alignment horizontal="center" vertical="center" wrapText="1"/>
    </xf>
    <xf numFmtId="165" fontId="72" fillId="0" borderId="87" xfId="55" applyNumberFormat="1" applyFont="1" applyFill="1" applyBorder="1" applyAlignment="1" applyProtection="1">
      <alignment horizontal="center" vertical="center"/>
    </xf>
    <xf numFmtId="165" fontId="72" fillId="0" borderId="51" xfId="55" applyNumberFormat="1" applyFont="1" applyFill="1" applyBorder="1" applyAlignment="1" applyProtection="1">
      <alignment horizontal="center" vertical="center"/>
    </xf>
    <xf numFmtId="165" fontId="72" fillId="0" borderId="72" xfId="55" applyNumberFormat="1" applyFont="1" applyFill="1" applyBorder="1" applyAlignment="1" applyProtection="1">
      <alignment horizontal="center" vertical="center"/>
    </xf>
    <xf numFmtId="3" fontId="121" fillId="22" borderId="60" xfId="40" applyNumberFormat="1" applyFont="1" applyFill="1" applyBorder="1" applyAlignment="1">
      <alignment horizontal="right" vertical="center"/>
    </xf>
    <xf numFmtId="3" fontId="121" fillId="22" borderId="67" xfId="40" applyNumberFormat="1" applyFont="1" applyFill="1" applyBorder="1" applyAlignment="1">
      <alignment horizontal="right" vertical="center"/>
    </xf>
    <xf numFmtId="3" fontId="121" fillId="22" borderId="71" xfId="40" applyNumberFormat="1" applyFont="1" applyFill="1" applyBorder="1" applyAlignment="1">
      <alignment horizontal="right" vertical="center"/>
    </xf>
    <xf numFmtId="3" fontId="121" fillId="22" borderId="75" xfId="40" applyNumberFormat="1" applyFont="1" applyFill="1" applyBorder="1" applyAlignment="1">
      <alignment horizontal="right" vertical="center"/>
    </xf>
    <xf numFmtId="0" fontId="64" fillId="22" borderId="0" xfId="40" applyFont="1" applyFill="1" applyAlignment="1">
      <alignment horizontal="center"/>
    </xf>
    <xf numFmtId="0" fontId="108" fillId="22" borderId="10" xfId="40" applyFont="1" applyFill="1" applyBorder="1" applyAlignment="1">
      <alignment horizontal="right"/>
    </xf>
    <xf numFmtId="0" fontId="121" fillId="22" borderId="69" xfId="40" applyFont="1" applyFill="1" applyBorder="1" applyAlignment="1">
      <alignment horizontal="center" vertical="center" wrapText="1"/>
    </xf>
    <xf numFmtId="0" fontId="121" fillId="22" borderId="72" xfId="40" applyFont="1" applyFill="1" applyBorder="1" applyAlignment="1">
      <alignment horizontal="center" vertical="center" wrapText="1"/>
    </xf>
    <xf numFmtId="0" fontId="109" fillId="0" borderId="0" xfId="56" applyFont="1" applyFill="1" applyAlignment="1">
      <alignment horizontal="right"/>
    </xf>
    <xf numFmtId="0" fontId="40" fillId="0" borderId="0" xfId="56" applyFont="1" applyFill="1" applyAlignment="1" applyProtection="1">
      <alignment horizontal="center" vertical="top" wrapText="1"/>
      <protection locked="0"/>
    </xf>
    <xf numFmtId="0" fontId="64" fillId="0" borderId="13" xfId="57" applyFont="1" applyFill="1" applyBorder="1" applyAlignment="1" applyProtection="1">
      <alignment horizontal="left" vertical="center"/>
    </xf>
    <xf numFmtId="0" fontId="64" fillId="0" borderId="14" xfId="57" applyFont="1" applyFill="1" applyBorder="1" applyAlignment="1" applyProtection="1">
      <alignment horizontal="left" vertical="center"/>
    </xf>
    <xf numFmtId="0" fontId="64" fillId="0" borderId="13" xfId="57" applyFont="1" applyFill="1" applyBorder="1" applyAlignment="1" applyProtection="1">
      <alignment horizontal="left" vertical="center" wrapText="1"/>
    </xf>
    <xf numFmtId="0" fontId="64" fillId="0" borderId="14" xfId="57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61" fillId="0" borderId="13" xfId="57" applyFont="1" applyFill="1" applyBorder="1" applyAlignment="1" applyProtection="1">
      <alignment horizontal="left" vertical="center"/>
    </xf>
    <xf numFmtId="0" fontId="61" fillId="0" borderId="14" xfId="57" applyFont="1" applyFill="1" applyBorder="1" applyAlignment="1" applyProtection="1">
      <alignment horizontal="left" vertical="center"/>
    </xf>
    <xf numFmtId="0" fontId="61" fillId="0" borderId="26" xfId="57" applyFont="1" applyFill="1" applyBorder="1" applyAlignment="1" applyProtection="1">
      <alignment horizontal="left" vertical="center"/>
    </xf>
    <xf numFmtId="0" fontId="61" fillId="0" borderId="81" xfId="57" applyFont="1" applyFill="1" applyBorder="1" applyAlignment="1" applyProtection="1">
      <alignment horizontal="left" vertical="center"/>
    </xf>
    <xf numFmtId="0" fontId="34" fillId="0" borderId="26" xfId="0" applyFont="1" applyFill="1" applyBorder="1" applyAlignment="1">
      <alignment horizontal="left" vertical="center" wrapText="1"/>
    </xf>
    <xf numFmtId="0" fontId="34" fillId="0" borderId="81" xfId="0" applyFont="1" applyFill="1" applyBorder="1" applyAlignment="1">
      <alignment horizontal="left" vertical="center" wrapText="1"/>
    </xf>
    <xf numFmtId="0" fontId="64" fillId="0" borderId="11" xfId="57" applyFont="1" applyFill="1" applyBorder="1" applyAlignment="1" applyProtection="1">
      <alignment horizontal="center" vertical="center"/>
    </xf>
    <xf numFmtId="0" fontId="64" fillId="0" borderId="41" xfId="57" applyFont="1" applyFill="1" applyBorder="1" applyAlignment="1" applyProtection="1">
      <alignment horizontal="center" vertical="center"/>
    </xf>
    <xf numFmtId="0" fontId="64" fillId="0" borderId="49" xfId="57" applyFont="1" applyFill="1" applyBorder="1" applyAlignment="1" applyProtection="1">
      <alignment horizontal="center" vertical="center"/>
    </xf>
    <xf numFmtId="0" fontId="61" fillId="0" borderId="87" xfId="57" applyFont="1" applyFill="1" applyBorder="1" applyAlignment="1" applyProtection="1">
      <alignment horizontal="left" vertical="center"/>
    </xf>
    <xf numFmtId="0" fontId="61" fillId="0" borderId="84" xfId="57" applyFont="1" applyFill="1" applyBorder="1" applyAlignment="1" applyProtection="1">
      <alignment horizontal="left" vertical="center"/>
    </xf>
    <xf numFmtId="0" fontId="60" fillId="0" borderId="0" xfId="57" applyFont="1" applyFill="1" applyAlignment="1">
      <alignment horizontal="right" vertical="center"/>
    </xf>
    <xf numFmtId="165" fontId="110" fillId="0" borderId="0" xfId="57" applyNumberFormat="1" applyFont="1" applyFill="1" applyBorder="1" applyAlignment="1" applyProtection="1">
      <alignment horizontal="center" vertical="center" wrapText="1"/>
    </xf>
    <xf numFmtId="0" fontId="62" fillId="0" borderId="10" xfId="0" applyFont="1" applyFill="1" applyBorder="1" applyAlignment="1" applyProtection="1">
      <alignment horizontal="right" vertical="center"/>
    </xf>
    <xf numFmtId="0" fontId="64" fillId="0" borderId="11" xfId="57" applyFont="1" applyFill="1" applyBorder="1" applyAlignment="1" applyProtection="1">
      <alignment horizontal="center" vertical="center" wrapText="1"/>
    </xf>
    <xf numFmtId="0" fontId="64" fillId="0" borderId="20" xfId="57" applyFont="1" applyFill="1" applyBorder="1" applyAlignment="1" applyProtection="1">
      <alignment horizontal="center" vertical="center" wrapText="1"/>
    </xf>
  </cellXfs>
  <cellStyles count="10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9" xr:uid="{00000000-0005-0000-0000-000045000000}"/>
    <cellStyle name="20% - Accent2" xfId="60" xr:uid="{00000000-0005-0000-0000-000046000000}"/>
    <cellStyle name="20% - Accent3" xfId="61" xr:uid="{00000000-0005-0000-0000-000047000000}"/>
    <cellStyle name="20% - Accent4" xfId="62" xr:uid="{00000000-0005-0000-0000-000048000000}"/>
    <cellStyle name="20% - Accent5" xfId="63" xr:uid="{00000000-0005-0000-0000-000049000000}"/>
    <cellStyle name="20% - Accent6" xfId="64" xr:uid="{00000000-0005-0000-0000-00004A000000}"/>
    <cellStyle name="40% - 1. jelölőszín" xfId="7" xr:uid="{00000000-0005-0000-0000-000006000000}"/>
    <cellStyle name="40% - 2. jelölőszín" xfId="8" xr:uid="{00000000-0005-0000-0000-000007000000}"/>
    <cellStyle name="40% - 3. jelölőszín" xfId="9" xr:uid="{00000000-0005-0000-0000-000008000000}"/>
    <cellStyle name="40% - 4. jelölőszín" xfId="10" xr:uid="{00000000-0005-0000-0000-000009000000}"/>
    <cellStyle name="40% - 5. jelölőszín" xfId="11" xr:uid="{00000000-0005-0000-0000-00000A000000}"/>
    <cellStyle name="40% - 6. jelölőszín" xfId="12" xr:uid="{00000000-0005-0000-0000-00000B000000}"/>
    <cellStyle name="40% - Accent1" xfId="65" xr:uid="{00000000-0005-0000-0000-00004B000000}"/>
    <cellStyle name="40% - Accent2" xfId="66" xr:uid="{00000000-0005-0000-0000-00004C000000}"/>
    <cellStyle name="40% - Accent3" xfId="67" xr:uid="{00000000-0005-0000-0000-00004D000000}"/>
    <cellStyle name="40% - Accent4" xfId="68" xr:uid="{00000000-0005-0000-0000-00004E000000}"/>
    <cellStyle name="40% - Accent5" xfId="69" xr:uid="{00000000-0005-0000-0000-00004F000000}"/>
    <cellStyle name="40% - Accent6" xfId="70" xr:uid="{00000000-0005-0000-0000-000050000000}"/>
    <cellStyle name="60% - 1. jelölőszín" xfId="13" xr:uid="{00000000-0005-0000-0000-00000C000000}"/>
    <cellStyle name="60% - 2. jelölőszín" xfId="14" xr:uid="{00000000-0005-0000-0000-00000D000000}"/>
    <cellStyle name="60% - 3. jelölőszín" xfId="15" xr:uid="{00000000-0005-0000-0000-00000E000000}"/>
    <cellStyle name="60% - 4. jelölőszín" xfId="16" xr:uid="{00000000-0005-0000-0000-00000F000000}"/>
    <cellStyle name="60% - 5. jelölőszín" xfId="17" xr:uid="{00000000-0005-0000-0000-000010000000}"/>
    <cellStyle name="60% - 6. jelölőszín" xfId="18" xr:uid="{00000000-0005-0000-0000-000011000000}"/>
    <cellStyle name="60% - Accent1" xfId="71" xr:uid="{00000000-0005-0000-0000-000051000000}"/>
    <cellStyle name="60% - Accent2" xfId="72" xr:uid="{00000000-0005-0000-0000-000052000000}"/>
    <cellStyle name="60% - Accent3" xfId="73" xr:uid="{00000000-0005-0000-0000-000053000000}"/>
    <cellStyle name="60% - Accent4" xfId="74" xr:uid="{00000000-0005-0000-0000-000054000000}"/>
    <cellStyle name="60% - Accent5" xfId="75" xr:uid="{00000000-0005-0000-0000-000055000000}"/>
    <cellStyle name="60% - Accent6" xfId="76" xr:uid="{00000000-0005-0000-0000-000056000000}"/>
    <cellStyle name="Accent1" xfId="77" xr:uid="{00000000-0005-0000-0000-000057000000}"/>
    <cellStyle name="Accent2" xfId="78" xr:uid="{00000000-0005-0000-0000-000058000000}"/>
    <cellStyle name="Accent3" xfId="79" xr:uid="{00000000-0005-0000-0000-000059000000}"/>
    <cellStyle name="Accent4" xfId="80" xr:uid="{00000000-0005-0000-0000-00005A000000}"/>
    <cellStyle name="Accent5" xfId="81" xr:uid="{00000000-0005-0000-0000-00005B000000}"/>
    <cellStyle name="Accent6" xfId="82" xr:uid="{00000000-0005-0000-0000-00005C000000}"/>
    <cellStyle name="Bad" xfId="83" xr:uid="{00000000-0005-0000-0000-00005D000000}"/>
    <cellStyle name="Bevitel" xfId="19" xr:uid="{00000000-0005-0000-0000-000012000000}"/>
    <cellStyle name="Calculation" xfId="84" xr:uid="{00000000-0005-0000-0000-00005E000000}"/>
    <cellStyle name="Check Cell" xfId="85" xr:uid="{00000000-0005-0000-0000-00005F000000}"/>
    <cellStyle name="Cím" xfId="20" xr:uid="{00000000-0005-0000-0000-000013000000}"/>
    <cellStyle name="Címsor 1" xfId="21" xr:uid="{00000000-0005-0000-0000-000014000000}"/>
    <cellStyle name="Címsor 2" xfId="22" xr:uid="{00000000-0005-0000-0000-000015000000}"/>
    <cellStyle name="Címsor 3" xfId="23" xr:uid="{00000000-0005-0000-0000-000016000000}"/>
    <cellStyle name="Címsor 4" xfId="24" xr:uid="{00000000-0005-0000-0000-000017000000}"/>
    <cellStyle name="Ellenőrzőcella" xfId="25" xr:uid="{00000000-0005-0000-0000-000018000000}"/>
    <cellStyle name="Explanatory Text" xfId="86" xr:uid="{00000000-0005-0000-0000-000060000000}"/>
    <cellStyle name="Ezres" xfId="26" builtinId="3"/>
    <cellStyle name="Ezres 2" xfId="58" xr:uid="{91D38341-B37D-4926-A262-489478D8F4F5}"/>
    <cellStyle name="Ezres 2 2" xfId="88" xr:uid="{00000000-0005-0000-0000-000062000000}"/>
    <cellStyle name="Ezres 3" xfId="87" xr:uid="{00000000-0005-0000-0000-000061000000}"/>
    <cellStyle name="Figyelmeztetés" xfId="27" xr:uid="{00000000-0005-0000-0000-00001A000000}"/>
    <cellStyle name="Good" xfId="89" xr:uid="{00000000-0005-0000-0000-000063000000}"/>
    <cellStyle name="Heading 1" xfId="90" xr:uid="{00000000-0005-0000-0000-000064000000}"/>
    <cellStyle name="Heading 2" xfId="91" xr:uid="{00000000-0005-0000-0000-000065000000}"/>
    <cellStyle name="Heading 3" xfId="92" xr:uid="{00000000-0005-0000-0000-000066000000}"/>
    <cellStyle name="Heading 4" xfId="93" xr:uid="{00000000-0005-0000-0000-000067000000}"/>
    <cellStyle name="Hiperhivatkozás" xfId="94" xr:uid="{00000000-0005-0000-0000-000068000000}"/>
    <cellStyle name="Hivatkozás" xfId="28" builtinId="8"/>
    <cellStyle name="Hivatkozás 2" xfId="95" xr:uid="{00000000-0005-0000-0000-000069000000}"/>
    <cellStyle name="Hivatkozott cella" xfId="29" xr:uid="{00000000-0005-0000-0000-00001C000000}"/>
    <cellStyle name="Input" xfId="96" xr:uid="{00000000-0005-0000-0000-00006A000000}"/>
    <cellStyle name="Jegyzet" xfId="30" xr:uid="{00000000-0005-0000-0000-00001D000000}"/>
    <cellStyle name="Jelölőszín (1)" xfId="31" xr:uid="{00000000-0005-0000-0000-00001E000000}"/>
    <cellStyle name="Jelölőszín (2)" xfId="32" xr:uid="{00000000-0005-0000-0000-00001F000000}"/>
    <cellStyle name="Jelölőszín (3)" xfId="33" xr:uid="{00000000-0005-0000-0000-000020000000}"/>
    <cellStyle name="Jelölőszín (4)" xfId="34" xr:uid="{00000000-0005-0000-0000-000021000000}"/>
    <cellStyle name="Jelölőszín (5)" xfId="35" xr:uid="{00000000-0005-0000-0000-000022000000}"/>
    <cellStyle name="Jelölőszín (6)" xfId="36" xr:uid="{00000000-0005-0000-0000-000023000000}"/>
    <cellStyle name="Jó" xfId="37" xr:uid="{00000000-0005-0000-0000-000024000000}"/>
    <cellStyle name="Kimenet" xfId="38" xr:uid="{00000000-0005-0000-0000-000025000000}"/>
    <cellStyle name="Linked Cell" xfId="97" xr:uid="{00000000-0005-0000-0000-00006B000000}"/>
    <cellStyle name="Magyarázó szöveg" xfId="39" xr:uid="{00000000-0005-0000-0000-000026000000}"/>
    <cellStyle name="Már látott hiperhivatkozás" xfId="98" xr:uid="{00000000-0005-0000-0000-00006C000000}"/>
    <cellStyle name="Neutral" xfId="99" xr:uid="{00000000-0005-0000-0000-00006D000000}"/>
    <cellStyle name="Normál" xfId="0" builtinId="0"/>
    <cellStyle name="Normál 2" xfId="40" xr:uid="{00000000-0005-0000-0000-000028000000}"/>
    <cellStyle name="Normál 3" xfId="100" xr:uid="{00000000-0005-0000-0000-00006E000000}"/>
    <cellStyle name="Normál 3 2" xfId="51" xr:uid="{5397326E-10DD-4EE5-8BCF-D01D4902991F}"/>
    <cellStyle name="Normál 4" xfId="55" xr:uid="{BADCE7DB-E49E-4DF9-B650-39FB2B9D5841}"/>
    <cellStyle name="Normál 4 2" xfId="101" xr:uid="{00000000-0005-0000-0000-00006F000000}"/>
    <cellStyle name="Normál 5" xfId="53" xr:uid="{986F1B5C-ABA2-4583-AE5E-98C8BE6446AC}"/>
    <cellStyle name="Normál 6" xfId="56" xr:uid="{9A2173D3-B8B2-4F22-A22A-5EEB132A74DF}"/>
    <cellStyle name="Normál_1_-_II_Tajekoztato_tablak" xfId="41" xr:uid="{00000000-0005-0000-0000-000029000000}"/>
    <cellStyle name="Normál_1_-_II_Tajekoztato_tablak 2" xfId="102" xr:uid="{00000000-0005-0000-0000-000070000000}"/>
    <cellStyle name="Normál_2007. év költségvetés terv 1.mellékletek" xfId="42" xr:uid="{00000000-0005-0000-0000-00002A000000}"/>
    <cellStyle name="Normál_2008. év költségvetés terv 1. sz. melléklet" xfId="43" xr:uid="{00000000-0005-0000-0000-00002B000000}"/>
    <cellStyle name="Normál_Dologi kiadás" xfId="44" xr:uid="{00000000-0005-0000-0000-00002C000000}"/>
    <cellStyle name="Normál_KVRENMUNKA" xfId="45" xr:uid="{00000000-0005-0000-0000-00002D000000}"/>
    <cellStyle name="Normál_KVRENMUNKA 2" xfId="57" xr:uid="{95E276A0-FC74-4A0B-B6F6-CC7F7B43F78A}"/>
    <cellStyle name="Normál_VAGYONK" xfId="54" xr:uid="{1AA8A658-FA8D-450F-B236-0D8766A3C91D}"/>
    <cellStyle name="Normál_VAGYONKIM" xfId="52" xr:uid="{5687752F-123F-48F8-95B9-B29FCA624997}"/>
    <cellStyle name="Note" xfId="103" xr:uid="{00000000-0005-0000-0000-000073000000}"/>
    <cellStyle name="Output" xfId="104" xr:uid="{00000000-0005-0000-0000-000074000000}"/>
    <cellStyle name="Összesen" xfId="46" xr:uid="{00000000-0005-0000-0000-00002F000000}"/>
    <cellStyle name="Rossz" xfId="47" xr:uid="{00000000-0005-0000-0000-000030000000}"/>
    <cellStyle name="Semleges" xfId="48" xr:uid="{00000000-0005-0000-0000-000031000000}"/>
    <cellStyle name="Számítás" xfId="49" xr:uid="{00000000-0005-0000-0000-000032000000}"/>
    <cellStyle name="Százalék" xfId="50" builtinId="5"/>
    <cellStyle name="Százalék 2" xfId="105" xr:uid="{00000000-0005-0000-0000-000075000000}"/>
    <cellStyle name="Title" xfId="106" xr:uid="{00000000-0005-0000-0000-000076000000}"/>
    <cellStyle name="Total" xfId="107" xr:uid="{00000000-0005-0000-0000-000077000000}"/>
    <cellStyle name="Warning Text" xfId="108" xr:uid="{00000000-0005-0000-0000-000078000000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Reni/2017/M&#225;solat%20eredetijeKVIRE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i/Downloads/kitekint&#337;%20hat&#225;roz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">
          <cell r="E2" t="str">
            <v>Forintban!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.sz.m.kitekintő"/>
      <sheetName val="Munka1"/>
    </sheetNames>
    <sheetDataSet>
      <sheetData sheetId="0" refreshError="1"/>
      <sheetData sheetId="1" refreshError="1">
        <row r="29">
          <cell r="C29">
            <v>0</v>
          </cell>
          <cell r="F29">
            <v>0</v>
          </cell>
        </row>
        <row r="30">
          <cell r="F30">
            <v>0</v>
          </cell>
        </row>
        <row r="31">
          <cell r="F3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12"/>
  <sheetViews>
    <sheetView tabSelected="1" zoomScale="75" zoomScaleNormal="75" workbookViewId="0">
      <selection activeCell="C60" sqref="C60:D60"/>
    </sheetView>
  </sheetViews>
  <sheetFormatPr defaultRowHeight="12.75"/>
  <cols>
    <col min="1" max="2" width="5.7109375" style="116" customWidth="1"/>
    <col min="3" max="3" width="8.85546875" style="116" customWidth="1"/>
    <col min="4" max="4" width="56" style="21" bestFit="1" customWidth="1"/>
    <col min="5" max="5" width="22.5703125" style="333" customWidth="1"/>
    <col min="6" max="6" width="21" style="333" hidden="1" customWidth="1"/>
    <col min="7" max="7" width="19.85546875" style="333" hidden="1" customWidth="1"/>
    <col min="8" max="10" width="19.85546875" style="333" customWidth="1"/>
    <col min="11" max="11" width="19.85546875" style="334" customWidth="1"/>
    <col min="12" max="12" width="17.7109375" style="334" hidden="1" customWidth="1"/>
    <col min="13" max="13" width="16.42578125" style="334" hidden="1" customWidth="1"/>
    <col min="14" max="15" width="16.42578125" style="334" customWidth="1"/>
    <col min="16" max="16" width="19.7109375" style="334" bestFit="1" customWidth="1"/>
    <col min="17" max="17" width="16.42578125" style="335" customWidth="1"/>
    <col min="18" max="19" width="16.42578125" style="334" hidden="1" customWidth="1"/>
    <col min="20" max="20" width="16.42578125" style="334" customWidth="1"/>
    <col min="21" max="21" width="16.42578125" style="335" customWidth="1"/>
    <col min="22" max="22" width="18.28515625" style="335" customWidth="1"/>
    <col min="23" max="23" width="16.42578125" style="335" customWidth="1"/>
    <col min="24" max="16384" width="9.140625" style="335"/>
  </cols>
  <sheetData>
    <row r="1" spans="1:32">
      <c r="A1" s="113"/>
      <c r="B1" s="113"/>
      <c r="C1" s="113"/>
      <c r="D1" s="114"/>
      <c r="Q1" s="67"/>
    </row>
    <row r="2" spans="1:32" s="337" customFormat="1" ht="45.75" customHeight="1">
      <c r="A2" s="1214"/>
      <c r="B2" s="1214"/>
      <c r="C2" s="1214"/>
      <c r="D2" s="1214"/>
      <c r="E2" s="1214"/>
      <c r="F2" s="1214"/>
      <c r="G2" s="1214"/>
      <c r="H2" s="1214"/>
      <c r="I2" s="1214"/>
      <c r="J2" s="1214"/>
      <c r="K2" s="1214"/>
      <c r="L2" s="1214"/>
      <c r="M2" s="1214"/>
      <c r="N2" s="1214"/>
      <c r="O2" s="1214"/>
      <c r="P2" s="1214"/>
      <c r="Q2" s="1214"/>
      <c r="R2" s="245"/>
      <c r="S2" s="336"/>
      <c r="T2" s="336"/>
    </row>
    <row r="3" spans="1:32" ht="13.5" thickBot="1">
      <c r="A3" s="115"/>
      <c r="B3" s="115"/>
      <c r="C3" s="115"/>
      <c r="D3" s="111"/>
      <c r="K3" s="91"/>
      <c r="L3" s="91"/>
      <c r="M3" s="91"/>
      <c r="N3" s="91"/>
      <c r="O3" s="91"/>
      <c r="P3" s="91"/>
      <c r="Q3" s="53" t="s">
        <v>424</v>
      </c>
    </row>
    <row r="4" spans="1:32" ht="45.75" customHeight="1" thickBot="1">
      <c r="A4" s="1215" t="s">
        <v>6</v>
      </c>
      <c r="B4" s="1216"/>
      <c r="C4" s="1216"/>
      <c r="D4" s="343" t="s">
        <v>9</v>
      </c>
      <c r="E4" s="1196" t="s">
        <v>5</v>
      </c>
      <c r="F4" s="1197"/>
      <c r="G4" s="1197"/>
      <c r="H4" s="1197"/>
      <c r="I4" s="1197"/>
      <c r="J4" s="1198"/>
      <c r="K4" s="1196" t="s">
        <v>78</v>
      </c>
      <c r="L4" s="1197"/>
      <c r="M4" s="1197"/>
      <c r="N4" s="1197"/>
      <c r="O4" s="1197"/>
      <c r="P4" s="1198"/>
      <c r="Q4" s="1196" t="s">
        <v>79</v>
      </c>
      <c r="R4" s="1197"/>
      <c r="S4" s="1197"/>
      <c r="T4" s="1197"/>
      <c r="U4" s="1197"/>
      <c r="V4" s="1198"/>
    </row>
    <row r="5" spans="1:32" ht="45.75" customHeight="1" thickBot="1">
      <c r="A5" s="304"/>
      <c r="B5" s="305"/>
      <c r="C5" s="305"/>
      <c r="D5" s="343"/>
      <c r="E5" s="378" t="s">
        <v>84</v>
      </c>
      <c r="F5" s="379" t="s">
        <v>233</v>
      </c>
      <c r="G5" s="379" t="s">
        <v>239</v>
      </c>
      <c r="H5" s="379" t="s">
        <v>243</v>
      </c>
      <c r="I5" s="379" t="s">
        <v>497</v>
      </c>
      <c r="J5" s="380" t="s">
        <v>498</v>
      </c>
      <c r="K5" s="378" t="s">
        <v>84</v>
      </c>
      <c r="L5" s="379" t="s">
        <v>233</v>
      </c>
      <c r="M5" s="379" t="s">
        <v>239</v>
      </c>
      <c r="N5" s="379" t="s">
        <v>243</v>
      </c>
      <c r="O5" s="379" t="s">
        <v>497</v>
      </c>
      <c r="P5" s="380" t="s">
        <v>498</v>
      </c>
      <c r="Q5" s="378" t="s">
        <v>84</v>
      </c>
      <c r="R5" s="379" t="s">
        <v>233</v>
      </c>
      <c r="S5" s="379" t="s">
        <v>239</v>
      </c>
      <c r="T5" s="379" t="s">
        <v>243</v>
      </c>
      <c r="U5" s="379" t="s">
        <v>497</v>
      </c>
      <c r="V5" s="380" t="s">
        <v>498</v>
      </c>
    </row>
    <row r="6" spans="1:32" s="7" customFormat="1" ht="21.75" customHeight="1" thickBot="1">
      <c r="A6" s="126"/>
      <c r="B6" s="1200"/>
      <c r="C6" s="1200"/>
      <c r="D6" s="1200"/>
      <c r="E6" s="381"/>
      <c r="F6" s="282"/>
      <c r="G6" s="282"/>
      <c r="H6" s="282"/>
      <c r="I6" s="282"/>
      <c r="J6" s="282"/>
      <c r="K6" s="381"/>
      <c r="L6" s="282"/>
      <c r="M6" s="282"/>
      <c r="N6" s="282"/>
      <c r="O6" s="282"/>
      <c r="P6" s="282"/>
      <c r="Q6" s="381"/>
      <c r="R6" s="282"/>
      <c r="S6" s="282"/>
      <c r="T6" s="282"/>
      <c r="U6" s="282"/>
      <c r="V6" s="282"/>
    </row>
    <row r="7" spans="1:32" s="7" customFormat="1" ht="21.75" customHeight="1" thickBot="1">
      <c r="A7" s="126" t="s">
        <v>33</v>
      </c>
      <c r="B7" s="1200" t="s">
        <v>321</v>
      </c>
      <c r="C7" s="1200"/>
      <c r="D7" s="1200"/>
      <c r="E7" s="381">
        <f t="shared" ref="E7:L7" si="0">E8+E13+E16+E17+E20</f>
        <v>5679136</v>
      </c>
      <c r="F7" s="381">
        <f t="shared" si="0"/>
        <v>5679136</v>
      </c>
      <c r="G7" s="381">
        <f t="shared" ref="G7" si="1">G8+G13+G16+G17+G20</f>
        <v>5679136</v>
      </c>
      <c r="H7" s="381">
        <f>H8+H13+H16+H17+H20</f>
        <v>7481996</v>
      </c>
      <c r="I7" s="381">
        <f>I8+I13+I16+I17+I20</f>
        <v>7122781</v>
      </c>
      <c r="J7" s="972">
        <f>I7/H7</f>
        <v>0.95198941565860229</v>
      </c>
      <c r="K7" s="381">
        <f t="shared" si="0"/>
        <v>897602</v>
      </c>
      <c r="L7" s="381">
        <f t="shared" si="0"/>
        <v>897602</v>
      </c>
      <c r="M7" s="381">
        <f t="shared" ref="M7:N7" si="2">M8+M13+M16+M17+M20</f>
        <v>897600</v>
      </c>
      <c r="N7" s="381">
        <f t="shared" si="2"/>
        <v>6432156</v>
      </c>
      <c r="O7" s="381">
        <f t="shared" ref="O7" si="3">O8+O13+O16+O17+O20</f>
        <v>6072941</v>
      </c>
      <c r="P7" s="972">
        <f>O8/N8</f>
        <v>0.94722440748488357</v>
      </c>
      <c r="Q7" s="381">
        <f t="shared" ref="Q7" si="4">Q8+Q13+Q16+Q17+Q20</f>
        <v>4781534</v>
      </c>
      <c r="R7" s="381">
        <f>R8+R13+R16+R17+R20</f>
        <v>4781534</v>
      </c>
      <c r="S7" s="381">
        <f>S8+S13+S16+S17+S20</f>
        <v>4781536</v>
      </c>
      <c r="T7" s="381">
        <f>T8+T13+T16+T17+T20</f>
        <v>1049840</v>
      </c>
      <c r="U7" s="381">
        <f>U8+U13+U16+U17+U20</f>
        <v>1049840</v>
      </c>
      <c r="V7" s="972">
        <f>+U7/T7</f>
        <v>1</v>
      </c>
    </row>
    <row r="8" spans="1:32" ht="21.75" customHeight="1">
      <c r="A8" s="634"/>
      <c r="B8" s="247" t="s">
        <v>44</v>
      </c>
      <c r="C8" s="1213" t="s">
        <v>322</v>
      </c>
      <c r="D8" s="1213"/>
      <c r="E8" s="485">
        <f t="shared" ref="E8" si="5">SUM(E9:E12)</f>
        <v>3299209</v>
      </c>
      <c r="F8" s="485">
        <f>SUM(F9:F12)</f>
        <v>3299209</v>
      </c>
      <c r="G8" s="485">
        <f t="shared" ref="G8" si="6">SUM(G9:G12)</f>
        <v>3299209</v>
      </c>
      <c r="H8" s="485">
        <f t="shared" ref="H8:I8" si="7">SUM(H9:H12)</f>
        <v>4106935</v>
      </c>
      <c r="I8" s="485">
        <f t="shared" si="7"/>
        <v>3945595</v>
      </c>
      <c r="J8" s="730">
        <f>I8/H8</f>
        <v>0.96071522924029717</v>
      </c>
      <c r="K8" s="382">
        <f t="shared" ref="K8:O20" si="8">E8-Q8</f>
        <v>20000</v>
      </c>
      <c r="L8" s="382">
        <f t="shared" si="8"/>
        <v>20000</v>
      </c>
      <c r="M8" s="382">
        <f t="shared" si="8"/>
        <v>20000</v>
      </c>
      <c r="N8" s="382">
        <f t="shared" si="8"/>
        <v>3057095</v>
      </c>
      <c r="O8" s="382">
        <f t="shared" si="8"/>
        <v>2895755</v>
      </c>
      <c r="P8" s="730">
        <f t="shared" ref="P8" si="9">O9/N9</f>
        <v>0.93807770774192523</v>
      </c>
      <c r="Q8" s="382">
        <f>'3.sz.m Önk  bev.'!Q8</f>
        <v>3279209</v>
      </c>
      <c r="R8" s="382">
        <f>'3.sz.m Önk  bev.'!R8</f>
        <v>3279209</v>
      </c>
      <c r="S8" s="382">
        <f>'3.sz.m Önk  bev.'!S8</f>
        <v>3279209</v>
      </c>
      <c r="T8" s="382">
        <f>'3.sz.m Önk  bev.'!T8</f>
        <v>1049840</v>
      </c>
      <c r="U8" s="382">
        <f>'3.sz.m Önk  bev.'!U8</f>
        <v>1049840</v>
      </c>
      <c r="V8" s="730">
        <f t="shared" ref="V8:V61" si="10">+U8/T8</f>
        <v>1</v>
      </c>
    </row>
    <row r="9" spans="1:32" ht="21.75" customHeight="1">
      <c r="A9" s="123"/>
      <c r="B9" s="119"/>
      <c r="C9" s="119" t="s">
        <v>327</v>
      </c>
      <c r="D9" s="344" t="s">
        <v>323</v>
      </c>
      <c r="E9" s="383">
        <f>'3.sz.m Önk  bev.'!E9</f>
        <v>2541896</v>
      </c>
      <c r="F9" s="383">
        <f>'3.sz.m Önk  bev.'!F9</f>
        <v>2541896</v>
      </c>
      <c r="G9" s="383">
        <f>'3.sz.m Önk  bev.'!G9</f>
        <v>2541896</v>
      </c>
      <c r="H9" s="383">
        <f>'3.sz.m Önk  bev.'!H9</f>
        <v>3368811</v>
      </c>
      <c r="I9" s="383">
        <f>'3.sz.m Önk  bev.'!I9</f>
        <v>3225215</v>
      </c>
      <c r="J9" s="729">
        <f>'3.sz.m Önk  bev.'!J9</f>
        <v>0.95737487202458083</v>
      </c>
      <c r="K9" s="382">
        <f t="shared" si="8"/>
        <v>0</v>
      </c>
      <c r="L9" s="382">
        <f t="shared" si="8"/>
        <v>0</v>
      </c>
      <c r="M9" s="382">
        <f t="shared" si="8"/>
        <v>0</v>
      </c>
      <c r="N9" s="382">
        <f t="shared" si="8"/>
        <v>2318971</v>
      </c>
      <c r="O9" s="382">
        <f t="shared" si="8"/>
        <v>2175375</v>
      </c>
      <c r="P9" s="729">
        <f>+O9/N9</f>
        <v>0.93807770774192523</v>
      </c>
      <c r="Q9" s="382">
        <f>'3.sz.m Önk  bev.'!Q9</f>
        <v>2541896</v>
      </c>
      <c r="R9" s="382">
        <f>'3.sz.m Önk  bev.'!R9</f>
        <v>2541896</v>
      </c>
      <c r="S9" s="382">
        <f>'3.sz.m Önk  bev.'!S9</f>
        <v>2541896</v>
      </c>
      <c r="T9" s="382">
        <f>'3.sz.m Önk  bev.'!T9</f>
        <v>1049840</v>
      </c>
      <c r="U9" s="382">
        <f>'3.sz.m Önk  bev.'!U9</f>
        <v>1049840</v>
      </c>
      <c r="V9" s="729">
        <f t="shared" si="10"/>
        <v>1</v>
      </c>
    </row>
    <row r="10" spans="1:32" ht="21.75" customHeight="1">
      <c r="A10" s="123"/>
      <c r="B10" s="119"/>
      <c r="C10" s="119" t="s">
        <v>328</v>
      </c>
      <c r="D10" s="344" t="s">
        <v>411</v>
      </c>
      <c r="E10" s="383">
        <f>'3.sz.m Önk  bev.'!E10</f>
        <v>20000</v>
      </c>
      <c r="F10" s="383">
        <f>'3.sz.m Önk  bev.'!F10</f>
        <v>20000</v>
      </c>
      <c r="G10" s="383">
        <f>'3.sz.m Önk  bev.'!G10</f>
        <v>20000</v>
      </c>
      <c r="H10" s="383">
        <f>'3.sz.m Önk  bev.'!H10</f>
        <v>0</v>
      </c>
      <c r="I10" s="383">
        <f>'3.sz.m Önk  bev.'!I10</f>
        <v>0</v>
      </c>
      <c r="J10" s="729">
        <f>'3.sz.m Önk  bev.'!J10</f>
        <v>0</v>
      </c>
      <c r="K10" s="382">
        <f t="shared" si="8"/>
        <v>20000</v>
      </c>
      <c r="L10" s="382">
        <f t="shared" si="8"/>
        <v>20000</v>
      </c>
      <c r="M10" s="382">
        <f t="shared" si="8"/>
        <v>20000</v>
      </c>
      <c r="N10" s="382">
        <f t="shared" si="8"/>
        <v>0</v>
      </c>
      <c r="O10" s="382">
        <f t="shared" si="8"/>
        <v>0</v>
      </c>
      <c r="P10" s="729">
        <v>0</v>
      </c>
      <c r="Q10" s="382">
        <f>'3.sz.m Önk  bev.'!Q10</f>
        <v>0</v>
      </c>
      <c r="R10" s="382">
        <f>'3.sz.m Önk  bev.'!R10</f>
        <v>0</v>
      </c>
      <c r="S10" s="382">
        <f>'3.sz.m Önk  bev.'!S10</f>
        <v>0</v>
      </c>
      <c r="T10" s="382">
        <f>'3.sz.m Önk  bev.'!T10</f>
        <v>0</v>
      </c>
      <c r="U10" s="382">
        <f>'3.sz.m Önk  bev.'!U10</f>
        <v>0</v>
      </c>
      <c r="V10" s="729">
        <v>0</v>
      </c>
    </row>
    <row r="11" spans="1:32" ht="21.75" customHeight="1">
      <c r="A11" s="123"/>
      <c r="B11" s="119"/>
      <c r="C11" s="119" t="s">
        <v>329</v>
      </c>
      <c r="D11" s="344" t="s">
        <v>302</v>
      </c>
      <c r="E11" s="383">
        <f>'3.sz.m Önk  bev.'!E11</f>
        <v>737313</v>
      </c>
      <c r="F11" s="383">
        <f>'3.sz.m Önk  bev.'!F11</f>
        <v>737313</v>
      </c>
      <c r="G11" s="383">
        <f>'3.sz.m Önk  bev.'!G11</f>
        <v>737313</v>
      </c>
      <c r="H11" s="383">
        <f>'3.sz.m Önk  bev.'!H11</f>
        <v>738124</v>
      </c>
      <c r="I11" s="383">
        <f>'3.sz.m Önk  bev.'!I11</f>
        <v>720380</v>
      </c>
      <c r="J11" s="729">
        <f>'3.sz.m Önk  bev.'!J11</f>
        <v>0.97596067869355285</v>
      </c>
      <c r="K11" s="382">
        <f t="shared" si="8"/>
        <v>0</v>
      </c>
      <c r="L11" s="382">
        <f t="shared" si="8"/>
        <v>0</v>
      </c>
      <c r="M11" s="382">
        <f t="shared" si="8"/>
        <v>0</v>
      </c>
      <c r="N11" s="382">
        <f t="shared" si="8"/>
        <v>738124</v>
      </c>
      <c r="O11" s="382">
        <f t="shared" si="8"/>
        <v>720380</v>
      </c>
      <c r="P11" s="729">
        <f t="shared" ref="P11:P20" si="11">+O11/N11</f>
        <v>0.97596067869355285</v>
      </c>
      <c r="Q11" s="382">
        <f>'3.sz.m Önk  bev.'!Q11</f>
        <v>737313</v>
      </c>
      <c r="R11" s="382">
        <f>'3.sz.m Önk  bev.'!R11</f>
        <v>737313</v>
      </c>
      <c r="S11" s="382">
        <f>'3.sz.m Önk  bev.'!S11</f>
        <v>737313</v>
      </c>
      <c r="T11" s="382">
        <f>'3.sz.m Önk  bev.'!T11</f>
        <v>0</v>
      </c>
      <c r="U11" s="382">
        <f>'3.sz.m Önk  bev.'!U11</f>
        <v>0</v>
      </c>
      <c r="V11" s="729">
        <v>0</v>
      </c>
    </row>
    <row r="12" spans="1:32" ht="21.75" hidden="1" customHeight="1">
      <c r="A12" s="123"/>
      <c r="B12" s="119"/>
      <c r="C12" s="119"/>
      <c r="D12" s="344"/>
      <c r="E12" s="383"/>
      <c r="F12" s="383"/>
      <c r="G12" s="383"/>
      <c r="H12" s="383"/>
      <c r="I12" s="383"/>
      <c r="J12" s="729"/>
      <c r="K12" s="382">
        <f t="shared" si="8"/>
        <v>0</v>
      </c>
      <c r="L12" s="382">
        <f t="shared" si="8"/>
        <v>0</v>
      </c>
      <c r="M12" s="382">
        <f t="shared" si="8"/>
        <v>0</v>
      </c>
      <c r="N12" s="382">
        <f t="shared" si="8"/>
        <v>0</v>
      </c>
      <c r="O12" s="382">
        <f t="shared" si="8"/>
        <v>0</v>
      </c>
      <c r="P12" s="729" t="e">
        <f t="shared" si="11"/>
        <v>#DIV/0!</v>
      </c>
      <c r="Q12" s="382">
        <f>'3.sz.m Önk  bev.'!Q12</f>
        <v>0</v>
      </c>
      <c r="R12" s="382">
        <f>'3.sz.m Önk  bev.'!R12</f>
        <v>0</v>
      </c>
      <c r="S12" s="382">
        <f>'3.sz.m Önk  bev.'!S12</f>
        <v>0</v>
      </c>
      <c r="T12" s="382">
        <f>'3.sz.m Önk  bev.'!T12</f>
        <v>0</v>
      </c>
      <c r="U12" s="382">
        <f>'3.sz.m Önk  bev.'!U12</f>
        <v>0</v>
      </c>
      <c r="V12" s="729" t="e">
        <f t="shared" si="10"/>
        <v>#DIV/0!</v>
      </c>
      <c r="AF12" s="335" t="s">
        <v>258</v>
      </c>
    </row>
    <row r="13" spans="1:32" ht="21.75" customHeight="1">
      <c r="A13" s="123"/>
      <c r="B13" s="119" t="s">
        <v>45</v>
      </c>
      <c r="C13" s="1208" t="s">
        <v>324</v>
      </c>
      <c r="D13" s="1208"/>
      <c r="E13" s="383">
        <f>SUM(E14:E15)</f>
        <v>953050</v>
      </c>
      <c r="F13" s="383">
        <f>SUM(F14:F15)</f>
        <v>953050</v>
      </c>
      <c r="G13" s="383">
        <f t="shared" ref="G13:J13" si="12">SUM(G14:G15)</f>
        <v>953050</v>
      </c>
      <c r="H13" s="383">
        <f t="shared" ref="H13:I13" si="13">SUM(H14:H15)</f>
        <v>2124200</v>
      </c>
      <c r="I13" s="383">
        <f t="shared" si="13"/>
        <v>1955700</v>
      </c>
      <c r="J13" s="729">
        <f t="shared" si="12"/>
        <v>0.92067601920723097</v>
      </c>
      <c r="K13" s="382">
        <f t="shared" si="8"/>
        <v>0</v>
      </c>
      <c r="L13" s="382">
        <f t="shared" si="8"/>
        <v>0</v>
      </c>
      <c r="M13" s="382">
        <f t="shared" si="8"/>
        <v>-1</v>
      </c>
      <c r="N13" s="382">
        <f t="shared" si="8"/>
        <v>2124200</v>
      </c>
      <c r="O13" s="382">
        <f t="shared" si="8"/>
        <v>1955700</v>
      </c>
      <c r="P13" s="729">
        <f t="shared" si="11"/>
        <v>0.92067601920723097</v>
      </c>
      <c r="Q13" s="382">
        <f>'3.sz.m Önk  bev.'!Q13</f>
        <v>953050</v>
      </c>
      <c r="R13" s="382">
        <f>'3.sz.m Önk  bev.'!R13</f>
        <v>953050</v>
      </c>
      <c r="S13" s="382">
        <f>'3.sz.m Önk  bev.'!S13</f>
        <v>953051</v>
      </c>
      <c r="T13" s="382">
        <f>'3.sz.m Önk  bev.'!T13</f>
        <v>0</v>
      </c>
      <c r="U13" s="382">
        <f>'3.sz.m Önk  bev.'!U13</f>
        <v>0</v>
      </c>
      <c r="V13" s="729">
        <v>0</v>
      </c>
    </row>
    <row r="14" spans="1:32" ht="21.75" customHeight="1">
      <c r="A14" s="123"/>
      <c r="B14" s="119"/>
      <c r="C14" s="119" t="s">
        <v>325</v>
      </c>
      <c r="D14" s="666" t="s">
        <v>409</v>
      </c>
      <c r="E14" s="383">
        <f>'3.sz.m Önk  bev.'!E14</f>
        <v>953050</v>
      </c>
      <c r="F14" s="383">
        <f>'3.sz.m Önk  bev.'!F14</f>
        <v>953050</v>
      </c>
      <c r="G14" s="383">
        <f>'3.sz.m Önk  bev.'!G14</f>
        <v>953050</v>
      </c>
      <c r="H14" s="383">
        <f>'3.sz.m Önk  bev.'!H14</f>
        <v>2124200</v>
      </c>
      <c r="I14" s="383">
        <f>'3.sz.m Önk  bev.'!I14</f>
        <v>1955700</v>
      </c>
      <c r="J14" s="729">
        <f>'3.sz.m Önk  bev.'!J14</f>
        <v>0.92067601920723097</v>
      </c>
      <c r="K14" s="382">
        <f t="shared" si="8"/>
        <v>0</v>
      </c>
      <c r="L14" s="382">
        <f t="shared" si="8"/>
        <v>0</v>
      </c>
      <c r="M14" s="382">
        <f t="shared" si="8"/>
        <v>-1</v>
      </c>
      <c r="N14" s="382">
        <f t="shared" si="8"/>
        <v>2124200</v>
      </c>
      <c r="O14" s="382">
        <f t="shared" si="8"/>
        <v>1955700</v>
      </c>
      <c r="P14" s="729">
        <f t="shared" si="11"/>
        <v>0.92067601920723097</v>
      </c>
      <c r="Q14" s="382">
        <f>'3.sz.m Önk  bev.'!Q14</f>
        <v>953050</v>
      </c>
      <c r="R14" s="382">
        <f>'3.sz.m Önk  bev.'!R14</f>
        <v>953050</v>
      </c>
      <c r="S14" s="382">
        <f>'3.sz.m Önk  bev.'!S14</f>
        <v>953051</v>
      </c>
      <c r="T14" s="382">
        <f>'3.sz.m Önk  bev.'!T14</f>
        <v>0</v>
      </c>
      <c r="U14" s="382">
        <f>'3.sz.m Önk  bev.'!U14</f>
        <v>0</v>
      </c>
      <c r="V14" s="729">
        <v>0</v>
      </c>
    </row>
    <row r="15" spans="1:32" ht="21.75" customHeight="1">
      <c r="A15" s="123"/>
      <c r="B15" s="119"/>
      <c r="C15" s="119" t="s">
        <v>326</v>
      </c>
      <c r="D15" s="574" t="s">
        <v>330</v>
      </c>
      <c r="E15" s="383">
        <f>'3.sz.m Önk  bev.'!E15</f>
        <v>0</v>
      </c>
      <c r="F15" s="383">
        <f>'3.sz.m Önk  bev.'!F15</f>
        <v>0</v>
      </c>
      <c r="G15" s="383">
        <f>'3.sz.m Önk  bev.'!G15</f>
        <v>0</v>
      </c>
      <c r="H15" s="383">
        <f>'3.sz.m Önk  bev.'!H15</f>
        <v>0</v>
      </c>
      <c r="I15" s="383">
        <f>'3.sz.m Önk  bev.'!I15</f>
        <v>0</v>
      </c>
      <c r="J15" s="729">
        <f>'3.sz.m Önk  bev.'!J15</f>
        <v>0</v>
      </c>
      <c r="K15" s="382">
        <f t="shared" si="8"/>
        <v>0</v>
      </c>
      <c r="L15" s="382">
        <f t="shared" si="8"/>
        <v>0</v>
      </c>
      <c r="M15" s="382">
        <f t="shared" si="8"/>
        <v>0</v>
      </c>
      <c r="N15" s="382">
        <f t="shared" si="8"/>
        <v>0</v>
      </c>
      <c r="O15" s="382">
        <f t="shared" si="8"/>
        <v>0</v>
      </c>
      <c r="P15" s="729">
        <v>0</v>
      </c>
      <c r="Q15" s="382">
        <f>'3.sz.m Önk  bev.'!Q15</f>
        <v>0</v>
      </c>
      <c r="R15" s="382">
        <f>'3.sz.m Önk  bev.'!R15</f>
        <v>0</v>
      </c>
      <c r="S15" s="382">
        <f>'3.sz.m Önk  bev.'!S15</f>
        <v>0</v>
      </c>
      <c r="T15" s="382">
        <f>'3.sz.m Önk  bev.'!T15</f>
        <v>0</v>
      </c>
      <c r="U15" s="382">
        <f>'3.sz.m Önk  bev.'!U15</f>
        <v>0</v>
      </c>
      <c r="V15" s="729">
        <v>0</v>
      </c>
    </row>
    <row r="16" spans="1:32" ht="21.75" customHeight="1">
      <c r="A16" s="123"/>
      <c r="B16" s="119" t="s">
        <v>130</v>
      </c>
      <c r="C16" s="1208" t="s">
        <v>331</v>
      </c>
      <c r="D16" s="1208"/>
      <c r="E16" s="383">
        <f>'3.sz.m Önk  bev.'!E16</f>
        <v>867602</v>
      </c>
      <c r="F16" s="383">
        <f>'3.sz.m Önk  bev.'!F16</f>
        <v>867602</v>
      </c>
      <c r="G16" s="383">
        <f>'3.sz.m Önk  bev.'!G16</f>
        <v>867602</v>
      </c>
      <c r="H16" s="383">
        <f>'3.sz.m Önk  bev.'!H16</f>
        <v>926986</v>
      </c>
      <c r="I16" s="383">
        <f>'3.sz.m Önk  bev.'!I16</f>
        <v>925232</v>
      </c>
      <c r="J16" s="729">
        <f>'3.sz.m Önk  bev.'!J16</f>
        <v>0.99810784628894067</v>
      </c>
      <c r="K16" s="382">
        <f t="shared" si="8"/>
        <v>867602</v>
      </c>
      <c r="L16" s="382">
        <f t="shared" si="8"/>
        <v>867602</v>
      </c>
      <c r="M16" s="382">
        <f t="shared" si="8"/>
        <v>867602</v>
      </c>
      <c r="N16" s="382">
        <f t="shared" si="8"/>
        <v>926986</v>
      </c>
      <c r="O16" s="382">
        <f t="shared" si="8"/>
        <v>925232</v>
      </c>
      <c r="P16" s="729">
        <f t="shared" si="11"/>
        <v>0.99810784628894067</v>
      </c>
      <c r="Q16" s="382">
        <f>'3.sz.m Önk  bev.'!Q16</f>
        <v>0</v>
      </c>
      <c r="R16" s="382">
        <f>'3.sz.m Önk  bev.'!R16</f>
        <v>0</v>
      </c>
      <c r="S16" s="382">
        <f>'3.sz.m Önk  bev.'!S16</f>
        <v>0</v>
      </c>
      <c r="T16" s="382">
        <f>'3.sz.m Önk  bev.'!T16</f>
        <v>0</v>
      </c>
      <c r="U16" s="382">
        <f>'3.sz.m Önk  bev.'!U16</f>
        <v>0</v>
      </c>
      <c r="V16" s="729">
        <v>0</v>
      </c>
    </row>
    <row r="17" spans="1:22" ht="21.75" customHeight="1">
      <c r="A17" s="123"/>
      <c r="B17" s="119" t="s">
        <v>58</v>
      </c>
      <c r="C17" s="1209" t="s">
        <v>332</v>
      </c>
      <c r="D17" s="1210"/>
      <c r="E17" s="383">
        <f>SUM(E18:E19)</f>
        <v>549275</v>
      </c>
      <c r="F17" s="383">
        <f>SUM(F18:F19)</f>
        <v>549275</v>
      </c>
      <c r="G17" s="383">
        <f t="shared" ref="G17:J17" si="14">SUM(G18:G19)</f>
        <v>549275</v>
      </c>
      <c r="H17" s="383">
        <f t="shared" ref="H17:I17" si="15">SUM(H18:H19)</f>
        <v>0</v>
      </c>
      <c r="I17" s="383">
        <f t="shared" si="15"/>
        <v>0</v>
      </c>
      <c r="J17" s="729">
        <f t="shared" si="14"/>
        <v>0</v>
      </c>
      <c r="K17" s="382">
        <f t="shared" si="8"/>
        <v>0</v>
      </c>
      <c r="L17" s="382">
        <f t="shared" si="8"/>
        <v>0</v>
      </c>
      <c r="M17" s="382">
        <f t="shared" si="8"/>
        <v>-1</v>
      </c>
      <c r="N17" s="382">
        <f t="shared" si="8"/>
        <v>0</v>
      </c>
      <c r="O17" s="382">
        <f t="shared" si="8"/>
        <v>0</v>
      </c>
      <c r="P17" s="729">
        <v>0</v>
      </c>
      <c r="Q17" s="382">
        <f>'3.sz.m Önk  bev.'!Q17</f>
        <v>549275</v>
      </c>
      <c r="R17" s="382">
        <f>'3.sz.m Önk  bev.'!R17</f>
        <v>549275</v>
      </c>
      <c r="S17" s="382">
        <f>'3.sz.m Önk  bev.'!S17</f>
        <v>549276</v>
      </c>
      <c r="T17" s="382">
        <f>'3.sz.m Önk  bev.'!T17</f>
        <v>0</v>
      </c>
      <c r="U17" s="382">
        <f>'3.sz.m Önk  bev.'!U17</f>
        <v>0</v>
      </c>
      <c r="V17" s="729">
        <v>0</v>
      </c>
    </row>
    <row r="18" spans="1:22" ht="21.75" customHeight="1">
      <c r="A18" s="123"/>
      <c r="B18" s="119"/>
      <c r="C18" s="119" t="s">
        <v>333</v>
      </c>
      <c r="D18" s="574" t="s">
        <v>335</v>
      </c>
      <c r="E18" s="383">
        <f>'3.sz.m Önk  bev.'!E18</f>
        <v>0</v>
      </c>
      <c r="F18" s="383">
        <f>'3.sz.m Önk  bev.'!F18</f>
        <v>0</v>
      </c>
      <c r="G18" s="383">
        <f>'3.sz.m Önk  bev.'!G18</f>
        <v>0</v>
      </c>
      <c r="H18" s="383">
        <f>'3.sz.m Önk  bev.'!H18</f>
        <v>0</v>
      </c>
      <c r="I18" s="383">
        <f>'3.sz.m Önk  bev.'!I18</f>
        <v>0</v>
      </c>
      <c r="J18" s="729">
        <f>'3.sz.m Önk  bev.'!J18</f>
        <v>0</v>
      </c>
      <c r="K18" s="382">
        <f t="shared" si="8"/>
        <v>0</v>
      </c>
      <c r="L18" s="382">
        <f t="shared" si="8"/>
        <v>0</v>
      </c>
      <c r="M18" s="382">
        <f t="shared" si="8"/>
        <v>0</v>
      </c>
      <c r="N18" s="382">
        <f t="shared" si="8"/>
        <v>0</v>
      </c>
      <c r="O18" s="382">
        <f t="shared" si="8"/>
        <v>0</v>
      </c>
      <c r="P18" s="729">
        <v>0</v>
      </c>
      <c r="Q18" s="382">
        <f>'3.sz.m Önk  bev.'!Q18</f>
        <v>0</v>
      </c>
      <c r="R18" s="382">
        <f>'3.sz.m Önk  bev.'!R18</f>
        <v>0</v>
      </c>
      <c r="S18" s="382">
        <f>'3.sz.m Önk  bev.'!S18</f>
        <v>0</v>
      </c>
      <c r="T18" s="382">
        <f>'3.sz.m Önk  bev.'!T18</f>
        <v>0</v>
      </c>
      <c r="U18" s="382">
        <f>'3.sz.m Önk  bev.'!U18</f>
        <v>0</v>
      </c>
      <c r="V18" s="729">
        <v>0</v>
      </c>
    </row>
    <row r="19" spans="1:22" ht="21.75" customHeight="1">
      <c r="A19" s="123"/>
      <c r="B19" s="119"/>
      <c r="C19" s="119" t="s">
        <v>334</v>
      </c>
      <c r="D19" s="574" t="s">
        <v>305</v>
      </c>
      <c r="E19" s="383">
        <f>'3.sz.m Önk  bev.'!E19</f>
        <v>549275</v>
      </c>
      <c r="F19" s="383">
        <f>'3.sz.m Önk  bev.'!F19</f>
        <v>549275</v>
      </c>
      <c r="G19" s="383">
        <f>'3.sz.m Önk  bev.'!G19</f>
        <v>549275</v>
      </c>
      <c r="H19" s="383">
        <f>'3.sz.m Önk  bev.'!H19</f>
        <v>0</v>
      </c>
      <c r="I19" s="383">
        <f>'3.sz.m Önk  bev.'!I19</f>
        <v>0</v>
      </c>
      <c r="J19" s="729">
        <f>'3.sz.m Önk  bev.'!J19</f>
        <v>0</v>
      </c>
      <c r="K19" s="382">
        <f t="shared" si="8"/>
        <v>0</v>
      </c>
      <c r="L19" s="382">
        <f t="shared" si="8"/>
        <v>0</v>
      </c>
      <c r="M19" s="382">
        <f t="shared" si="8"/>
        <v>-1</v>
      </c>
      <c r="N19" s="382">
        <f t="shared" si="8"/>
        <v>0</v>
      </c>
      <c r="O19" s="382">
        <f t="shared" si="8"/>
        <v>0</v>
      </c>
      <c r="P19" s="729">
        <v>0</v>
      </c>
      <c r="Q19" s="382">
        <f>'3.sz.m Önk  bev.'!Q19</f>
        <v>549275</v>
      </c>
      <c r="R19" s="382">
        <f>'3.sz.m Önk  bev.'!R19</f>
        <v>549275</v>
      </c>
      <c r="S19" s="382">
        <f>'3.sz.m Önk  bev.'!S19</f>
        <v>549276</v>
      </c>
      <c r="T19" s="382">
        <f>'3.sz.m Önk  bev.'!T19</f>
        <v>0</v>
      </c>
      <c r="U19" s="382">
        <f>'3.sz.m Önk  bev.'!U19</f>
        <v>0</v>
      </c>
      <c r="V19" s="729">
        <v>0</v>
      </c>
    </row>
    <row r="20" spans="1:22" ht="21.75" customHeight="1" thickBot="1">
      <c r="A20" s="486"/>
      <c r="B20" s="635" t="s">
        <v>59</v>
      </c>
      <c r="C20" s="1211" t="s">
        <v>336</v>
      </c>
      <c r="D20" s="1212"/>
      <c r="E20" s="383">
        <f>'3.sz.m Önk  bev.'!E20</f>
        <v>10000</v>
      </c>
      <c r="F20" s="383">
        <f>'3.sz.m Önk  bev.'!F20</f>
        <v>10000</v>
      </c>
      <c r="G20" s="383">
        <f>'3.sz.m Önk  bev.'!G20</f>
        <v>10000</v>
      </c>
      <c r="H20" s="383">
        <f>'3.sz.m Önk  bev.'!H20</f>
        <v>323875</v>
      </c>
      <c r="I20" s="383">
        <f>'3.sz.m Önk  bev.'!I20</f>
        <v>296254</v>
      </c>
      <c r="J20" s="729">
        <f>'3.sz.m Önk  bev.'!J20</f>
        <v>0.91471709764569664</v>
      </c>
      <c r="K20" s="382">
        <f t="shared" si="8"/>
        <v>10000</v>
      </c>
      <c r="L20" s="382">
        <f t="shared" si="8"/>
        <v>10000</v>
      </c>
      <c r="M20" s="382">
        <f t="shared" si="8"/>
        <v>10000</v>
      </c>
      <c r="N20" s="382">
        <f t="shared" si="8"/>
        <v>323875</v>
      </c>
      <c r="O20" s="382">
        <f t="shared" si="8"/>
        <v>296254</v>
      </c>
      <c r="P20" s="729">
        <f t="shared" si="11"/>
        <v>0.91471709764569664</v>
      </c>
      <c r="Q20" s="382">
        <f>'3.sz.m Önk  bev.'!Q20</f>
        <v>0</v>
      </c>
      <c r="R20" s="382">
        <f>'3.sz.m Önk  bev.'!R20</f>
        <v>0</v>
      </c>
      <c r="S20" s="382">
        <f>'3.sz.m Önk  bev.'!S20</f>
        <v>0</v>
      </c>
      <c r="T20" s="382">
        <f>'3.sz.m Önk  bev.'!T20</f>
        <v>0</v>
      </c>
      <c r="U20" s="382">
        <f>'3.sz.m Önk  bev.'!U20</f>
        <v>0</v>
      </c>
      <c r="V20" s="729">
        <v>0</v>
      </c>
    </row>
    <row r="21" spans="1:22" ht="21.75" customHeight="1" thickBot="1">
      <c r="A21" s="126" t="s">
        <v>337</v>
      </c>
      <c r="B21" s="1200" t="s">
        <v>338</v>
      </c>
      <c r="C21" s="1200"/>
      <c r="D21" s="1200"/>
      <c r="E21" s="381">
        <f>E22+E24+E25+E29+E30+E31+E32</f>
        <v>27050736</v>
      </c>
      <c r="F21" s="381">
        <f>F22+F24+F25+F29+F30+F31+F32</f>
        <v>26726237</v>
      </c>
      <c r="G21" s="665">
        <v>24976097</v>
      </c>
      <c r="H21" s="381">
        <f>+H22+H24+H25+H29+H30+H31+H32+H33+H23</f>
        <v>25186299</v>
      </c>
      <c r="I21" s="381">
        <f>+I22+I24+I25+I29+I30+I31+I32+I33+I23</f>
        <v>25176524</v>
      </c>
      <c r="J21" s="972">
        <f>I21/H21</f>
        <v>0.99961189216406909</v>
      </c>
      <c r="K21" s="381">
        <f t="shared" ref="K21:R21" si="16">K22+K24+K25+K29+K30+K31+K32</f>
        <v>11545736</v>
      </c>
      <c r="L21" s="381">
        <f t="shared" si="16"/>
        <v>11221237</v>
      </c>
      <c r="M21" s="381">
        <f t="shared" si="16"/>
        <v>9392662</v>
      </c>
      <c r="N21" s="665">
        <f>+N22+N24+N25+N29+N30+N31+N32+N33+N23</f>
        <v>24359299</v>
      </c>
      <c r="O21" s="665">
        <f>+O22+O24+O25+O29+O30+O31+O32+O33+O23</f>
        <v>24349524</v>
      </c>
      <c r="P21" s="972">
        <f>O21/N21</f>
        <v>0.99959871587437721</v>
      </c>
      <c r="Q21" s="381">
        <f t="shared" si="16"/>
        <v>15505000</v>
      </c>
      <c r="R21" s="381">
        <f t="shared" si="16"/>
        <v>15505000</v>
      </c>
      <c r="S21" s="282">
        <f>SUM(S22:S32)</f>
        <v>16332001</v>
      </c>
      <c r="T21" s="381">
        <f>+T22+T24+T25+T29+T30+T31+T32+T33+T23</f>
        <v>827000</v>
      </c>
      <c r="U21" s="381">
        <f>+U22+U24+U25+U29+U30+U31+U32+U33+U23</f>
        <v>827000</v>
      </c>
      <c r="V21" s="972">
        <f t="shared" si="10"/>
        <v>1</v>
      </c>
    </row>
    <row r="22" spans="1:22" ht="21.75" customHeight="1">
      <c r="A22" s="124"/>
      <c r="B22" s="125" t="s">
        <v>47</v>
      </c>
      <c r="C22" s="1199" t="s">
        <v>339</v>
      </c>
      <c r="D22" s="1199"/>
      <c r="E22" s="382">
        <f>'3.sz.m Önk  bev.'!E22+'5 sz. m Idősek otthona'!D9</f>
        <v>15539880</v>
      </c>
      <c r="F22" s="382">
        <f>'3.sz.m Önk  bev.'!F22+'5 sz. m Idősek otthona'!E9</f>
        <v>15539880</v>
      </c>
      <c r="G22" s="382">
        <f>'3.sz.m Önk  bev.'!G22+'5 sz. m Idősek otthona'!F9</f>
        <v>15539875</v>
      </c>
      <c r="H22" s="998">
        <f>'3.sz.m Önk  bev.'!H22</f>
        <v>785209</v>
      </c>
      <c r="I22" s="998">
        <f>'3.sz.m Önk  bev.'!I22</f>
        <v>785209</v>
      </c>
      <c r="J22" s="973">
        <f>I22/H22</f>
        <v>1</v>
      </c>
      <c r="K22" s="382">
        <f t="shared" ref="K22:O32" si="17">E22-Q22</f>
        <v>861880</v>
      </c>
      <c r="L22" s="382">
        <f t="shared" si="17"/>
        <v>861880</v>
      </c>
      <c r="M22" s="382">
        <f t="shared" si="17"/>
        <v>861874</v>
      </c>
      <c r="N22" s="382">
        <f t="shared" si="17"/>
        <v>785209</v>
      </c>
      <c r="O22" s="382">
        <f t="shared" si="17"/>
        <v>785209</v>
      </c>
      <c r="P22" s="973">
        <f t="shared" ref="P22:P61" si="18">O22/N22</f>
        <v>1</v>
      </c>
      <c r="Q22" s="382">
        <v>14678000</v>
      </c>
      <c r="R22" s="382">
        <v>14678000</v>
      </c>
      <c r="S22" s="382">
        <v>14678001</v>
      </c>
      <c r="T22" s="382"/>
      <c r="U22" s="382"/>
      <c r="V22" s="973">
        <v>0</v>
      </c>
    </row>
    <row r="23" spans="1:22" ht="21.75" customHeight="1">
      <c r="A23" s="123"/>
      <c r="B23" s="119" t="s">
        <v>48</v>
      </c>
      <c r="C23" s="1191" t="s">
        <v>453</v>
      </c>
      <c r="D23" s="1191"/>
      <c r="E23" s="387"/>
      <c r="F23" s="387"/>
      <c r="G23" s="387"/>
      <c r="H23" s="387">
        <f>+'5 sz. m Idősek otthona'!G10</f>
        <v>15624994</v>
      </c>
      <c r="I23" s="387">
        <f>+'5 sz. m Idősek otthona'!H10</f>
        <v>15624994</v>
      </c>
      <c r="J23" s="732">
        <f>I23/H23</f>
        <v>1</v>
      </c>
      <c r="K23" s="387"/>
      <c r="L23" s="387"/>
      <c r="M23" s="387"/>
      <c r="N23" s="382">
        <f t="shared" si="17"/>
        <v>15624994</v>
      </c>
      <c r="O23" s="382">
        <f t="shared" si="17"/>
        <v>15624994</v>
      </c>
      <c r="P23" s="732">
        <f t="shared" si="18"/>
        <v>1</v>
      </c>
      <c r="Q23" s="382"/>
      <c r="R23" s="382"/>
      <c r="S23" s="382"/>
      <c r="T23" s="382"/>
      <c r="U23" s="382"/>
      <c r="V23" s="732">
        <v>0</v>
      </c>
    </row>
    <row r="24" spans="1:22" ht="21.75" customHeight="1">
      <c r="A24" s="123"/>
      <c r="B24" s="119" t="s">
        <v>49</v>
      </c>
      <c r="C24" s="1191" t="s">
        <v>340</v>
      </c>
      <c r="D24" s="1191"/>
      <c r="E24" s="387">
        <f>'3.sz.m Önk  bev.'!E23</f>
        <v>0</v>
      </c>
      <c r="F24" s="387">
        <f>'3.sz.m Önk  bev.'!F23</f>
        <v>0</v>
      </c>
      <c r="G24" s="387">
        <f>'3.sz.m Önk  bev.'!G23</f>
        <v>0</v>
      </c>
      <c r="H24" s="387">
        <f>'3.sz.m Önk  bev.'!H23</f>
        <v>0</v>
      </c>
      <c r="I24" s="387">
        <f>'3.sz.m Önk  bev.'!I23</f>
        <v>0</v>
      </c>
      <c r="J24" s="732"/>
      <c r="K24" s="387">
        <v>0</v>
      </c>
      <c r="L24" s="387">
        <v>0</v>
      </c>
      <c r="M24" s="387">
        <v>0</v>
      </c>
      <c r="N24" s="387"/>
      <c r="O24" s="387"/>
      <c r="P24" s="732">
        <v>0</v>
      </c>
      <c r="Q24" s="382">
        <f>'3.sz.m Önk  bev.'!Q23</f>
        <v>0</v>
      </c>
      <c r="R24" s="382">
        <f>'3.sz.m Önk  bev.'!R23</f>
        <v>0</v>
      </c>
      <c r="S24" s="382">
        <f>'3.sz.m Önk  bev.'!S23</f>
        <v>0</v>
      </c>
      <c r="T24" s="382">
        <f>'3.sz.m Önk  bev.'!T23</f>
        <v>0</v>
      </c>
      <c r="U24" s="382">
        <f>'3.sz.m Önk  bev.'!U23</f>
        <v>0</v>
      </c>
      <c r="V24" s="732">
        <v>0</v>
      </c>
    </row>
    <row r="25" spans="1:22" ht="21.75" customHeight="1">
      <c r="A25" s="123"/>
      <c r="B25" s="119" t="s">
        <v>310</v>
      </c>
      <c r="C25" s="1191" t="s">
        <v>341</v>
      </c>
      <c r="D25" s="1191"/>
      <c r="E25" s="387">
        <f>SUM(E26:E28)</f>
        <v>6470856</v>
      </c>
      <c r="F25" s="387">
        <f>SUM(F26:F28)</f>
        <v>6470856</v>
      </c>
      <c r="G25" s="387">
        <f>SUM(G26:G28)</f>
        <v>6470856</v>
      </c>
      <c r="H25" s="387">
        <f>SUM(H26:H28)</f>
        <v>7046161</v>
      </c>
      <c r="I25" s="387">
        <f>SUM(I26:I28)</f>
        <v>7046161</v>
      </c>
      <c r="J25" s="732">
        <f>I25/H25</f>
        <v>1</v>
      </c>
      <c r="K25" s="382">
        <f t="shared" si="17"/>
        <v>5643856</v>
      </c>
      <c r="L25" s="382">
        <f t="shared" si="17"/>
        <v>5643856</v>
      </c>
      <c r="M25" s="382">
        <f t="shared" si="17"/>
        <v>5643856</v>
      </c>
      <c r="N25" s="382">
        <f t="shared" si="17"/>
        <v>6219161</v>
      </c>
      <c r="O25" s="382">
        <f t="shared" si="17"/>
        <v>6219161</v>
      </c>
      <c r="P25" s="732">
        <f t="shared" si="18"/>
        <v>1</v>
      </c>
      <c r="Q25" s="382">
        <f>'3.sz.m Önk  bev.'!Q24</f>
        <v>827000</v>
      </c>
      <c r="R25" s="382">
        <f>'3.sz.m Önk  bev.'!R24</f>
        <v>827000</v>
      </c>
      <c r="S25" s="382">
        <f>'3.sz.m Önk  bev.'!S24</f>
        <v>827000</v>
      </c>
      <c r="T25" s="382">
        <f>'3.sz.m Önk  bev.'!T24</f>
        <v>827000</v>
      </c>
      <c r="U25" s="382">
        <f>'3.sz.m Önk  bev.'!U24</f>
        <v>827000</v>
      </c>
      <c r="V25" s="732">
        <f t="shared" si="10"/>
        <v>1</v>
      </c>
    </row>
    <row r="26" spans="1:22" ht="21.75" customHeight="1">
      <c r="A26" s="123"/>
      <c r="B26" s="119"/>
      <c r="C26" s="119" t="s">
        <v>464</v>
      </c>
      <c r="D26" s="344" t="s">
        <v>342</v>
      </c>
      <c r="E26" s="387">
        <f>'3.sz.m Önk  bev.'!E25</f>
        <v>6470856</v>
      </c>
      <c r="F26" s="387">
        <f>'3.sz.m Önk  bev.'!F25</f>
        <v>6470856</v>
      </c>
      <c r="G26" s="387">
        <f>'3.sz.m Önk  bev.'!G25</f>
        <v>6470856</v>
      </c>
      <c r="H26" s="387">
        <f>'3.sz.m Önk  bev.'!H25</f>
        <v>7046161</v>
      </c>
      <c r="I26" s="387">
        <f>'3.sz.m Önk  bev.'!I25</f>
        <v>7046161</v>
      </c>
      <c r="J26" s="732">
        <f>I26/H26</f>
        <v>1</v>
      </c>
      <c r="K26" s="382">
        <f t="shared" si="17"/>
        <v>5643856</v>
      </c>
      <c r="L26" s="382">
        <f t="shared" si="17"/>
        <v>5643856</v>
      </c>
      <c r="M26" s="382">
        <f t="shared" si="17"/>
        <v>5643856</v>
      </c>
      <c r="N26" s="382">
        <f t="shared" si="17"/>
        <v>6219161</v>
      </c>
      <c r="O26" s="382">
        <f t="shared" si="17"/>
        <v>6219161</v>
      </c>
      <c r="P26" s="732">
        <f t="shared" si="18"/>
        <v>1</v>
      </c>
      <c r="Q26" s="382">
        <f>'3.sz.m Önk  bev.'!Q25</f>
        <v>827000</v>
      </c>
      <c r="R26" s="382">
        <f>'3.sz.m Önk  bev.'!R25</f>
        <v>827000</v>
      </c>
      <c r="S26" s="382">
        <f>'3.sz.m Önk  bev.'!S25</f>
        <v>827000</v>
      </c>
      <c r="T26" s="382">
        <f>'3.sz.m Önk  bev.'!T25</f>
        <v>827000</v>
      </c>
      <c r="U26" s="382">
        <f>'3.sz.m Önk  bev.'!U25</f>
        <v>827000</v>
      </c>
      <c r="V26" s="732">
        <f t="shared" si="10"/>
        <v>1</v>
      </c>
    </row>
    <row r="27" spans="1:22" ht="41.25" customHeight="1">
      <c r="A27" s="123"/>
      <c r="B27" s="119"/>
      <c r="C27" s="119" t="s">
        <v>465</v>
      </c>
      <c r="D27" s="344" t="s">
        <v>343</v>
      </c>
      <c r="E27" s="387">
        <f>'3.sz.m Önk  bev.'!E26</f>
        <v>0</v>
      </c>
      <c r="F27" s="387">
        <f>'3.sz.m Önk  bev.'!F26</f>
        <v>0</v>
      </c>
      <c r="G27" s="387">
        <f>'3.sz.m Önk  bev.'!G26</f>
        <v>0</v>
      </c>
      <c r="H27" s="387">
        <f>'3.sz.m Önk  bev.'!H26</f>
        <v>0</v>
      </c>
      <c r="I27" s="387">
        <f>'3.sz.m Önk  bev.'!I26</f>
        <v>0</v>
      </c>
      <c r="J27" s="732"/>
      <c r="K27" s="382">
        <f t="shared" si="17"/>
        <v>0</v>
      </c>
      <c r="L27" s="284"/>
      <c r="M27" s="284"/>
      <c r="N27" s="284"/>
      <c r="O27" s="284"/>
      <c r="P27" s="732">
        <v>0</v>
      </c>
      <c r="Q27" s="382">
        <f>'3.sz.m Önk  bev.'!Q26</f>
        <v>0</v>
      </c>
      <c r="R27" s="284"/>
      <c r="S27" s="284"/>
      <c r="T27" s="284"/>
      <c r="U27" s="284"/>
      <c r="V27" s="732">
        <v>0</v>
      </c>
    </row>
    <row r="28" spans="1:22" ht="21.75" customHeight="1">
      <c r="A28" s="123"/>
      <c r="B28" s="119"/>
      <c r="C28" s="119" t="s">
        <v>466</v>
      </c>
      <c r="D28" s="344" t="s">
        <v>344</v>
      </c>
      <c r="E28" s="387">
        <f>'3.sz.m Önk  bev.'!E27</f>
        <v>0</v>
      </c>
      <c r="F28" s="387">
        <f>'3.sz.m Önk  bev.'!F27</f>
        <v>0</v>
      </c>
      <c r="G28" s="387">
        <f>'3.sz.m Önk  bev.'!G27</f>
        <v>0</v>
      </c>
      <c r="H28" s="387">
        <f>'3.sz.m Önk  bev.'!H27</f>
        <v>0</v>
      </c>
      <c r="I28" s="387">
        <f>'3.sz.m Önk  bev.'!I27</f>
        <v>0</v>
      </c>
      <c r="J28" s="732"/>
      <c r="K28" s="382">
        <f t="shared" si="17"/>
        <v>0</v>
      </c>
      <c r="L28" s="284"/>
      <c r="M28" s="284"/>
      <c r="N28" s="284"/>
      <c r="O28" s="284"/>
      <c r="P28" s="732">
        <v>0</v>
      </c>
      <c r="Q28" s="382">
        <f>'3.sz.m Önk  bev.'!Q27</f>
        <v>0</v>
      </c>
      <c r="R28" s="284"/>
      <c r="S28" s="284"/>
      <c r="T28" s="284"/>
      <c r="U28" s="284"/>
      <c r="V28" s="732">
        <v>0</v>
      </c>
    </row>
    <row r="29" spans="1:22" ht="21.75" customHeight="1">
      <c r="A29" s="123"/>
      <c r="B29" s="119" t="s">
        <v>346</v>
      </c>
      <c r="C29" s="1191" t="s">
        <v>345</v>
      </c>
      <c r="D29" s="1191"/>
      <c r="E29" s="387">
        <f>'3.sz.m Önk  bev.'!E28</f>
        <v>0</v>
      </c>
      <c r="F29" s="387">
        <f>'3.sz.m Önk  bev.'!F28</f>
        <v>0</v>
      </c>
      <c r="G29" s="387">
        <f>'3.sz.m Önk  bev.'!G28</f>
        <v>0</v>
      </c>
      <c r="H29" s="387">
        <f>'3.sz.m Önk  bev.'!H28</f>
        <v>0</v>
      </c>
      <c r="I29" s="387">
        <f>'3.sz.m Önk  bev.'!I28</f>
        <v>0</v>
      </c>
      <c r="J29" s="732"/>
      <c r="K29" s="382">
        <f t="shared" si="17"/>
        <v>0</v>
      </c>
      <c r="L29" s="284"/>
      <c r="M29" s="284"/>
      <c r="N29" s="284"/>
      <c r="O29" s="284"/>
      <c r="P29" s="732">
        <v>0</v>
      </c>
      <c r="Q29" s="382">
        <f>'3.sz.m Önk  bev.'!Q28</f>
        <v>0</v>
      </c>
      <c r="R29" s="284"/>
      <c r="S29" s="284"/>
      <c r="T29" s="284"/>
      <c r="U29" s="284"/>
      <c r="V29" s="732">
        <v>0</v>
      </c>
    </row>
    <row r="30" spans="1:22" ht="21.75" customHeight="1">
      <c r="A30" s="127"/>
      <c r="B30" s="128" t="s">
        <v>348</v>
      </c>
      <c r="C30" s="1191" t="s">
        <v>347</v>
      </c>
      <c r="D30" s="1205"/>
      <c r="E30" s="387">
        <f>'3.sz.m Önk  bev.'!E29</f>
        <v>0</v>
      </c>
      <c r="F30" s="387">
        <f>'3.sz.m Önk  bev.'!F29</f>
        <v>0</v>
      </c>
      <c r="G30" s="387">
        <f>'3.sz.m Önk  bev.'!G29</f>
        <v>0</v>
      </c>
      <c r="H30" s="387">
        <f>'3.sz.m Önk  bev.'!H29</f>
        <v>0</v>
      </c>
      <c r="I30" s="387">
        <f>'3.sz.m Önk  bev.'!I29</f>
        <v>0</v>
      </c>
      <c r="J30" s="732"/>
      <c r="K30" s="382">
        <f t="shared" si="17"/>
        <v>0</v>
      </c>
      <c r="L30" s="284"/>
      <c r="M30" s="284"/>
      <c r="N30" s="284"/>
      <c r="O30" s="284"/>
      <c r="P30" s="732">
        <v>0</v>
      </c>
      <c r="Q30" s="382">
        <f>'3.sz.m Önk  bev.'!Q29</f>
        <v>0</v>
      </c>
      <c r="R30" s="284"/>
      <c r="S30" s="284"/>
      <c r="T30" s="284"/>
      <c r="U30" s="284"/>
      <c r="V30" s="732">
        <v>0</v>
      </c>
    </row>
    <row r="31" spans="1:22" ht="21.75" customHeight="1">
      <c r="A31" s="127"/>
      <c r="B31" s="128" t="s">
        <v>456</v>
      </c>
      <c r="C31" s="1191" t="s">
        <v>349</v>
      </c>
      <c r="D31" s="1205"/>
      <c r="E31" s="387">
        <f>'3.sz.m Önk  bev.'!E30</f>
        <v>40000</v>
      </c>
      <c r="F31" s="387">
        <f>'3.sz.m Önk  bev.'!F30</f>
        <v>40000</v>
      </c>
      <c r="G31" s="387">
        <f>'3.sz.m Önk  bev.'!G30</f>
        <v>40000</v>
      </c>
      <c r="H31" s="387">
        <f>'3.sz.m Önk  bev.'!H30+'5 sz. m Idősek otthona'!G11</f>
        <v>160872</v>
      </c>
      <c r="I31" s="387">
        <f>'3.sz.m Önk  bev.'!I30+'5 sz. m Idősek otthona'!H11</f>
        <v>151108</v>
      </c>
      <c r="J31" s="732">
        <f>I31/H31</f>
        <v>0.9393057834800338</v>
      </c>
      <c r="K31" s="382">
        <f t="shared" si="17"/>
        <v>40000</v>
      </c>
      <c r="L31" s="382">
        <f t="shared" si="17"/>
        <v>40000</v>
      </c>
      <c r="M31" s="382">
        <f t="shared" si="17"/>
        <v>40000</v>
      </c>
      <c r="N31" s="382">
        <f t="shared" si="17"/>
        <v>160872</v>
      </c>
      <c r="O31" s="382">
        <f t="shared" si="17"/>
        <v>151108</v>
      </c>
      <c r="P31" s="732">
        <f t="shared" si="18"/>
        <v>0.9393057834800338</v>
      </c>
      <c r="Q31" s="382">
        <f>'3.sz.m Önk  bev.'!Q30</f>
        <v>0</v>
      </c>
      <c r="R31" s="284"/>
      <c r="S31" s="284"/>
      <c r="T31" s="284"/>
      <c r="U31" s="284"/>
      <c r="V31" s="732">
        <v>0</v>
      </c>
    </row>
    <row r="32" spans="1:22" ht="21.75" customHeight="1">
      <c r="A32" s="127"/>
      <c r="B32" s="128" t="s">
        <v>457</v>
      </c>
      <c r="C32" s="1190" t="s">
        <v>89</v>
      </c>
      <c r="D32" s="1190"/>
      <c r="E32" s="387">
        <f>'3.sz.m Önk  bev.'!E31</f>
        <v>5000000</v>
      </c>
      <c r="F32" s="387">
        <f>'3.sz.m Önk  bev.'!F31</f>
        <v>4675501</v>
      </c>
      <c r="G32" s="387">
        <f>'3.sz.m Önk  bev.'!G31</f>
        <v>2846932</v>
      </c>
      <c r="H32" s="387">
        <f>'3.sz.m Önk  bev.'!H31+'5 sz. m Idősek otthona'!G12</f>
        <v>239063</v>
      </c>
      <c r="I32" s="387">
        <f>'3.sz.m Önk  bev.'!I31+'5 sz. m Idősek otthona'!H12</f>
        <v>239052</v>
      </c>
      <c r="J32" s="732">
        <f>I32/H32</f>
        <v>0.99995398702434091</v>
      </c>
      <c r="K32" s="382">
        <f t="shared" si="17"/>
        <v>5000000</v>
      </c>
      <c r="L32" s="382">
        <f t="shared" si="17"/>
        <v>4675501</v>
      </c>
      <c r="M32" s="382">
        <f t="shared" si="17"/>
        <v>2846932</v>
      </c>
      <c r="N32" s="382">
        <f t="shared" si="17"/>
        <v>239063</v>
      </c>
      <c r="O32" s="382">
        <f t="shared" si="17"/>
        <v>239052</v>
      </c>
      <c r="P32" s="732">
        <f t="shared" si="18"/>
        <v>0.99995398702434091</v>
      </c>
      <c r="Q32" s="382">
        <f>'3.sz.m Önk  bev.'!Q31</f>
        <v>0</v>
      </c>
      <c r="R32" s="284"/>
      <c r="S32" s="284"/>
      <c r="T32" s="284"/>
      <c r="U32" s="284"/>
      <c r="V32" s="732">
        <v>0</v>
      </c>
    </row>
    <row r="33" spans="1:22" ht="21.75" customHeight="1" thickBot="1">
      <c r="A33" s="127"/>
      <c r="B33" s="128" t="s">
        <v>463</v>
      </c>
      <c r="C33" s="1190" t="s">
        <v>458</v>
      </c>
      <c r="D33" s="1190"/>
      <c r="E33" s="387"/>
      <c r="F33" s="387"/>
      <c r="G33" s="387"/>
      <c r="H33" s="387">
        <f>'3.sz.m Önk  bev.'!H32</f>
        <v>1330000</v>
      </c>
      <c r="I33" s="387">
        <f>'3.sz.m Önk  bev.'!I32</f>
        <v>1330000</v>
      </c>
      <c r="J33" s="1076">
        <f>I33/H33</f>
        <v>1</v>
      </c>
      <c r="K33" s="382"/>
      <c r="L33" s="382"/>
      <c r="M33" s="382"/>
      <c r="N33" s="382">
        <f>H33-T33</f>
        <v>1330000</v>
      </c>
      <c r="O33" s="382">
        <f>I33-U33</f>
        <v>1330000</v>
      </c>
      <c r="P33" s="1076">
        <f t="shared" si="18"/>
        <v>1</v>
      </c>
      <c r="Q33" s="382"/>
      <c r="R33" s="284"/>
      <c r="S33" s="284"/>
      <c r="T33" s="284"/>
      <c r="U33" s="284"/>
      <c r="V33" s="1076">
        <v>0</v>
      </c>
    </row>
    <row r="34" spans="1:22" ht="21.75" customHeight="1" thickBot="1">
      <c r="A34" s="130" t="s">
        <v>10</v>
      </c>
      <c r="B34" s="1200" t="s">
        <v>350</v>
      </c>
      <c r="C34" s="1200"/>
      <c r="D34" s="1200"/>
      <c r="E34" s="376">
        <f>SUM(E35:E38)</f>
        <v>29627798</v>
      </c>
      <c r="F34" s="376">
        <f t="shared" ref="F34:R34" si="19">SUM(F35:F38)</f>
        <v>29952297</v>
      </c>
      <c r="G34" s="376">
        <f t="shared" ref="G34:H34" si="20">SUM(G35:G38)</f>
        <v>31702436</v>
      </c>
      <c r="H34" s="376">
        <f t="shared" si="20"/>
        <v>36145998</v>
      </c>
      <c r="I34" s="1075">
        <f t="shared" ref="I34" si="21">SUM(I35:I38)</f>
        <v>36145998</v>
      </c>
      <c r="J34" s="1077">
        <f t="shared" ref="J34:J61" si="22">I34/H34</f>
        <v>1</v>
      </c>
      <c r="K34" s="376">
        <f t="shared" si="19"/>
        <v>18551798</v>
      </c>
      <c r="L34" s="376">
        <f t="shared" si="19"/>
        <v>18876297</v>
      </c>
      <c r="M34" s="376">
        <f t="shared" ref="M34:N34" si="23">SUM(M35:M38)</f>
        <v>20626436</v>
      </c>
      <c r="N34" s="376">
        <f t="shared" si="23"/>
        <v>36145998</v>
      </c>
      <c r="O34" s="376">
        <f t="shared" ref="O34" si="24">SUM(O35:O38)</f>
        <v>36145998</v>
      </c>
      <c r="P34" s="1077">
        <f t="shared" si="18"/>
        <v>1</v>
      </c>
      <c r="Q34" s="376">
        <f t="shared" si="19"/>
        <v>11076000</v>
      </c>
      <c r="R34" s="376">
        <f t="shared" si="19"/>
        <v>11076000</v>
      </c>
      <c r="S34" s="376">
        <f t="shared" ref="S34:T34" si="25">SUM(S35:S38)</f>
        <v>11076000</v>
      </c>
      <c r="T34" s="376">
        <f t="shared" si="25"/>
        <v>0</v>
      </c>
      <c r="U34" s="376">
        <f t="shared" ref="U34" si="26">SUM(U35:U38)</f>
        <v>0</v>
      </c>
      <c r="V34" s="1077">
        <v>0</v>
      </c>
    </row>
    <row r="35" spans="1:22" ht="21.75" customHeight="1" thickBot="1">
      <c r="A35" s="124"/>
      <c r="B35" s="128" t="s">
        <v>50</v>
      </c>
      <c r="C35" s="1206" t="s">
        <v>351</v>
      </c>
      <c r="D35" s="1207"/>
      <c r="E35" s="387">
        <f>'3.sz.m Önk  bev.'!E34</f>
        <v>29627798</v>
      </c>
      <c r="F35" s="387">
        <f>'3.sz.m Önk  bev.'!F34</f>
        <v>29952297</v>
      </c>
      <c r="G35" s="387">
        <f>'3.sz.m Önk  bev.'!G34</f>
        <v>31702436</v>
      </c>
      <c r="H35" s="387">
        <f>'3.sz.m Önk  bev.'!H34</f>
        <v>32412347</v>
      </c>
      <c r="I35" s="387">
        <f>'3.sz.m Önk  bev.'!I34</f>
        <v>32412347</v>
      </c>
      <c r="J35" s="738">
        <f t="shared" si="22"/>
        <v>1</v>
      </c>
      <c r="K35" s="382">
        <f t="shared" ref="K35:O41" si="27">E35-Q35</f>
        <v>18551798</v>
      </c>
      <c r="L35" s="382">
        <f t="shared" si="27"/>
        <v>18876297</v>
      </c>
      <c r="M35" s="382">
        <f t="shared" si="27"/>
        <v>20626436</v>
      </c>
      <c r="N35" s="382">
        <f t="shared" si="27"/>
        <v>32412347</v>
      </c>
      <c r="O35" s="382">
        <f t="shared" si="27"/>
        <v>32412347</v>
      </c>
      <c r="P35" s="738">
        <f t="shared" si="18"/>
        <v>1</v>
      </c>
      <c r="Q35" s="382">
        <f>'3.sz.m Önk  bev.'!Q34</f>
        <v>11076000</v>
      </c>
      <c r="R35" s="382">
        <f>'3.sz.m Önk  bev.'!R34</f>
        <v>11076000</v>
      </c>
      <c r="S35" s="382">
        <f>'3.sz.m Önk  bev.'!S34</f>
        <v>11076000</v>
      </c>
      <c r="T35" s="382"/>
      <c r="U35" s="382"/>
      <c r="V35" s="738">
        <v>0</v>
      </c>
    </row>
    <row r="36" spans="1:22" ht="21.75" customHeight="1" thickBot="1">
      <c r="A36" s="123"/>
      <c r="B36" s="128" t="s">
        <v>51</v>
      </c>
      <c r="C36" s="1191" t="s">
        <v>455</v>
      </c>
      <c r="D36" s="1205"/>
      <c r="E36" s="387">
        <f>'3.sz.m Önk  bev.'!E35</f>
        <v>0</v>
      </c>
      <c r="F36" s="387">
        <f>'3.sz.m Önk  bev.'!F35</f>
        <v>0</v>
      </c>
      <c r="G36" s="640"/>
      <c r="H36" s="387">
        <f>'3.sz.m Önk  bev.'!H35</f>
        <v>3054119</v>
      </c>
      <c r="I36" s="387">
        <f>'3.sz.m Önk  bev.'!I35</f>
        <v>3054119</v>
      </c>
      <c r="J36" s="732">
        <f t="shared" si="22"/>
        <v>1</v>
      </c>
      <c r="K36" s="382">
        <f t="shared" si="27"/>
        <v>0</v>
      </c>
      <c r="L36" s="640"/>
      <c r="M36" s="640"/>
      <c r="N36" s="382">
        <f t="shared" si="27"/>
        <v>3054119</v>
      </c>
      <c r="O36" s="382">
        <f t="shared" si="27"/>
        <v>3054119</v>
      </c>
      <c r="P36" s="732">
        <f t="shared" si="18"/>
        <v>1</v>
      </c>
      <c r="Q36" s="639"/>
      <c r="R36" s="133"/>
      <c r="S36" s="133"/>
      <c r="T36" s="133"/>
      <c r="U36" s="133"/>
      <c r="V36" s="732">
        <v>0</v>
      </c>
    </row>
    <row r="37" spans="1:22" ht="21.75" customHeight="1" thickBot="1">
      <c r="A37" s="123"/>
      <c r="B37" s="128" t="s">
        <v>87</v>
      </c>
      <c r="C37" s="1191" t="s">
        <v>352</v>
      </c>
      <c r="D37" s="1205"/>
      <c r="E37" s="387">
        <f>'3.sz.m Önk  bev.'!E36</f>
        <v>0</v>
      </c>
      <c r="F37" s="387">
        <f>'3.sz.m Önk  bev.'!F36</f>
        <v>0</v>
      </c>
      <c r="G37" s="640"/>
      <c r="H37" s="387">
        <f>'3.sz.m Önk  bev.'!H36</f>
        <v>0</v>
      </c>
      <c r="I37" s="387">
        <f>'3.sz.m Önk  bev.'!I36</f>
        <v>0</v>
      </c>
      <c r="J37" s="732">
        <v>0</v>
      </c>
      <c r="K37" s="382">
        <f t="shared" si="27"/>
        <v>0</v>
      </c>
      <c r="L37" s="640"/>
      <c r="M37" s="640"/>
      <c r="N37" s="640"/>
      <c r="O37" s="640"/>
      <c r="P37" s="732">
        <v>0</v>
      </c>
      <c r="Q37" s="639"/>
      <c r="R37" s="133"/>
      <c r="S37" s="133"/>
      <c r="T37" s="133"/>
      <c r="U37" s="133"/>
      <c r="V37" s="732">
        <v>0</v>
      </c>
    </row>
    <row r="38" spans="1:22" ht="21.75" customHeight="1" thickBot="1">
      <c r="A38" s="123"/>
      <c r="B38" s="128" t="s">
        <v>88</v>
      </c>
      <c r="C38" s="1191" t="s">
        <v>353</v>
      </c>
      <c r="D38" s="1205"/>
      <c r="E38" s="387">
        <f>SUM(E39:E41)</f>
        <v>0</v>
      </c>
      <c r="F38" s="387">
        <f>SUM(F39:F41)</f>
        <v>0</v>
      </c>
      <c r="G38" s="640"/>
      <c r="H38" s="387">
        <f>SUM(H39:H41)</f>
        <v>679532</v>
      </c>
      <c r="I38" s="387">
        <f>SUM(I39:I41)</f>
        <v>679532</v>
      </c>
      <c r="J38" s="732">
        <f t="shared" si="22"/>
        <v>1</v>
      </c>
      <c r="K38" s="382">
        <f t="shared" si="27"/>
        <v>0</v>
      </c>
      <c r="L38" s="640"/>
      <c r="M38" s="640"/>
      <c r="N38" s="382">
        <f>H38-T38</f>
        <v>679532</v>
      </c>
      <c r="O38" s="382">
        <f>I38-U38</f>
        <v>679532</v>
      </c>
      <c r="P38" s="732">
        <f t="shared" si="18"/>
        <v>1</v>
      </c>
      <c r="Q38" s="639"/>
      <c r="R38" s="133"/>
      <c r="S38" s="133"/>
      <c r="T38" s="133"/>
      <c r="U38" s="133"/>
      <c r="V38" s="732">
        <v>0</v>
      </c>
    </row>
    <row r="39" spans="1:22" ht="21.75" customHeight="1" thickBot="1">
      <c r="A39" s="123"/>
      <c r="B39" s="128"/>
      <c r="C39" s="125" t="s">
        <v>354</v>
      </c>
      <c r="D39" s="636" t="s">
        <v>39</v>
      </c>
      <c r="E39" s="387">
        <f>'3.sz.m Önk  bev.'!E38</f>
        <v>0</v>
      </c>
      <c r="F39" s="387">
        <f>'3.sz.m Önk  bev.'!F38</f>
        <v>0</v>
      </c>
      <c r="G39" s="640"/>
      <c r="H39" s="387">
        <f>'3.sz.m Önk  bev.'!H38</f>
        <v>0</v>
      </c>
      <c r="I39" s="387">
        <f>'3.sz.m Önk  bev.'!I38</f>
        <v>0</v>
      </c>
      <c r="J39" s="732">
        <v>0</v>
      </c>
      <c r="K39" s="382">
        <f t="shared" si="27"/>
        <v>0</v>
      </c>
      <c r="L39" s="640"/>
      <c r="M39" s="640"/>
      <c r="N39" s="640"/>
      <c r="O39" s="640"/>
      <c r="P39" s="732">
        <v>0</v>
      </c>
      <c r="Q39" s="639"/>
      <c r="R39" s="133"/>
      <c r="S39" s="133"/>
      <c r="T39" s="133"/>
      <c r="U39" s="133"/>
      <c r="V39" s="732">
        <v>0</v>
      </c>
    </row>
    <row r="40" spans="1:22" ht="21.75" customHeight="1" thickBot="1">
      <c r="A40" s="123"/>
      <c r="B40" s="128"/>
      <c r="C40" s="119" t="s">
        <v>355</v>
      </c>
      <c r="D40" s="344" t="s">
        <v>38</v>
      </c>
      <c r="E40" s="387">
        <f>'3.sz.m Önk  bev.'!E39+'5 sz. m Idősek otthona'!D16</f>
        <v>0</v>
      </c>
      <c r="F40" s="387">
        <f>'3.sz.m Önk  bev.'!F39+'5 sz. m Idősek otthona'!E16</f>
        <v>0</v>
      </c>
      <c r="G40" s="640"/>
      <c r="H40" s="387">
        <f>'3.sz.m Önk  bev.'!H39</f>
        <v>0</v>
      </c>
      <c r="I40" s="387">
        <f>'3.sz.m Önk  bev.'!I39</f>
        <v>0</v>
      </c>
      <c r="J40" s="732">
        <v>0</v>
      </c>
      <c r="K40" s="382">
        <f t="shared" si="27"/>
        <v>0</v>
      </c>
      <c r="L40" s="640"/>
      <c r="M40" s="640"/>
      <c r="N40" s="640"/>
      <c r="O40" s="640"/>
      <c r="P40" s="732">
        <v>0</v>
      </c>
      <c r="Q40" s="639"/>
      <c r="R40" s="133"/>
      <c r="S40" s="133"/>
      <c r="T40" s="133"/>
      <c r="U40" s="133"/>
      <c r="V40" s="732">
        <v>0</v>
      </c>
    </row>
    <row r="41" spans="1:22" ht="21.75" customHeight="1" thickBot="1">
      <c r="A41" s="123"/>
      <c r="B41" s="128"/>
      <c r="C41" s="119" t="s">
        <v>356</v>
      </c>
      <c r="D41" s="344" t="s">
        <v>40</v>
      </c>
      <c r="E41" s="387"/>
      <c r="F41" s="387"/>
      <c r="G41" s="642"/>
      <c r="H41" s="387">
        <f>'3.sz.m Önk  bev.'!H40</f>
        <v>679532</v>
      </c>
      <c r="I41" s="387">
        <f>'3.sz.m Önk  bev.'!I40</f>
        <v>679532</v>
      </c>
      <c r="J41" s="1076">
        <f t="shared" si="22"/>
        <v>1</v>
      </c>
      <c r="K41" s="382">
        <f t="shared" si="27"/>
        <v>0</v>
      </c>
      <c r="L41" s="642"/>
      <c r="M41" s="642"/>
      <c r="N41" s="382">
        <f>H41-T41</f>
        <v>679532</v>
      </c>
      <c r="O41" s="382">
        <f>I41-U41</f>
        <v>679532</v>
      </c>
      <c r="P41" s="1076">
        <f t="shared" si="18"/>
        <v>1</v>
      </c>
      <c r="Q41" s="641"/>
      <c r="R41" s="133"/>
      <c r="S41" s="133"/>
      <c r="T41" s="133"/>
      <c r="U41" s="133"/>
      <c r="V41" s="1076">
        <v>0</v>
      </c>
    </row>
    <row r="42" spans="1:22" ht="21.75" customHeight="1" thickBot="1">
      <c r="A42" s="130" t="s">
        <v>11</v>
      </c>
      <c r="B42" s="1204" t="s">
        <v>357</v>
      </c>
      <c r="C42" s="1204"/>
      <c r="D42" s="1204"/>
      <c r="E42" s="376">
        <f t="shared" ref="E42:K42" si="28">SUM(E43:E44)</f>
        <v>0</v>
      </c>
      <c r="F42" s="376">
        <f t="shared" si="28"/>
        <v>0</v>
      </c>
      <c r="G42" s="376">
        <f t="shared" si="28"/>
        <v>0</v>
      </c>
      <c r="H42" s="376">
        <f t="shared" ref="H42:I42" si="29">SUM(H43:H44)</f>
        <v>1000000</v>
      </c>
      <c r="I42" s="1075">
        <f t="shared" si="29"/>
        <v>1000000</v>
      </c>
      <c r="J42" s="1077">
        <f t="shared" si="22"/>
        <v>1</v>
      </c>
      <c r="K42" s="376">
        <f t="shared" si="28"/>
        <v>0</v>
      </c>
      <c r="L42" s="376">
        <f t="shared" ref="L42:Q42" si="30">SUM(L43:L44)</f>
        <v>0</v>
      </c>
      <c r="M42" s="376">
        <f t="shared" si="30"/>
        <v>0</v>
      </c>
      <c r="N42" s="376">
        <f t="shared" ref="N42:O42" si="31">SUM(N43:N44)</f>
        <v>1000000</v>
      </c>
      <c r="O42" s="376">
        <f t="shared" si="31"/>
        <v>1000000</v>
      </c>
      <c r="P42" s="1077">
        <f t="shared" si="18"/>
        <v>1</v>
      </c>
      <c r="Q42" s="376">
        <f t="shared" si="30"/>
        <v>0</v>
      </c>
      <c r="R42" s="133"/>
      <c r="S42" s="133"/>
      <c r="T42" s="133"/>
      <c r="U42" s="133"/>
      <c r="V42" s="1077">
        <v>0</v>
      </c>
    </row>
    <row r="43" spans="1:22" ht="21.75" customHeight="1">
      <c r="A43" s="124"/>
      <c r="B43" s="131" t="s">
        <v>358</v>
      </c>
      <c r="C43" s="1199" t="s">
        <v>360</v>
      </c>
      <c r="D43" s="1199"/>
      <c r="E43" s="387">
        <f>'3.sz.m Önk  bev.'!E42</f>
        <v>0</v>
      </c>
      <c r="F43" s="387">
        <f>'3.sz.m Önk  bev.'!F42</f>
        <v>0</v>
      </c>
      <c r="G43" s="385"/>
      <c r="H43" s="385">
        <f>+'3.sz.m Önk  bev.'!H42</f>
        <v>1000000</v>
      </c>
      <c r="I43" s="385">
        <f>+'3.sz.m Önk  bev.'!I42</f>
        <v>1000000</v>
      </c>
      <c r="J43" s="738">
        <f t="shared" si="22"/>
        <v>1</v>
      </c>
      <c r="K43" s="384"/>
      <c r="L43" s="385"/>
      <c r="M43" s="385"/>
      <c r="N43" s="382">
        <f>H43-T43</f>
        <v>1000000</v>
      </c>
      <c r="O43" s="382">
        <f>I43-U43</f>
        <v>1000000</v>
      </c>
      <c r="P43" s="738">
        <f t="shared" si="18"/>
        <v>1</v>
      </c>
      <c r="Q43" s="384"/>
      <c r="R43" s="385"/>
      <c r="S43" s="385"/>
      <c r="T43" s="385"/>
      <c r="U43" s="385"/>
      <c r="V43" s="738">
        <v>0</v>
      </c>
    </row>
    <row r="44" spans="1:22" ht="21.75" customHeight="1">
      <c r="A44" s="123"/>
      <c r="B44" s="120" t="s">
        <v>359</v>
      </c>
      <c r="C44" s="1191" t="s">
        <v>361</v>
      </c>
      <c r="D44" s="1191"/>
      <c r="E44" s="387">
        <f>SUM(E45:E47)</f>
        <v>0</v>
      </c>
      <c r="F44" s="387">
        <f>SUM(F45:F47)</f>
        <v>0</v>
      </c>
      <c r="G44" s="387">
        <f t="shared" ref="G44:M44" si="32">SUM(G45:G47)</f>
        <v>0</v>
      </c>
      <c r="H44" s="387">
        <f t="shared" ref="H44:I44" si="33">SUM(H45:H47)</f>
        <v>0</v>
      </c>
      <c r="I44" s="387">
        <f t="shared" si="33"/>
        <v>0</v>
      </c>
      <c r="J44" s="732">
        <v>0</v>
      </c>
      <c r="K44" s="387"/>
      <c r="L44" s="387">
        <f t="shared" si="32"/>
        <v>0</v>
      </c>
      <c r="M44" s="387">
        <f t="shared" si="32"/>
        <v>0</v>
      </c>
      <c r="N44" s="387">
        <f t="shared" ref="N44:O44" si="34">SUM(N45:N47)</f>
        <v>0</v>
      </c>
      <c r="O44" s="387">
        <f t="shared" si="34"/>
        <v>0</v>
      </c>
      <c r="P44" s="732">
        <v>0</v>
      </c>
      <c r="Q44" s="387"/>
      <c r="R44" s="284"/>
      <c r="S44" s="284"/>
      <c r="T44" s="284"/>
      <c r="U44" s="284"/>
      <c r="V44" s="732">
        <v>0</v>
      </c>
    </row>
    <row r="45" spans="1:22" ht="21.75" customHeight="1">
      <c r="A45" s="123"/>
      <c r="B45" s="131"/>
      <c r="C45" s="125" t="s">
        <v>362</v>
      </c>
      <c r="D45" s="636" t="s">
        <v>39</v>
      </c>
      <c r="E45" s="387">
        <f>'3.sz.m Önk  bev.'!E44</f>
        <v>0</v>
      </c>
      <c r="F45" s="387">
        <f>'3.sz.m Önk  bev.'!F44</f>
        <v>0</v>
      </c>
      <c r="G45" s="284"/>
      <c r="H45" s="284"/>
      <c r="I45" s="284"/>
      <c r="J45" s="732">
        <v>0</v>
      </c>
      <c r="K45" s="387"/>
      <c r="L45" s="284"/>
      <c r="M45" s="284"/>
      <c r="N45" s="284"/>
      <c r="O45" s="284"/>
      <c r="P45" s="732">
        <v>0</v>
      </c>
      <c r="Q45" s="387"/>
      <c r="R45" s="284"/>
      <c r="S45" s="284"/>
      <c r="T45" s="284"/>
      <c r="U45" s="284"/>
      <c r="V45" s="732">
        <v>0</v>
      </c>
    </row>
    <row r="46" spans="1:22" ht="21.75" customHeight="1">
      <c r="A46" s="123"/>
      <c r="B46" s="120"/>
      <c r="C46" s="119" t="s">
        <v>363</v>
      </c>
      <c r="D46" s="636" t="s">
        <v>38</v>
      </c>
      <c r="E46" s="387">
        <f>'3.sz.m Önk  bev.'!E45</f>
        <v>0</v>
      </c>
      <c r="F46" s="387">
        <f>'3.sz.m Önk  bev.'!F45</f>
        <v>0</v>
      </c>
      <c r="G46" s="284"/>
      <c r="H46" s="284"/>
      <c r="I46" s="284"/>
      <c r="J46" s="732">
        <v>0</v>
      </c>
      <c r="K46" s="387"/>
      <c r="L46" s="284"/>
      <c r="M46" s="284"/>
      <c r="N46" s="284"/>
      <c r="O46" s="284"/>
      <c r="P46" s="732">
        <v>0</v>
      </c>
      <c r="Q46" s="387"/>
      <c r="R46" s="284"/>
      <c r="S46" s="284"/>
      <c r="T46" s="284"/>
      <c r="U46" s="284"/>
      <c r="V46" s="732">
        <v>0</v>
      </c>
    </row>
    <row r="47" spans="1:22" ht="21.75" customHeight="1" thickBot="1">
      <c r="A47" s="127"/>
      <c r="B47" s="131"/>
      <c r="C47" s="125" t="s">
        <v>364</v>
      </c>
      <c r="D47" s="636" t="s">
        <v>365</v>
      </c>
      <c r="E47" s="387">
        <f>'3.sz.m Önk  bev.'!E46</f>
        <v>0</v>
      </c>
      <c r="F47" s="387">
        <f>'3.sz.m Önk  bev.'!F46</f>
        <v>0</v>
      </c>
      <c r="G47" s="284"/>
      <c r="H47" s="284"/>
      <c r="I47" s="284"/>
      <c r="J47" s="732">
        <v>0</v>
      </c>
      <c r="K47" s="387"/>
      <c r="L47" s="284"/>
      <c r="M47" s="284"/>
      <c r="N47" s="284"/>
      <c r="O47" s="284"/>
      <c r="P47" s="732">
        <v>0</v>
      </c>
      <c r="Q47" s="436"/>
      <c r="R47" s="437"/>
      <c r="S47" s="437"/>
      <c r="T47" s="437"/>
      <c r="U47" s="437"/>
      <c r="V47" s="732">
        <v>0</v>
      </c>
    </row>
    <row r="48" spans="1:22" ht="21.75" hidden="1" customHeight="1">
      <c r="A48" s="394"/>
      <c r="B48" s="120"/>
      <c r="C48" s="1191"/>
      <c r="D48" s="1205"/>
      <c r="E48" s="387"/>
      <c r="F48" s="387"/>
      <c r="G48" s="284"/>
      <c r="H48" s="284"/>
      <c r="I48" s="284"/>
      <c r="J48" s="732" t="e">
        <f t="shared" si="22"/>
        <v>#DIV/0!</v>
      </c>
      <c r="K48" s="387"/>
      <c r="L48" s="284"/>
      <c r="M48" s="284"/>
      <c r="N48" s="284"/>
      <c r="O48" s="284"/>
      <c r="P48" s="732" t="e">
        <f t="shared" si="18"/>
        <v>#DIV/0!</v>
      </c>
      <c r="Q48" s="395"/>
      <c r="R48" s="396"/>
      <c r="S48" s="396"/>
      <c r="T48" s="396"/>
      <c r="U48" s="396"/>
      <c r="V48" s="732" t="e">
        <f t="shared" si="10"/>
        <v>#DIV/0!</v>
      </c>
    </row>
    <row r="49" spans="1:22" ht="21.75" hidden="1" customHeight="1" thickBot="1">
      <c r="A49" s="394"/>
      <c r="B49" s="131"/>
      <c r="C49" s="1201"/>
      <c r="D49" s="1202"/>
      <c r="E49" s="576"/>
      <c r="F49" s="576"/>
      <c r="G49" s="577"/>
      <c r="H49" s="577"/>
      <c r="I49" s="577"/>
      <c r="J49" s="1076" t="e">
        <f t="shared" si="22"/>
        <v>#DIV/0!</v>
      </c>
      <c r="K49" s="576"/>
      <c r="L49" s="577"/>
      <c r="M49" s="577"/>
      <c r="N49" s="577"/>
      <c r="O49" s="577"/>
      <c r="P49" s="1076" t="e">
        <f t="shared" si="18"/>
        <v>#DIV/0!</v>
      </c>
      <c r="Q49" s="395"/>
      <c r="R49" s="396"/>
      <c r="S49" s="396"/>
      <c r="T49" s="396"/>
      <c r="U49" s="396"/>
      <c r="V49" s="1076" t="e">
        <f t="shared" si="10"/>
        <v>#DIV/0!</v>
      </c>
    </row>
    <row r="50" spans="1:22" ht="21.75" customHeight="1" thickBot="1">
      <c r="A50" s="130" t="s">
        <v>12</v>
      </c>
      <c r="B50" s="1200" t="s">
        <v>93</v>
      </c>
      <c r="C50" s="1200"/>
      <c r="D50" s="1200"/>
      <c r="E50" s="376">
        <f t="shared" ref="E50:Q50" si="35">E51+E52</f>
        <v>310000</v>
      </c>
      <c r="F50" s="376">
        <f>F51+F52</f>
        <v>310000</v>
      </c>
      <c r="G50" s="376">
        <f>G51+G52</f>
        <v>310000</v>
      </c>
      <c r="H50" s="376">
        <f>H51+H52</f>
        <v>2068510</v>
      </c>
      <c r="I50" s="1075">
        <f>I51+I52</f>
        <v>2068510</v>
      </c>
      <c r="J50" s="1077">
        <f t="shared" si="22"/>
        <v>1</v>
      </c>
      <c r="K50" s="376">
        <f t="shared" si="35"/>
        <v>0</v>
      </c>
      <c r="L50" s="133">
        <f t="shared" si="35"/>
        <v>0</v>
      </c>
      <c r="M50" s="133">
        <f t="shared" si="35"/>
        <v>0</v>
      </c>
      <c r="N50" s="133">
        <f t="shared" ref="N50:O50" si="36">N51+N52</f>
        <v>2068510</v>
      </c>
      <c r="O50" s="133">
        <f t="shared" si="36"/>
        <v>2068510</v>
      </c>
      <c r="P50" s="1077">
        <f t="shared" si="18"/>
        <v>1</v>
      </c>
      <c r="Q50" s="376">
        <f t="shared" si="35"/>
        <v>310000</v>
      </c>
      <c r="R50" s="376">
        <f>R51+R52</f>
        <v>310000</v>
      </c>
      <c r="S50" s="376">
        <f>S51+S52</f>
        <v>310000</v>
      </c>
      <c r="T50" s="376">
        <f>T51+T52</f>
        <v>0</v>
      </c>
      <c r="U50" s="376">
        <f>U51+U52</f>
        <v>0</v>
      </c>
      <c r="V50" s="1077">
        <v>0</v>
      </c>
    </row>
    <row r="51" spans="1:22" s="7" customFormat="1" ht="21.75" customHeight="1" thickBot="1">
      <c r="A51" s="132"/>
      <c r="B51" s="131" t="s">
        <v>52</v>
      </c>
      <c r="C51" s="1199" t="s">
        <v>406</v>
      </c>
      <c r="D51" s="1199"/>
      <c r="E51" s="387">
        <v>10000</v>
      </c>
      <c r="F51" s="387">
        <v>10000</v>
      </c>
      <c r="G51" s="387">
        <v>10000</v>
      </c>
      <c r="H51" s="387">
        <f>+'5 sz. m Idősek otthona'!G20</f>
        <v>600000</v>
      </c>
      <c r="I51" s="387">
        <f>+'5 sz. m Idősek otthona'!H20</f>
        <v>600000</v>
      </c>
      <c r="J51" s="1080">
        <f t="shared" si="22"/>
        <v>1</v>
      </c>
      <c r="K51" s="386"/>
      <c r="L51" s="283"/>
      <c r="M51" s="283"/>
      <c r="N51" s="382">
        <f t="shared" ref="N51:O52" si="37">H51-T51</f>
        <v>600000</v>
      </c>
      <c r="O51" s="382">
        <f t="shared" si="37"/>
        <v>600000</v>
      </c>
      <c r="P51" s="1080">
        <f t="shared" si="18"/>
        <v>1</v>
      </c>
      <c r="Q51" s="1085">
        <v>10000</v>
      </c>
      <c r="R51" s="386">
        <v>10000</v>
      </c>
      <c r="S51" s="386">
        <v>10000</v>
      </c>
      <c r="T51" s="386"/>
      <c r="U51" s="386"/>
      <c r="V51" s="1080">
        <v>0</v>
      </c>
    </row>
    <row r="52" spans="1:22" ht="21.75" customHeight="1" thickBot="1">
      <c r="A52" s="123"/>
      <c r="B52" s="119" t="s">
        <v>53</v>
      </c>
      <c r="C52" s="1191" t="s">
        <v>407</v>
      </c>
      <c r="D52" s="1191"/>
      <c r="E52" s="387">
        <v>300000</v>
      </c>
      <c r="F52" s="387">
        <v>300000</v>
      </c>
      <c r="G52" s="387">
        <v>300000</v>
      </c>
      <c r="H52" s="387">
        <f>+'3.sz.m Önk  bev.'!H51</f>
        <v>1468510</v>
      </c>
      <c r="I52" s="1078">
        <f>+'3.sz.m Önk  bev.'!I51</f>
        <v>1468510</v>
      </c>
      <c r="J52" s="1081">
        <f t="shared" si="22"/>
        <v>1</v>
      </c>
      <c r="K52" s="382">
        <f>E52-Q52</f>
        <v>0</v>
      </c>
      <c r="L52" s="285"/>
      <c r="M52" s="285"/>
      <c r="N52" s="382">
        <f t="shared" si="37"/>
        <v>1468510</v>
      </c>
      <c r="O52" s="382">
        <f t="shared" si="37"/>
        <v>1468510</v>
      </c>
      <c r="P52" s="1081">
        <f t="shared" si="18"/>
        <v>1</v>
      </c>
      <c r="Q52" s="382">
        <v>300000</v>
      </c>
      <c r="R52" s="382">
        <v>300000</v>
      </c>
      <c r="S52" s="382">
        <v>300000</v>
      </c>
      <c r="T52" s="382">
        <f>+'3.sz.m Önk  bev.'!T51</f>
        <v>0</v>
      </c>
      <c r="U52" s="382">
        <f>+'3.sz.m Önk  bev.'!U51</f>
        <v>0</v>
      </c>
      <c r="V52" s="1081">
        <v>0</v>
      </c>
    </row>
    <row r="53" spans="1:22" ht="21.75" customHeight="1" thickBot="1">
      <c r="A53" s="130" t="s">
        <v>13</v>
      </c>
      <c r="B53" s="1200" t="s">
        <v>366</v>
      </c>
      <c r="C53" s="1200"/>
      <c r="D53" s="1200"/>
      <c r="E53" s="371">
        <f t="shared" ref="E53:S53" si="38">SUM(E54:E55)</f>
        <v>0</v>
      </c>
      <c r="F53" s="371">
        <f>SUM(F54:F55)</f>
        <v>0</v>
      </c>
      <c r="G53" s="287">
        <f t="shared" si="38"/>
        <v>0</v>
      </c>
      <c r="H53" s="287">
        <f t="shared" ref="H53:I53" si="39">SUM(H54:H55)</f>
        <v>0</v>
      </c>
      <c r="I53" s="1079">
        <f t="shared" si="39"/>
        <v>0</v>
      </c>
      <c r="J53" s="1082">
        <v>0</v>
      </c>
      <c r="K53" s="371">
        <f t="shared" si="38"/>
        <v>0</v>
      </c>
      <c r="L53" s="287">
        <f t="shared" si="38"/>
        <v>0</v>
      </c>
      <c r="M53" s="287">
        <f t="shared" si="38"/>
        <v>0</v>
      </c>
      <c r="N53" s="287">
        <f t="shared" ref="N53:O53" si="40">SUM(N54:N55)</f>
        <v>0</v>
      </c>
      <c r="O53" s="287">
        <f t="shared" si="40"/>
        <v>0</v>
      </c>
      <c r="P53" s="1082">
        <v>0</v>
      </c>
      <c r="Q53" s="371">
        <f t="shared" si="38"/>
        <v>0</v>
      </c>
      <c r="R53" s="287">
        <f t="shared" si="38"/>
        <v>0</v>
      </c>
      <c r="S53" s="287">
        <f t="shared" si="38"/>
        <v>0</v>
      </c>
      <c r="T53" s="287">
        <f t="shared" ref="T53:U53" si="41">SUM(T54:T55)</f>
        <v>0</v>
      </c>
      <c r="U53" s="287">
        <f t="shared" si="41"/>
        <v>0</v>
      </c>
      <c r="V53" s="1082">
        <v>0</v>
      </c>
    </row>
    <row r="54" spans="1:22" s="7" customFormat="1" ht="21.75" customHeight="1">
      <c r="A54" s="132"/>
      <c r="B54" s="125" t="s">
        <v>54</v>
      </c>
      <c r="C54" s="1199" t="s">
        <v>368</v>
      </c>
      <c r="D54" s="1199"/>
      <c r="E54" s="372">
        <f>'3.sz.m Önk  bev.'!E53</f>
        <v>0</v>
      </c>
      <c r="F54" s="372">
        <f>'3.sz.m Önk  bev.'!F53</f>
        <v>0</v>
      </c>
      <c r="G54" s="289">
        <v>0</v>
      </c>
      <c r="H54" s="289">
        <v>0</v>
      </c>
      <c r="I54" s="289">
        <v>0</v>
      </c>
      <c r="J54" s="738">
        <v>0</v>
      </c>
      <c r="K54" s="372">
        <v>0</v>
      </c>
      <c r="L54" s="289">
        <v>0</v>
      </c>
      <c r="M54" s="289">
        <v>0</v>
      </c>
      <c r="N54" s="289">
        <v>0</v>
      </c>
      <c r="O54" s="289">
        <v>0</v>
      </c>
      <c r="P54" s="738">
        <v>0</v>
      </c>
      <c r="Q54" s="372"/>
      <c r="R54" s="288"/>
      <c r="S54" s="288"/>
      <c r="T54" s="288"/>
      <c r="U54" s="288"/>
      <c r="V54" s="738">
        <v>0</v>
      </c>
    </row>
    <row r="55" spans="1:22" ht="21.75" customHeight="1" thickBot="1">
      <c r="A55" s="127"/>
      <c r="B55" s="128" t="s">
        <v>367</v>
      </c>
      <c r="C55" s="1190" t="s">
        <v>369</v>
      </c>
      <c r="D55" s="1190"/>
      <c r="E55" s="388">
        <v>0</v>
      </c>
      <c r="F55" s="388">
        <v>0</v>
      </c>
      <c r="G55" s="389">
        <v>0</v>
      </c>
      <c r="H55" s="389">
        <v>0</v>
      </c>
      <c r="I55" s="389">
        <v>0</v>
      </c>
      <c r="J55" s="1076">
        <v>0</v>
      </c>
      <c r="K55" s="388">
        <v>0</v>
      </c>
      <c r="L55" s="389">
        <v>0</v>
      </c>
      <c r="M55" s="389">
        <v>0</v>
      </c>
      <c r="N55" s="389">
        <v>0</v>
      </c>
      <c r="O55" s="389">
        <v>0</v>
      </c>
      <c r="P55" s="1076">
        <v>0</v>
      </c>
      <c r="Q55" s="388"/>
      <c r="R55" s="389"/>
      <c r="S55" s="389"/>
      <c r="T55" s="389"/>
      <c r="U55" s="389"/>
      <c r="V55" s="1076">
        <v>0</v>
      </c>
    </row>
    <row r="56" spans="1:22" ht="21.75" customHeight="1" thickBot="1">
      <c r="A56" s="130" t="s">
        <v>14</v>
      </c>
      <c r="B56" s="1203" t="s">
        <v>95</v>
      </c>
      <c r="C56" s="1203"/>
      <c r="D56" s="1203"/>
      <c r="E56" s="371">
        <f>E7+E21+E42+E50+E53+E34</f>
        <v>62667670</v>
      </c>
      <c r="F56" s="371">
        <f>F7+F21+F42+F50+F53+F34</f>
        <v>62667670</v>
      </c>
      <c r="G56" s="371">
        <f>G7+G21+G42+G50+G53+G34</f>
        <v>62667669</v>
      </c>
      <c r="H56" s="371">
        <f t="shared" ref="H56:I56" si="42">H7+H21+H42+H50+H53+H34</f>
        <v>71882803</v>
      </c>
      <c r="I56" s="1083">
        <f t="shared" si="42"/>
        <v>71513813</v>
      </c>
      <c r="J56" s="1077">
        <f t="shared" si="22"/>
        <v>0.99486678336680889</v>
      </c>
      <c r="K56" s="371">
        <f t="shared" ref="K56:S56" si="43">K7+K21+K42+K50+K53+K34</f>
        <v>30995136</v>
      </c>
      <c r="L56" s="371">
        <f t="shared" si="43"/>
        <v>30995136</v>
      </c>
      <c r="M56" s="371">
        <f t="shared" si="43"/>
        <v>30916698</v>
      </c>
      <c r="N56" s="371">
        <f t="shared" ref="N56:O56" si="44">N7+N21+N42+N50+N53+N34</f>
        <v>70005963</v>
      </c>
      <c r="O56" s="371">
        <f t="shared" si="44"/>
        <v>69636973</v>
      </c>
      <c r="P56" s="1077">
        <f t="shared" si="18"/>
        <v>0.99472916328570471</v>
      </c>
      <c r="Q56" s="371">
        <f t="shared" si="43"/>
        <v>31672534</v>
      </c>
      <c r="R56" s="371">
        <f t="shared" si="43"/>
        <v>31672534</v>
      </c>
      <c r="S56" s="371">
        <f t="shared" si="43"/>
        <v>32499537</v>
      </c>
      <c r="T56" s="371">
        <f t="shared" ref="T56:U56" si="45">T7+T21+T42+T50+T53+T34</f>
        <v>1876840</v>
      </c>
      <c r="U56" s="371">
        <f t="shared" si="45"/>
        <v>1876840</v>
      </c>
      <c r="V56" s="1077">
        <f t="shared" si="10"/>
        <v>1</v>
      </c>
    </row>
    <row r="57" spans="1:22" ht="24" customHeight="1" thickBot="1">
      <c r="A57" s="126" t="s">
        <v>70</v>
      </c>
      <c r="B57" s="1200" t="s">
        <v>370</v>
      </c>
      <c r="C57" s="1200"/>
      <c r="D57" s="1200"/>
      <c r="E57" s="371">
        <f>SUM(E58:E60)</f>
        <v>30629624</v>
      </c>
      <c r="F57" s="371">
        <f>SUM(F58:F60)</f>
        <v>30629624</v>
      </c>
      <c r="G57" s="371">
        <f t="shared" ref="G57:Q57" si="46">SUM(G58:G60)</f>
        <v>30629624</v>
      </c>
      <c r="H57" s="371">
        <f t="shared" ref="H57:I57" si="47">SUM(H58:H60)</f>
        <v>31983742</v>
      </c>
      <c r="I57" s="1083">
        <f t="shared" si="47"/>
        <v>31983742</v>
      </c>
      <c r="J57" s="1077">
        <f t="shared" si="22"/>
        <v>1</v>
      </c>
      <c r="K57" s="371">
        <f t="shared" si="46"/>
        <v>11925624</v>
      </c>
      <c r="L57" s="371">
        <f t="shared" si="46"/>
        <v>11925624</v>
      </c>
      <c r="M57" s="371">
        <f t="shared" si="46"/>
        <v>11925624</v>
      </c>
      <c r="N57" s="371">
        <f t="shared" ref="N57:O57" si="48">SUM(N58:N60)</f>
        <v>31983742</v>
      </c>
      <c r="O57" s="371">
        <f t="shared" si="48"/>
        <v>31983742</v>
      </c>
      <c r="P57" s="1077">
        <f t="shared" si="18"/>
        <v>1</v>
      </c>
      <c r="Q57" s="371">
        <f t="shared" si="46"/>
        <v>18704000</v>
      </c>
      <c r="R57" s="371">
        <f>SUM(R58:R60)</f>
        <v>18704000</v>
      </c>
      <c r="S57" s="371">
        <f>SUM(S58:S60)</f>
        <v>18704000</v>
      </c>
      <c r="T57" s="371">
        <f>SUM(T58:T60)</f>
        <v>0</v>
      </c>
      <c r="U57" s="371">
        <f>SUM(U58:U60)</f>
        <v>0</v>
      </c>
      <c r="V57" s="1077">
        <v>0</v>
      </c>
    </row>
    <row r="58" spans="1:22" ht="21.75" customHeight="1">
      <c r="A58" s="124"/>
      <c r="B58" s="125" t="s">
        <v>56</v>
      </c>
      <c r="C58" s="1199" t="s">
        <v>371</v>
      </c>
      <c r="D58" s="1199"/>
      <c r="E58" s="387">
        <f>'3.sz.m Önk  bev.'!E57</f>
        <v>0</v>
      </c>
      <c r="F58" s="387">
        <f>'3.sz.m Önk  bev.'!F57</f>
        <v>0</v>
      </c>
      <c r="G58" s="288"/>
      <c r="H58" s="288"/>
      <c r="I58" s="288"/>
      <c r="J58" s="738">
        <v>0</v>
      </c>
      <c r="K58" s="372"/>
      <c r="L58" s="288"/>
      <c r="M58" s="288"/>
      <c r="N58" s="288"/>
      <c r="O58" s="288"/>
      <c r="P58" s="738">
        <v>0</v>
      </c>
      <c r="Q58" s="390"/>
      <c r="R58" s="390"/>
      <c r="S58" s="288"/>
      <c r="T58" s="288"/>
      <c r="U58" s="288"/>
      <c r="V58" s="738">
        <v>0</v>
      </c>
    </row>
    <row r="59" spans="1:22" ht="21.75" customHeight="1">
      <c r="A59" s="123"/>
      <c r="B59" s="120" t="s">
        <v>57</v>
      </c>
      <c r="C59" s="1199" t="s">
        <v>459</v>
      </c>
      <c r="D59" s="1199"/>
      <c r="E59" s="387">
        <f>'3.sz.m Önk  bev.'!E58</f>
        <v>0</v>
      </c>
      <c r="F59" s="387">
        <f>'3.sz.m Önk  bev.'!F58</f>
        <v>0</v>
      </c>
      <c r="G59" s="286"/>
      <c r="H59" s="286">
        <f>+'3.sz.m Önk  bev.'!H58</f>
        <v>1319483</v>
      </c>
      <c r="I59" s="286">
        <f>+'3.sz.m Önk  bev.'!I58</f>
        <v>1319483</v>
      </c>
      <c r="J59" s="732">
        <f t="shared" si="22"/>
        <v>1</v>
      </c>
      <c r="K59" s="367"/>
      <c r="L59" s="286"/>
      <c r="M59" s="286"/>
      <c r="N59" s="382">
        <f>H59-T59</f>
        <v>1319483</v>
      </c>
      <c r="O59" s="382">
        <f>I59-U59</f>
        <v>1319483</v>
      </c>
      <c r="P59" s="732">
        <f t="shared" si="18"/>
        <v>1</v>
      </c>
      <c r="Q59" s="367"/>
      <c r="R59" s="367"/>
      <c r="S59" s="286"/>
      <c r="T59" s="286"/>
      <c r="U59" s="286"/>
      <c r="V59" s="732">
        <v>0</v>
      </c>
    </row>
    <row r="60" spans="1:22" ht="21.75" customHeight="1" thickBot="1">
      <c r="A60" s="123"/>
      <c r="B60" s="120" t="s">
        <v>94</v>
      </c>
      <c r="C60" s="1199" t="s">
        <v>372</v>
      </c>
      <c r="D60" s="1199"/>
      <c r="E60" s="387">
        <v>30629624</v>
      </c>
      <c r="F60" s="387">
        <v>30629624</v>
      </c>
      <c r="G60" s="387">
        <v>30629624</v>
      </c>
      <c r="H60" s="387">
        <f>+'3.sz.m Önk  bev.'!H59+'5 sz. m Idősek otthona'!G25</f>
        <v>30664259</v>
      </c>
      <c r="I60" s="387">
        <f>+'3.sz.m Önk  bev.'!I59+'5 sz. m Idősek otthona'!H25</f>
        <v>30664259</v>
      </c>
      <c r="J60" s="1076">
        <f t="shared" si="22"/>
        <v>1</v>
      </c>
      <c r="K60" s="382">
        <f>E60-Q60</f>
        <v>11925624</v>
      </c>
      <c r="L60" s="382">
        <f>F60-R60</f>
        <v>11925624</v>
      </c>
      <c r="M60" s="382">
        <f>G60-S60</f>
        <v>11925624</v>
      </c>
      <c r="N60" s="382">
        <f>H60-T60</f>
        <v>30664259</v>
      </c>
      <c r="O60" s="382">
        <f>I60-U60</f>
        <v>30664259</v>
      </c>
      <c r="P60" s="1076">
        <f t="shared" si="18"/>
        <v>1</v>
      </c>
      <c r="Q60" s="382">
        <f>'3.sz.m Önk  bev.'!Q59+2788000</f>
        <v>18704000</v>
      </c>
      <c r="R60" s="382">
        <f>'3.sz.m Önk  bev.'!R59+2788000</f>
        <v>18704000</v>
      </c>
      <c r="S60" s="382">
        <f>'3.sz.m Önk  bev.'!S59+2788000</f>
        <v>18704000</v>
      </c>
      <c r="T60" s="382"/>
      <c r="U60" s="382"/>
      <c r="V60" s="1076">
        <v>0</v>
      </c>
    </row>
    <row r="61" spans="1:22" ht="35.25" customHeight="1" thickBot="1">
      <c r="A61" s="130" t="s">
        <v>71</v>
      </c>
      <c r="B61" s="1195" t="s">
        <v>96</v>
      </c>
      <c r="C61" s="1195"/>
      <c r="D61" s="1195"/>
      <c r="E61" s="373">
        <f>E56+E57</f>
        <v>93297294</v>
      </c>
      <c r="F61" s="88">
        <f t="shared" ref="F61:S61" si="49">F56+F57</f>
        <v>93297294</v>
      </c>
      <c r="G61" s="88">
        <f t="shared" si="49"/>
        <v>93297293</v>
      </c>
      <c r="H61" s="88">
        <f t="shared" ref="H61:I61" si="50">H56+H57</f>
        <v>103866545</v>
      </c>
      <c r="I61" s="1084">
        <f t="shared" si="50"/>
        <v>103497555</v>
      </c>
      <c r="J61" s="1077">
        <f t="shared" si="22"/>
        <v>0.99644746053698041</v>
      </c>
      <c r="K61" s="373">
        <f t="shared" si="49"/>
        <v>42920760</v>
      </c>
      <c r="L61" s="88">
        <f t="shared" si="49"/>
        <v>42920760</v>
      </c>
      <c r="M61" s="88">
        <f t="shared" si="49"/>
        <v>42842322</v>
      </c>
      <c r="N61" s="88">
        <f t="shared" ref="N61:O61" si="51">N56+N57</f>
        <v>101989705</v>
      </c>
      <c r="O61" s="88">
        <f t="shared" si="51"/>
        <v>101620715</v>
      </c>
      <c r="P61" s="1077">
        <f t="shared" si="18"/>
        <v>0.99638208581934817</v>
      </c>
      <c r="Q61" s="373">
        <f t="shared" si="49"/>
        <v>50376534</v>
      </c>
      <c r="R61" s="373">
        <f>R56+R57</f>
        <v>50376534</v>
      </c>
      <c r="S61" s="88">
        <f t="shared" si="49"/>
        <v>51203537</v>
      </c>
      <c r="T61" s="88">
        <f t="shared" ref="T61:U61" si="52">T56+T57</f>
        <v>1876840</v>
      </c>
      <c r="U61" s="88">
        <f t="shared" si="52"/>
        <v>1876840</v>
      </c>
      <c r="V61" s="1077">
        <f t="shared" si="10"/>
        <v>1</v>
      </c>
    </row>
    <row r="62" spans="1:22" ht="21.75" hidden="1" customHeight="1" thickBot="1">
      <c r="A62" s="1192" t="s">
        <v>259</v>
      </c>
      <c r="B62" s="1193"/>
      <c r="C62" s="1193"/>
      <c r="D62" s="1193"/>
      <c r="E62" s="579"/>
      <c r="F62" s="580"/>
      <c r="G62" s="580"/>
      <c r="H62" s="580"/>
      <c r="I62" s="580"/>
      <c r="J62" s="581"/>
      <c r="K62" s="579"/>
      <c r="L62" s="580"/>
      <c r="M62" s="580"/>
      <c r="N62" s="580"/>
      <c r="O62" s="580"/>
      <c r="P62" s="581"/>
      <c r="Q62" s="579"/>
      <c r="R62" s="580"/>
      <c r="S62" s="580"/>
      <c r="T62" s="580"/>
      <c r="U62" s="580"/>
      <c r="V62" s="581"/>
    </row>
    <row r="63" spans="1:22" ht="21.75" hidden="1" customHeight="1" thickBot="1">
      <c r="A63" s="1194" t="s">
        <v>7</v>
      </c>
      <c r="B63" s="1195"/>
      <c r="C63" s="1195"/>
      <c r="D63" s="1195"/>
      <c r="E63" s="440"/>
      <c r="F63" s="441"/>
      <c r="G63" s="441"/>
      <c r="H63" s="441"/>
      <c r="I63" s="441"/>
      <c r="J63" s="442"/>
      <c r="K63" s="440"/>
      <c r="L63" s="441"/>
      <c r="M63" s="441"/>
      <c r="N63" s="441"/>
      <c r="O63" s="441"/>
      <c r="P63" s="442"/>
      <c r="Q63" s="440"/>
      <c r="R63" s="441"/>
      <c r="S63" s="441"/>
      <c r="T63" s="441"/>
      <c r="U63" s="441"/>
      <c r="V63" s="443"/>
    </row>
    <row r="64" spans="1:22" ht="21.75" customHeight="1">
      <c r="A64" s="582"/>
      <c r="B64" s="583"/>
      <c r="C64" s="583"/>
      <c r="D64" s="583"/>
      <c r="E64" s="584"/>
      <c r="F64" s="584"/>
      <c r="G64" s="584"/>
      <c r="H64" s="676"/>
      <c r="I64" s="584"/>
      <c r="J64" s="584"/>
      <c r="K64" s="584"/>
      <c r="L64" s="584"/>
      <c r="M64" s="584"/>
      <c r="N64" s="584"/>
      <c r="O64" s="584"/>
      <c r="P64" s="584"/>
      <c r="Q64" s="584"/>
      <c r="R64" s="584"/>
      <c r="S64" s="584"/>
      <c r="T64" s="584"/>
      <c r="U64" s="584"/>
      <c r="V64" s="584"/>
    </row>
    <row r="65" spans="1:20" ht="21.75" customHeight="1">
      <c r="A65" s="108"/>
      <c r="B65" s="156"/>
      <c r="C65" s="156"/>
      <c r="D65" s="156"/>
      <c r="E65" s="335"/>
      <c r="F65" s="335"/>
      <c r="G65" s="335"/>
      <c r="H65" s="335"/>
      <c r="I65" s="335"/>
      <c r="J65" s="335"/>
      <c r="K65" s="335"/>
      <c r="R65" s="335"/>
      <c r="S65" s="335"/>
      <c r="T65" s="335"/>
    </row>
    <row r="66" spans="1:20" ht="35.25" customHeight="1">
      <c r="A66" s="108"/>
      <c r="B66" s="156"/>
      <c r="C66" s="156"/>
      <c r="D66" s="156"/>
      <c r="E66" s="335"/>
      <c r="F66" s="335"/>
      <c r="G66" s="335"/>
      <c r="H66" s="335"/>
      <c r="I66" s="335"/>
      <c r="J66" s="335"/>
      <c r="K66" s="335"/>
      <c r="L66" s="335"/>
      <c r="M66" s="335"/>
      <c r="N66" s="335"/>
      <c r="O66" s="335"/>
      <c r="P66" s="335"/>
      <c r="R66" s="335"/>
      <c r="S66" s="335"/>
      <c r="T66" s="335"/>
    </row>
    <row r="67" spans="1:20" ht="35.25" customHeight="1">
      <c r="A67" s="108"/>
      <c r="B67" s="156"/>
      <c r="C67" s="156"/>
      <c r="D67" s="156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R67" s="335"/>
      <c r="S67" s="335"/>
      <c r="T67" s="335"/>
    </row>
    <row r="68" spans="1:20">
      <c r="E68" s="335"/>
      <c r="F68" s="335"/>
      <c r="G68" s="335"/>
      <c r="H68" s="335"/>
      <c r="I68" s="335"/>
      <c r="J68" s="335"/>
      <c r="K68" s="335"/>
      <c r="L68" s="335"/>
      <c r="M68" s="335"/>
      <c r="N68" s="335"/>
      <c r="O68" s="335"/>
      <c r="P68" s="335"/>
      <c r="R68" s="335"/>
      <c r="S68" s="335"/>
      <c r="T68" s="335"/>
    </row>
    <row r="69" spans="1:20">
      <c r="E69" s="335"/>
      <c r="F69" s="335"/>
      <c r="G69" s="335"/>
      <c r="H69" s="335"/>
      <c r="I69" s="335"/>
      <c r="J69" s="335"/>
      <c r="K69" s="335"/>
      <c r="L69" s="335"/>
      <c r="M69" s="335"/>
      <c r="N69" s="335"/>
      <c r="O69" s="335"/>
      <c r="P69" s="335"/>
      <c r="R69" s="335"/>
      <c r="S69" s="335"/>
      <c r="T69" s="335"/>
    </row>
    <row r="70" spans="1:20">
      <c r="E70" s="335"/>
      <c r="F70" s="335"/>
      <c r="G70" s="335"/>
      <c r="H70" s="335"/>
      <c r="I70" s="335"/>
      <c r="J70" s="335"/>
      <c r="K70" s="335"/>
      <c r="L70" s="335"/>
      <c r="M70" s="335"/>
      <c r="N70" s="335"/>
      <c r="O70" s="335"/>
      <c r="P70" s="335"/>
      <c r="R70" s="335"/>
      <c r="S70" s="335"/>
      <c r="T70" s="335"/>
    </row>
    <row r="71" spans="1:20">
      <c r="D71" s="117"/>
      <c r="E71" s="335"/>
      <c r="F71" s="335"/>
      <c r="G71" s="335"/>
      <c r="H71" s="335"/>
      <c r="I71" s="335"/>
      <c r="J71" s="335"/>
      <c r="K71" s="335"/>
      <c r="L71" s="335"/>
      <c r="M71" s="335"/>
      <c r="N71" s="335"/>
      <c r="O71" s="335"/>
      <c r="P71" s="335"/>
      <c r="R71" s="335"/>
      <c r="S71" s="335"/>
      <c r="T71" s="335"/>
    </row>
    <row r="72" spans="1:20" ht="48.75" customHeight="1">
      <c r="D72" s="117"/>
      <c r="E72" s="335"/>
      <c r="F72" s="335"/>
      <c r="G72" s="335"/>
      <c r="H72" s="335"/>
      <c r="I72" s="335"/>
      <c r="J72" s="335"/>
      <c r="K72" s="335"/>
      <c r="L72" s="335"/>
      <c r="M72" s="335"/>
      <c r="N72" s="335"/>
      <c r="O72" s="335"/>
      <c r="P72" s="335"/>
      <c r="R72" s="335"/>
      <c r="S72" s="335"/>
      <c r="T72" s="335"/>
    </row>
    <row r="73" spans="1:20" ht="46.5" customHeight="1">
      <c r="D73" s="117"/>
      <c r="E73" s="335"/>
      <c r="F73" s="335"/>
      <c r="G73" s="335"/>
      <c r="H73" s="335"/>
      <c r="I73" s="335"/>
      <c r="J73" s="335"/>
      <c r="K73" s="335"/>
      <c r="L73" s="335"/>
      <c r="M73" s="335"/>
      <c r="N73" s="335"/>
      <c r="O73" s="335"/>
      <c r="P73" s="335"/>
      <c r="R73" s="335"/>
      <c r="S73" s="335"/>
      <c r="T73" s="335"/>
    </row>
    <row r="74" spans="1:20" ht="41.25" customHeight="1">
      <c r="E74" s="335"/>
      <c r="F74" s="335"/>
      <c r="G74" s="335"/>
      <c r="H74" s="335"/>
      <c r="I74" s="335"/>
      <c r="J74" s="335"/>
      <c r="K74" s="335"/>
      <c r="L74" s="335"/>
      <c r="M74" s="335"/>
      <c r="N74" s="335"/>
      <c r="O74" s="335"/>
      <c r="P74" s="335"/>
      <c r="R74" s="335"/>
      <c r="S74" s="335"/>
      <c r="T74" s="335"/>
    </row>
    <row r="75" spans="1:20"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R75" s="335"/>
      <c r="S75" s="335"/>
      <c r="T75" s="335"/>
    </row>
    <row r="76" spans="1:20">
      <c r="E76" s="335"/>
      <c r="F76" s="335"/>
      <c r="G76" s="335"/>
      <c r="H76" s="335"/>
      <c r="I76" s="335"/>
      <c r="J76" s="335"/>
      <c r="K76" s="335"/>
      <c r="L76" s="335"/>
      <c r="M76" s="335"/>
      <c r="N76" s="335"/>
      <c r="O76" s="335"/>
      <c r="P76" s="335"/>
      <c r="R76" s="335"/>
      <c r="S76" s="335"/>
      <c r="T76" s="335"/>
    </row>
    <row r="77" spans="1:20">
      <c r="E77" s="335"/>
      <c r="F77" s="335"/>
      <c r="G77" s="335"/>
      <c r="H77" s="335"/>
      <c r="I77" s="335"/>
      <c r="J77" s="335"/>
      <c r="K77" s="335"/>
      <c r="L77" s="335"/>
      <c r="M77" s="335"/>
      <c r="N77" s="335"/>
      <c r="O77" s="335"/>
      <c r="P77" s="335"/>
      <c r="R77" s="335"/>
      <c r="S77" s="335"/>
      <c r="T77" s="335"/>
    </row>
    <row r="78" spans="1:20">
      <c r="E78" s="335"/>
      <c r="F78" s="335"/>
      <c r="G78" s="335"/>
      <c r="H78" s="335"/>
      <c r="I78" s="335"/>
      <c r="J78" s="335"/>
      <c r="K78" s="335"/>
      <c r="L78" s="335"/>
      <c r="M78" s="335"/>
      <c r="N78" s="335"/>
      <c r="O78" s="335"/>
      <c r="P78" s="335"/>
      <c r="R78" s="335"/>
      <c r="S78" s="335"/>
      <c r="T78" s="335"/>
    </row>
    <row r="79" spans="1:20">
      <c r="E79" s="335"/>
      <c r="F79" s="335"/>
      <c r="G79" s="335"/>
      <c r="H79" s="335"/>
      <c r="I79" s="335"/>
      <c r="J79" s="335"/>
      <c r="K79" s="335"/>
      <c r="L79" s="335"/>
      <c r="M79" s="335"/>
      <c r="N79" s="335"/>
      <c r="O79" s="335"/>
      <c r="P79" s="335"/>
      <c r="R79" s="335"/>
      <c r="S79" s="335"/>
      <c r="T79" s="335"/>
    </row>
    <row r="80" spans="1:20">
      <c r="E80" s="335"/>
      <c r="F80" s="335"/>
      <c r="G80" s="335"/>
      <c r="H80" s="335"/>
      <c r="I80" s="335"/>
      <c r="J80" s="335"/>
      <c r="K80" s="335"/>
      <c r="L80" s="335"/>
      <c r="M80" s="335"/>
      <c r="N80" s="335"/>
      <c r="O80" s="335"/>
      <c r="P80" s="335"/>
      <c r="R80" s="335"/>
      <c r="S80" s="335"/>
      <c r="T80" s="335"/>
    </row>
    <row r="81" spans="5:20"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R81" s="335"/>
      <c r="S81" s="335"/>
      <c r="T81" s="335"/>
    </row>
    <row r="82" spans="5:20">
      <c r="E82" s="335"/>
      <c r="F82" s="335"/>
      <c r="G82" s="335"/>
      <c r="H82" s="335"/>
      <c r="I82" s="335"/>
      <c r="J82" s="335"/>
      <c r="K82" s="335"/>
      <c r="L82" s="335"/>
      <c r="M82" s="335"/>
      <c r="N82" s="335"/>
      <c r="O82" s="335"/>
      <c r="P82" s="335"/>
      <c r="R82" s="335"/>
      <c r="S82" s="335"/>
      <c r="T82" s="335"/>
    </row>
    <row r="83" spans="5:20">
      <c r="E83" s="335"/>
      <c r="F83" s="335"/>
      <c r="G83" s="335"/>
      <c r="H83" s="335"/>
      <c r="I83" s="335"/>
      <c r="J83" s="335"/>
      <c r="K83" s="335"/>
      <c r="L83" s="335"/>
      <c r="M83" s="335"/>
      <c r="N83" s="335"/>
      <c r="O83" s="335"/>
      <c r="P83" s="335"/>
      <c r="R83" s="335"/>
      <c r="S83" s="335"/>
      <c r="T83" s="335"/>
    </row>
    <row r="84" spans="5:20">
      <c r="E84" s="335"/>
      <c r="F84" s="335"/>
      <c r="G84" s="335"/>
      <c r="H84" s="335"/>
      <c r="I84" s="335"/>
      <c r="J84" s="335"/>
      <c r="K84" s="335"/>
      <c r="L84" s="335"/>
      <c r="M84" s="335"/>
      <c r="N84" s="335"/>
      <c r="O84" s="335"/>
      <c r="P84" s="335"/>
      <c r="R84" s="335"/>
      <c r="S84" s="335"/>
      <c r="T84" s="335"/>
    </row>
    <row r="85" spans="5:20">
      <c r="E85" s="335"/>
      <c r="F85" s="335"/>
      <c r="G85" s="335"/>
      <c r="H85" s="335"/>
      <c r="I85" s="335"/>
      <c r="J85" s="335"/>
      <c r="K85" s="335"/>
      <c r="L85" s="335"/>
      <c r="M85" s="335"/>
      <c r="N85" s="335"/>
      <c r="O85" s="335"/>
      <c r="P85" s="335"/>
      <c r="R85" s="335"/>
      <c r="S85" s="335"/>
      <c r="T85" s="335"/>
    </row>
    <row r="86" spans="5:20">
      <c r="E86" s="335"/>
      <c r="F86" s="335"/>
      <c r="G86" s="335"/>
      <c r="H86" s="335"/>
      <c r="I86" s="335"/>
      <c r="J86" s="335"/>
      <c r="K86" s="335"/>
      <c r="L86" s="335"/>
      <c r="M86" s="335"/>
      <c r="N86" s="335"/>
      <c r="O86" s="335"/>
      <c r="P86" s="335"/>
      <c r="R86" s="335"/>
      <c r="S86" s="335"/>
      <c r="T86" s="335"/>
    </row>
    <row r="87" spans="5:20">
      <c r="E87" s="335"/>
      <c r="F87" s="335"/>
      <c r="G87" s="335"/>
      <c r="H87" s="335"/>
      <c r="I87" s="335"/>
      <c r="J87" s="335"/>
      <c r="K87" s="335"/>
      <c r="L87" s="335"/>
      <c r="M87" s="335"/>
      <c r="N87" s="335"/>
      <c r="O87" s="335"/>
      <c r="P87" s="335"/>
      <c r="R87" s="335"/>
      <c r="S87" s="335"/>
      <c r="T87" s="335"/>
    </row>
    <row r="88" spans="5:20">
      <c r="E88" s="335"/>
      <c r="F88" s="335"/>
      <c r="G88" s="335"/>
      <c r="H88" s="335"/>
      <c r="I88" s="335"/>
      <c r="J88" s="335"/>
      <c r="K88" s="335"/>
      <c r="L88" s="335"/>
      <c r="M88" s="335"/>
      <c r="N88" s="335"/>
      <c r="O88" s="335"/>
      <c r="P88" s="335"/>
      <c r="R88" s="335"/>
      <c r="S88" s="335"/>
      <c r="T88" s="335"/>
    </row>
    <row r="89" spans="5:20">
      <c r="E89" s="335"/>
      <c r="F89" s="335"/>
      <c r="G89" s="335"/>
      <c r="H89" s="335"/>
      <c r="I89" s="335"/>
      <c r="J89" s="335"/>
      <c r="K89" s="335"/>
      <c r="L89" s="335"/>
      <c r="M89" s="335"/>
      <c r="N89" s="335"/>
      <c r="O89" s="335"/>
      <c r="P89" s="335"/>
      <c r="R89" s="335"/>
      <c r="S89" s="335"/>
      <c r="T89" s="335"/>
    </row>
    <row r="90" spans="5:20">
      <c r="E90" s="335"/>
      <c r="F90" s="335"/>
      <c r="G90" s="335"/>
      <c r="H90" s="335"/>
      <c r="I90" s="335"/>
      <c r="J90" s="335"/>
      <c r="K90" s="335"/>
      <c r="L90" s="335"/>
      <c r="M90" s="335"/>
      <c r="N90" s="335"/>
      <c r="O90" s="335"/>
      <c r="P90" s="335"/>
      <c r="R90" s="335"/>
      <c r="S90" s="335"/>
      <c r="T90" s="335"/>
    </row>
    <row r="91" spans="5:20">
      <c r="E91" s="335"/>
      <c r="F91" s="335"/>
      <c r="G91" s="335"/>
      <c r="H91" s="335"/>
      <c r="I91" s="335"/>
      <c r="J91" s="335"/>
      <c r="K91" s="335"/>
      <c r="L91" s="335"/>
      <c r="M91" s="335"/>
      <c r="N91" s="335"/>
      <c r="O91" s="335"/>
      <c r="P91" s="335"/>
      <c r="R91" s="335"/>
      <c r="S91" s="335"/>
      <c r="T91" s="335"/>
    </row>
    <row r="92" spans="5:20">
      <c r="E92" s="335"/>
      <c r="F92" s="335"/>
      <c r="G92" s="335"/>
      <c r="H92" s="335"/>
      <c r="I92" s="335"/>
      <c r="J92" s="335"/>
      <c r="K92" s="335"/>
      <c r="L92" s="335"/>
      <c r="M92" s="335"/>
      <c r="N92" s="335"/>
      <c r="O92" s="335"/>
      <c r="P92" s="335"/>
      <c r="R92" s="335"/>
      <c r="S92" s="335"/>
      <c r="T92" s="335"/>
    </row>
    <row r="93" spans="5:20">
      <c r="E93" s="335"/>
      <c r="F93" s="335"/>
      <c r="G93" s="335"/>
      <c r="H93" s="335"/>
      <c r="I93" s="335"/>
      <c r="J93" s="335"/>
      <c r="K93" s="335"/>
      <c r="L93" s="335"/>
      <c r="M93" s="335"/>
      <c r="N93" s="335"/>
      <c r="O93" s="335"/>
      <c r="P93" s="335"/>
      <c r="R93" s="335"/>
      <c r="S93" s="335"/>
      <c r="T93" s="335"/>
    </row>
    <row r="94" spans="5:20">
      <c r="E94" s="335"/>
      <c r="F94" s="335"/>
      <c r="G94" s="335"/>
      <c r="H94" s="335"/>
      <c r="I94" s="335"/>
      <c r="J94" s="335"/>
      <c r="K94" s="335"/>
      <c r="L94" s="335"/>
      <c r="M94" s="335"/>
      <c r="N94" s="335"/>
      <c r="O94" s="335"/>
      <c r="P94" s="335"/>
      <c r="R94" s="335"/>
      <c r="S94" s="335"/>
      <c r="T94" s="335"/>
    </row>
    <row r="95" spans="5:20">
      <c r="E95" s="335"/>
      <c r="F95" s="335"/>
      <c r="G95" s="335"/>
      <c r="H95" s="335"/>
      <c r="I95" s="335"/>
      <c r="J95" s="335"/>
      <c r="K95" s="335"/>
      <c r="L95" s="335"/>
      <c r="M95" s="335"/>
      <c r="N95" s="335"/>
      <c r="O95" s="335"/>
      <c r="P95" s="335"/>
      <c r="R95" s="335"/>
      <c r="S95" s="335"/>
      <c r="T95" s="335"/>
    </row>
    <row r="96" spans="5:20">
      <c r="E96" s="335"/>
      <c r="F96" s="335"/>
      <c r="G96" s="335"/>
      <c r="H96" s="335"/>
      <c r="I96" s="335"/>
      <c r="J96" s="335"/>
      <c r="K96" s="335"/>
      <c r="L96" s="335"/>
      <c r="M96" s="335"/>
      <c r="N96" s="335"/>
      <c r="O96" s="335"/>
      <c r="P96" s="335"/>
      <c r="R96" s="335"/>
      <c r="S96" s="335"/>
      <c r="T96" s="335"/>
    </row>
    <row r="97" spans="5:20">
      <c r="E97" s="335"/>
      <c r="F97" s="335"/>
      <c r="G97" s="335"/>
      <c r="H97" s="335"/>
      <c r="I97" s="335"/>
      <c r="J97" s="335"/>
      <c r="K97" s="335"/>
      <c r="L97" s="335"/>
      <c r="M97" s="335"/>
      <c r="N97" s="335"/>
      <c r="O97" s="335"/>
      <c r="P97" s="335"/>
      <c r="R97" s="335"/>
      <c r="S97" s="335"/>
      <c r="T97" s="335"/>
    </row>
    <row r="98" spans="5:20">
      <c r="E98" s="335"/>
      <c r="F98" s="335"/>
      <c r="G98" s="335"/>
      <c r="H98" s="335"/>
      <c r="I98" s="335"/>
      <c r="J98" s="335"/>
      <c r="K98" s="335"/>
      <c r="L98" s="335"/>
      <c r="M98" s="335"/>
      <c r="N98" s="335"/>
      <c r="O98" s="335"/>
      <c r="P98" s="335"/>
      <c r="R98" s="335"/>
      <c r="S98" s="335"/>
      <c r="T98" s="335"/>
    </row>
    <row r="99" spans="5:20">
      <c r="E99" s="335"/>
      <c r="F99" s="335"/>
      <c r="G99" s="335"/>
      <c r="H99" s="335"/>
      <c r="I99" s="335"/>
      <c r="J99" s="335"/>
      <c r="K99" s="335"/>
      <c r="L99" s="335"/>
      <c r="M99" s="335"/>
      <c r="N99" s="335"/>
      <c r="O99" s="335"/>
      <c r="P99" s="335"/>
      <c r="R99" s="335"/>
      <c r="S99" s="335"/>
      <c r="T99" s="335"/>
    </row>
    <row r="100" spans="5:20">
      <c r="E100" s="335"/>
      <c r="F100" s="335"/>
      <c r="G100" s="335"/>
      <c r="H100" s="335"/>
      <c r="I100" s="335"/>
      <c r="J100" s="335"/>
      <c r="K100" s="335"/>
      <c r="L100" s="335"/>
      <c r="M100" s="335"/>
      <c r="N100" s="335"/>
      <c r="O100" s="335"/>
      <c r="P100" s="335"/>
      <c r="R100" s="335"/>
      <c r="S100" s="335"/>
      <c r="T100" s="335"/>
    </row>
    <row r="101" spans="5:20">
      <c r="E101" s="335"/>
      <c r="F101" s="335"/>
      <c r="G101" s="335"/>
      <c r="H101" s="335"/>
      <c r="I101" s="335"/>
      <c r="J101" s="335"/>
      <c r="K101" s="335"/>
      <c r="L101" s="335"/>
      <c r="M101" s="335"/>
      <c r="N101" s="335"/>
      <c r="O101" s="335"/>
      <c r="P101" s="335"/>
      <c r="R101" s="335"/>
      <c r="S101" s="335"/>
      <c r="T101" s="335"/>
    </row>
    <row r="102" spans="5:20">
      <c r="E102" s="335"/>
      <c r="F102" s="335"/>
      <c r="G102" s="335"/>
      <c r="H102" s="335"/>
      <c r="I102" s="335"/>
      <c r="J102" s="335"/>
      <c r="K102" s="335"/>
      <c r="L102" s="335"/>
      <c r="M102" s="335"/>
      <c r="N102" s="335"/>
      <c r="O102" s="335"/>
      <c r="P102" s="335"/>
      <c r="R102" s="335"/>
      <c r="S102" s="335"/>
      <c r="T102" s="335"/>
    </row>
    <row r="103" spans="5:20">
      <c r="E103" s="335"/>
      <c r="F103" s="335"/>
      <c r="G103" s="335"/>
      <c r="H103" s="335"/>
      <c r="I103" s="335"/>
      <c r="J103" s="335"/>
      <c r="K103" s="335"/>
      <c r="L103" s="335"/>
      <c r="M103" s="335"/>
      <c r="N103" s="335"/>
      <c r="O103" s="335"/>
      <c r="P103" s="335"/>
      <c r="R103" s="335"/>
      <c r="S103" s="335"/>
      <c r="T103" s="335"/>
    </row>
    <row r="104" spans="5:20">
      <c r="E104" s="335"/>
      <c r="F104" s="335"/>
      <c r="G104" s="335"/>
      <c r="H104" s="335"/>
      <c r="I104" s="335"/>
      <c r="J104" s="335"/>
      <c r="K104" s="335"/>
      <c r="L104" s="335"/>
      <c r="M104" s="335"/>
      <c r="N104" s="335"/>
      <c r="O104" s="335"/>
      <c r="P104" s="335"/>
      <c r="R104" s="335"/>
      <c r="S104" s="335"/>
      <c r="T104" s="335"/>
    </row>
    <row r="105" spans="5:20">
      <c r="E105" s="335"/>
      <c r="F105" s="335"/>
      <c r="G105" s="335"/>
      <c r="H105" s="335"/>
      <c r="I105" s="335"/>
      <c r="J105" s="335"/>
      <c r="K105" s="335"/>
      <c r="L105" s="335"/>
      <c r="M105" s="335"/>
      <c r="N105" s="335"/>
      <c r="O105" s="335"/>
      <c r="P105" s="335"/>
      <c r="R105" s="335"/>
      <c r="S105" s="335"/>
      <c r="T105" s="335"/>
    </row>
    <row r="106" spans="5:20">
      <c r="E106" s="335"/>
      <c r="F106" s="335"/>
      <c r="G106" s="335"/>
      <c r="H106" s="335"/>
      <c r="I106" s="335"/>
      <c r="J106" s="335"/>
      <c r="K106" s="335"/>
      <c r="L106" s="335"/>
      <c r="M106" s="335"/>
      <c r="N106" s="335"/>
      <c r="O106" s="335"/>
      <c r="P106" s="335"/>
      <c r="R106" s="335"/>
      <c r="S106" s="335"/>
      <c r="T106" s="335"/>
    </row>
    <row r="107" spans="5:20">
      <c r="E107" s="335"/>
      <c r="F107" s="335"/>
      <c r="G107" s="335"/>
      <c r="H107" s="335"/>
      <c r="I107" s="335"/>
      <c r="J107" s="335"/>
      <c r="K107" s="335"/>
      <c r="L107" s="335"/>
      <c r="M107" s="335"/>
      <c r="N107" s="335"/>
      <c r="O107" s="335"/>
      <c r="P107" s="335"/>
      <c r="R107" s="335"/>
      <c r="S107" s="335"/>
      <c r="T107" s="335"/>
    </row>
    <row r="108" spans="5:20">
      <c r="E108" s="335"/>
      <c r="F108" s="335"/>
      <c r="G108" s="335"/>
      <c r="H108" s="335"/>
      <c r="I108" s="335"/>
      <c r="J108" s="335"/>
      <c r="K108" s="335"/>
      <c r="L108" s="335"/>
      <c r="M108" s="335"/>
      <c r="N108" s="335"/>
      <c r="O108" s="335"/>
      <c r="P108" s="335"/>
      <c r="R108" s="335"/>
      <c r="S108" s="335"/>
      <c r="T108" s="335"/>
    </row>
    <row r="109" spans="5:20">
      <c r="E109" s="335"/>
      <c r="F109" s="335"/>
      <c r="G109" s="335"/>
      <c r="H109" s="335"/>
      <c r="I109" s="335"/>
      <c r="J109" s="335"/>
      <c r="K109" s="335"/>
      <c r="L109" s="335"/>
      <c r="M109" s="335"/>
      <c r="N109" s="335"/>
      <c r="O109" s="335"/>
      <c r="P109" s="335"/>
      <c r="R109" s="335"/>
      <c r="S109" s="335"/>
      <c r="T109" s="335"/>
    </row>
    <row r="110" spans="5:20">
      <c r="E110" s="335"/>
      <c r="F110" s="335"/>
      <c r="G110" s="335"/>
      <c r="H110" s="335"/>
      <c r="I110" s="335"/>
      <c r="J110" s="335"/>
      <c r="K110" s="335"/>
      <c r="L110" s="335"/>
      <c r="M110" s="335"/>
      <c r="N110" s="335"/>
      <c r="O110" s="335"/>
      <c r="P110" s="335"/>
      <c r="R110" s="335"/>
      <c r="S110" s="335"/>
      <c r="T110" s="335"/>
    </row>
    <row r="111" spans="5:20">
      <c r="E111" s="335"/>
      <c r="F111" s="335"/>
      <c r="G111" s="335"/>
      <c r="H111" s="335"/>
      <c r="I111" s="335"/>
      <c r="J111" s="335"/>
      <c r="K111" s="335"/>
      <c r="L111" s="335"/>
      <c r="M111" s="335"/>
      <c r="N111" s="335"/>
      <c r="O111" s="335"/>
      <c r="P111" s="335"/>
      <c r="R111" s="335"/>
      <c r="S111" s="335"/>
      <c r="T111" s="335"/>
    </row>
    <row r="112" spans="5:20">
      <c r="E112" s="335"/>
      <c r="F112" s="335"/>
      <c r="G112" s="335"/>
      <c r="H112" s="335"/>
      <c r="I112" s="335"/>
      <c r="J112" s="335"/>
      <c r="K112" s="335"/>
      <c r="L112" s="335"/>
      <c r="M112" s="335"/>
      <c r="N112" s="335"/>
      <c r="O112" s="335"/>
      <c r="P112" s="335"/>
      <c r="R112" s="335"/>
      <c r="S112" s="335"/>
      <c r="T112" s="335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8" orientation="portrait" horizontalDpi="4294967293" r:id="rId1"/>
  <headerFooter alignWithMargins="0">
    <oddHeader>&amp;CRÉPCESZEMERE KÖZSÉGI ÖNKORMÁNYZATA
2017.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23"/>
  <sheetViews>
    <sheetView zoomScale="75" zoomScaleNormal="75" workbookViewId="0">
      <selection activeCell="P19" sqref="P19"/>
    </sheetView>
  </sheetViews>
  <sheetFormatPr defaultRowHeight="12.75"/>
  <cols>
    <col min="1" max="1" width="40" style="14" customWidth="1"/>
    <col min="2" max="2" width="13.28515625" style="14" customWidth="1"/>
    <col min="3" max="3" width="22.140625" style="34" customWidth="1"/>
    <col min="4" max="4" width="17" style="34" hidden="1" customWidth="1"/>
    <col min="5" max="5" width="17" style="34" customWidth="1"/>
    <col min="6" max="6" width="17.140625" style="34" customWidth="1"/>
    <col min="7" max="7" width="14.85546875" style="34" customWidth="1"/>
    <col min="8" max="8" width="25.42578125" style="34" customWidth="1"/>
    <col min="9" max="9" width="17" style="34" hidden="1" customWidth="1"/>
    <col min="10" max="10" width="17" style="34" customWidth="1"/>
    <col min="11" max="11" width="12.42578125" style="34" customWidth="1"/>
    <col min="12" max="12" width="17.7109375" style="34" customWidth="1"/>
    <col min="13" max="13" width="24.28515625" style="34" customWidth="1"/>
    <col min="14" max="14" width="0.42578125" style="14" customWidth="1"/>
    <col min="15" max="15" width="16" style="14" customWidth="1"/>
    <col min="16" max="16" width="12" style="14" customWidth="1"/>
    <col min="17" max="17" width="10.85546875" style="14" customWidth="1"/>
    <col min="18" max="18" width="17.7109375" style="14" customWidth="1"/>
    <col min="19" max="19" width="9.140625" style="14"/>
    <col min="20" max="20" width="13.28515625" style="14" bestFit="1" customWidth="1"/>
    <col min="21" max="21" width="15.5703125" style="14" bestFit="1" customWidth="1"/>
    <col min="22" max="16384" width="9.140625" style="14"/>
  </cols>
  <sheetData>
    <row r="1" spans="1:18" ht="24.75" customHeight="1">
      <c r="H1" s="1320" t="s">
        <v>202</v>
      </c>
      <c r="I1" s="1320"/>
      <c r="J1" s="1320"/>
      <c r="K1" s="1320"/>
      <c r="L1" s="1320"/>
      <c r="M1" s="1320"/>
    </row>
    <row r="2" spans="1:18" ht="37.5" customHeight="1">
      <c r="A2" s="1324" t="s">
        <v>215</v>
      </c>
      <c r="B2" s="1324"/>
      <c r="C2" s="1325"/>
      <c r="D2" s="1325"/>
      <c r="E2" s="1325"/>
      <c r="F2" s="1325"/>
      <c r="G2" s="1325"/>
      <c r="H2" s="1325"/>
      <c r="I2" s="1325"/>
      <c r="J2" s="1325"/>
      <c r="K2" s="1325"/>
      <c r="L2" s="1325"/>
      <c r="M2" s="1325"/>
    </row>
    <row r="3" spans="1:18" ht="18.75" customHeight="1">
      <c r="A3" s="1326" t="s">
        <v>439</v>
      </c>
      <c r="B3" s="1326"/>
      <c r="C3" s="1326"/>
      <c r="D3" s="1326"/>
      <c r="E3" s="1326"/>
      <c r="F3" s="1326"/>
      <c r="G3" s="1326"/>
      <c r="H3" s="1326"/>
      <c r="I3" s="1326"/>
      <c r="J3" s="1326"/>
      <c r="K3" s="1326"/>
      <c r="L3" s="1326"/>
      <c r="M3" s="1326"/>
    </row>
    <row r="4" spans="1:18" ht="15.75">
      <c r="A4" s="1327" t="s">
        <v>77</v>
      </c>
      <c r="B4" s="1327"/>
      <c r="C4" s="1327"/>
      <c r="D4" s="1327"/>
      <c r="E4" s="1327"/>
      <c r="F4" s="1327"/>
      <c r="G4" s="1327"/>
      <c r="H4" s="1327"/>
      <c r="I4" s="1327"/>
      <c r="J4" s="1327"/>
      <c r="K4" s="1327"/>
      <c r="L4" s="1327"/>
      <c r="M4" s="1327"/>
    </row>
    <row r="5" spans="1:18" ht="19.5" thickBot="1">
      <c r="A5" s="51"/>
      <c r="B5" s="51"/>
      <c r="M5" s="98" t="s">
        <v>424</v>
      </c>
    </row>
    <row r="6" spans="1:18" ht="19.5" customHeight="1">
      <c r="A6" s="1328" t="s">
        <v>31</v>
      </c>
      <c r="B6" s="1321" t="s">
        <v>213</v>
      </c>
      <c r="C6" s="1331" t="s">
        <v>5</v>
      </c>
      <c r="D6" s="1332"/>
      <c r="E6" s="1332"/>
      <c r="F6" s="1332"/>
      <c r="G6" s="1333"/>
      <c r="H6" s="1331" t="s">
        <v>248</v>
      </c>
      <c r="I6" s="1332"/>
      <c r="J6" s="1332"/>
      <c r="K6" s="1332"/>
      <c r="L6" s="1333"/>
      <c r="M6" s="1331" t="s">
        <v>32</v>
      </c>
      <c r="N6" s="1332"/>
      <c r="O6" s="1332"/>
      <c r="P6" s="1332"/>
      <c r="Q6" s="1340"/>
      <c r="R6" s="569"/>
    </row>
    <row r="7" spans="1:18" ht="12.75" customHeight="1">
      <c r="A7" s="1329"/>
      <c r="B7" s="1322"/>
      <c r="C7" s="1334"/>
      <c r="D7" s="1335"/>
      <c r="E7" s="1335"/>
      <c r="F7" s="1335"/>
      <c r="G7" s="1336"/>
      <c r="H7" s="1334"/>
      <c r="I7" s="1335"/>
      <c r="J7" s="1335"/>
      <c r="K7" s="1335"/>
      <c r="L7" s="1336"/>
      <c r="M7" s="1334"/>
      <c r="N7" s="1335"/>
      <c r="O7" s="1335"/>
      <c r="P7" s="1335"/>
      <c r="Q7" s="1341"/>
      <c r="R7" s="570"/>
    </row>
    <row r="8" spans="1:18" ht="20.25" customHeight="1" thickBot="1">
      <c r="A8" s="1330"/>
      <c r="B8" s="1323"/>
      <c r="C8" s="1337"/>
      <c r="D8" s="1338"/>
      <c r="E8" s="1338"/>
      <c r="F8" s="1338"/>
      <c r="G8" s="1339"/>
      <c r="H8" s="1337"/>
      <c r="I8" s="1338"/>
      <c r="J8" s="1338"/>
      <c r="K8" s="1338"/>
      <c r="L8" s="1339"/>
      <c r="M8" s="1337"/>
      <c r="N8" s="1338"/>
      <c r="O8" s="1338"/>
      <c r="P8" s="1338"/>
      <c r="Q8" s="1342"/>
      <c r="R8" s="570"/>
    </row>
    <row r="9" spans="1:18" ht="188.25" thickTop="1">
      <c r="A9" s="313"/>
      <c r="B9" s="314"/>
      <c r="C9" s="418" t="s">
        <v>84</v>
      </c>
      <c r="D9" s="418" t="s">
        <v>451</v>
      </c>
      <c r="E9" s="418" t="s">
        <v>242</v>
      </c>
      <c r="F9" s="391" t="s">
        <v>246</v>
      </c>
      <c r="G9" s="391" t="s">
        <v>247</v>
      </c>
      <c r="H9" s="418" t="s">
        <v>84</v>
      </c>
      <c r="I9" s="418" t="s">
        <v>234</v>
      </c>
      <c r="J9" s="418" t="s">
        <v>242</v>
      </c>
      <c r="K9" s="391" t="s">
        <v>246</v>
      </c>
      <c r="L9" s="391" t="s">
        <v>247</v>
      </c>
      <c r="M9" s="418" t="s">
        <v>84</v>
      </c>
      <c r="N9" s="418" t="s">
        <v>451</v>
      </c>
      <c r="O9" s="418" t="s">
        <v>242</v>
      </c>
      <c r="P9" s="391" t="s">
        <v>246</v>
      </c>
      <c r="Q9" s="565" t="s">
        <v>247</v>
      </c>
      <c r="R9" s="570"/>
    </row>
    <row r="10" spans="1:18" ht="27" customHeight="1">
      <c r="A10" s="94" t="s">
        <v>410</v>
      </c>
      <c r="B10" s="274" t="s">
        <v>427</v>
      </c>
      <c r="C10" s="28">
        <v>1440000</v>
      </c>
      <c r="D10" s="28">
        <v>1440000</v>
      </c>
      <c r="E10" s="28">
        <v>856000</v>
      </c>
      <c r="F10" s="323">
        <v>856000</v>
      </c>
      <c r="G10" s="1186">
        <f>F10/E10</f>
        <v>1</v>
      </c>
      <c r="H10" s="28"/>
      <c r="I10" s="28"/>
      <c r="J10" s="28">
        <v>856000</v>
      </c>
      <c r="K10" s="28">
        <v>856000</v>
      </c>
      <c r="L10" s="1186">
        <f>K10/J10</f>
        <v>1</v>
      </c>
      <c r="M10" s="28">
        <v>1440000</v>
      </c>
      <c r="N10" s="28">
        <v>1440000</v>
      </c>
      <c r="O10" s="28"/>
      <c r="P10" s="323"/>
      <c r="Q10" s="566"/>
      <c r="R10" s="570"/>
    </row>
    <row r="11" spans="1:18" ht="15.75" customHeight="1" thickBot="1">
      <c r="A11" s="94" t="s">
        <v>428</v>
      </c>
      <c r="B11" s="274" t="s">
        <v>427</v>
      </c>
      <c r="C11" s="28">
        <v>60000</v>
      </c>
      <c r="D11" s="28">
        <v>60000</v>
      </c>
      <c r="E11" s="28">
        <v>60000</v>
      </c>
      <c r="F11" s="28">
        <v>60000</v>
      </c>
      <c r="G11" s="1187">
        <f>F11/E11</f>
        <v>1</v>
      </c>
      <c r="H11" s="28"/>
      <c r="I11" s="28"/>
      <c r="J11" s="28">
        <v>60000</v>
      </c>
      <c r="K11" s="28">
        <v>60000</v>
      </c>
      <c r="L11" s="1187">
        <f>K11/J11</f>
        <v>1</v>
      </c>
      <c r="M11" s="28">
        <v>60000</v>
      </c>
      <c r="N11" s="28">
        <v>60000</v>
      </c>
      <c r="O11" s="28"/>
      <c r="P11" s="28"/>
      <c r="Q11" s="567"/>
      <c r="R11" s="570"/>
    </row>
    <row r="12" spans="1:18" ht="27" hidden="1" customHeight="1">
      <c r="A12" s="94" t="s">
        <v>41</v>
      </c>
      <c r="B12" s="274" t="s">
        <v>214</v>
      </c>
      <c r="C12" s="28"/>
      <c r="D12" s="28"/>
      <c r="E12" s="28"/>
      <c r="F12" s="28"/>
      <c r="G12" s="1187"/>
      <c r="H12" s="28"/>
      <c r="I12" s="28"/>
      <c r="J12" s="28"/>
      <c r="K12" s="28"/>
      <c r="L12" s="1187"/>
      <c r="M12" s="28"/>
      <c r="N12" s="28"/>
      <c r="O12" s="28"/>
      <c r="P12" s="28"/>
      <c r="Q12" s="567"/>
      <c r="R12" s="570"/>
    </row>
    <row r="13" spans="1:18" ht="28.5" hidden="1" customHeight="1">
      <c r="A13" s="94" t="s">
        <v>85</v>
      </c>
      <c r="B13" s="274" t="s">
        <v>214</v>
      </c>
      <c r="C13" s="28"/>
      <c r="D13" s="28"/>
      <c r="E13" s="28"/>
      <c r="F13" s="28"/>
      <c r="G13" s="1187"/>
      <c r="H13" s="28"/>
      <c r="I13" s="28"/>
      <c r="J13" s="28"/>
      <c r="K13" s="28"/>
      <c r="L13" s="1187"/>
      <c r="M13" s="28"/>
      <c r="N13" s="28"/>
      <c r="O13" s="28"/>
      <c r="P13" s="28"/>
      <c r="Q13" s="567"/>
      <c r="R13" s="570"/>
    </row>
    <row r="14" spans="1:18" ht="32.25" hidden="1" customHeight="1">
      <c r="A14" s="94" t="s">
        <v>382</v>
      </c>
      <c r="B14" s="274" t="s">
        <v>214</v>
      </c>
      <c r="C14" s="28"/>
      <c r="D14" s="28"/>
      <c r="E14" s="28"/>
      <c r="F14" s="28"/>
      <c r="G14" s="1187"/>
      <c r="H14" s="28"/>
      <c r="I14" s="28"/>
      <c r="J14" s="28"/>
      <c r="K14" s="28"/>
      <c r="L14" s="1187"/>
      <c r="M14" s="28"/>
      <c r="N14" s="28"/>
      <c r="O14" s="28"/>
      <c r="P14" s="28"/>
      <c r="Q14" s="567"/>
      <c r="R14" s="570"/>
    </row>
    <row r="15" spans="1:18" ht="33" hidden="1" customHeight="1" thickBot="1">
      <c r="A15" s="94" t="s">
        <v>381</v>
      </c>
      <c r="B15" s="274" t="s">
        <v>214</v>
      </c>
      <c r="C15" s="97"/>
      <c r="D15" s="97"/>
      <c r="E15" s="97"/>
      <c r="F15" s="97"/>
      <c r="G15" s="1188"/>
      <c r="H15" s="97"/>
      <c r="I15" s="97"/>
      <c r="J15" s="97"/>
      <c r="K15" s="97"/>
      <c r="L15" s="1188"/>
      <c r="M15" s="97"/>
      <c r="N15" s="97"/>
      <c r="O15" s="97"/>
      <c r="P15" s="97"/>
      <c r="Q15" s="567"/>
      <c r="R15" s="570"/>
    </row>
    <row r="16" spans="1:18" ht="39" customHeight="1" thickTop="1" thickBot="1">
      <c r="A16" s="99" t="s">
        <v>24</v>
      </c>
      <c r="B16" s="273"/>
      <c r="C16" s="100">
        <f>SUM(C10:C15)</f>
        <v>1500000</v>
      </c>
      <c r="D16" s="100">
        <f>SUM(D10:D15)</f>
        <v>1500000</v>
      </c>
      <c r="E16" s="100">
        <f>SUM(E10:E15)</f>
        <v>916000</v>
      </c>
      <c r="F16" s="100">
        <f>SUM(F10:F15)</f>
        <v>916000</v>
      </c>
      <c r="G16" s="1189">
        <f>F16/E16</f>
        <v>1</v>
      </c>
      <c r="H16" s="100">
        <f>SUM(H10:H15)</f>
        <v>0</v>
      </c>
      <c r="I16" s="100">
        <f>SUM(I10:I15)</f>
        <v>0</v>
      </c>
      <c r="J16" s="100">
        <f>SUM(J10:J15)</f>
        <v>916000</v>
      </c>
      <c r="K16" s="100">
        <f>SUM(K10:K15)</f>
        <v>916000</v>
      </c>
      <c r="L16" s="1189">
        <f>K16/J16</f>
        <v>1</v>
      </c>
      <c r="M16" s="100">
        <f>SUM(M10:M15)</f>
        <v>1500000</v>
      </c>
      <c r="N16" s="100">
        <f>SUM(N10:N15)</f>
        <v>1500000</v>
      </c>
      <c r="O16" s="100"/>
      <c r="P16" s="100"/>
      <c r="Q16" s="568"/>
      <c r="R16" s="570"/>
    </row>
    <row r="17" spans="1:18" ht="19.5" customHeight="1">
      <c r="A17" s="95"/>
      <c r="B17" s="95"/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/>
      <c r="R17" s="52"/>
    </row>
    <row r="20" spans="1:18">
      <c r="I20" s="402"/>
    </row>
    <row r="21" spans="1:18">
      <c r="I21" s="402"/>
    </row>
    <row r="22" spans="1:18">
      <c r="I22" s="402"/>
    </row>
    <row r="23" spans="1:18">
      <c r="I23" s="402"/>
    </row>
  </sheetData>
  <mergeCells count="9">
    <mergeCell ref="H1:M1"/>
    <mergeCell ref="B6:B8"/>
    <mergeCell ref="A2:M2"/>
    <mergeCell ref="A3:M3"/>
    <mergeCell ref="A4:M4"/>
    <mergeCell ref="A6:A8"/>
    <mergeCell ref="H6:L8"/>
    <mergeCell ref="C6:G8"/>
    <mergeCell ref="M6:Q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horizontalDpi="4294967295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5"/>
  <sheetViews>
    <sheetView topLeftCell="A34" zoomScale="75" zoomScaleNormal="75" workbookViewId="0">
      <selection activeCell="L8" sqref="L8"/>
    </sheetView>
  </sheetViews>
  <sheetFormatPr defaultRowHeight="12.75"/>
  <cols>
    <col min="1" max="1" width="37.85546875" style="315" customWidth="1"/>
    <col min="2" max="2" width="14.85546875" style="17" customWidth="1"/>
    <col min="3" max="3" width="9.85546875" style="17" hidden="1" customWidth="1"/>
    <col min="4" max="4" width="14.42578125" style="17" hidden="1" customWidth="1"/>
    <col min="5" max="6" width="11.7109375" style="17" customWidth="1"/>
    <col min="7" max="7" width="19.85546875" style="17" customWidth="1"/>
    <col min="8" max="8" width="19.5703125" style="17" customWidth="1"/>
    <col min="9" max="9" width="16.7109375" style="17" hidden="1" customWidth="1"/>
    <col min="10" max="10" width="21.85546875" style="17" hidden="1" customWidth="1"/>
    <col min="11" max="12" width="17.28515625" style="17" customWidth="1"/>
    <col min="13" max="13" width="20.28515625" style="17" customWidth="1"/>
    <col min="14" max="14" width="8.85546875" style="17" bestFit="1" customWidth="1"/>
    <col min="15" max="15" width="9.7109375" style="17" customWidth="1"/>
    <col min="16" max="16" width="9.28515625" style="17" hidden="1" customWidth="1"/>
    <col min="17" max="17" width="11.7109375" style="17" hidden="1" customWidth="1"/>
    <col min="18" max="18" width="8.5703125" style="17" hidden="1" customWidth="1"/>
    <col min="19" max="19" width="15.42578125" style="17" customWidth="1"/>
    <col min="20" max="20" width="13.85546875" style="17" customWidth="1"/>
    <col min="21" max="21" width="14.140625" style="17" hidden="1" customWidth="1"/>
    <col min="22" max="22" width="14.42578125" style="17" customWidth="1"/>
    <col min="23" max="23" width="15.28515625" style="17" customWidth="1"/>
    <col min="24" max="16384" width="9.140625" style="17"/>
  </cols>
  <sheetData>
    <row r="1" spans="1:24" ht="12.75" customHeight="1">
      <c r="N1" s="1350" t="s">
        <v>203</v>
      </c>
      <c r="O1" s="1350"/>
      <c r="P1" s="1350"/>
      <c r="Q1" s="1350"/>
      <c r="R1" s="1350"/>
      <c r="S1" s="1350"/>
    </row>
    <row r="2" spans="1:24" ht="18">
      <c r="A2" s="1357" t="s">
        <v>25</v>
      </c>
      <c r="B2" s="1357"/>
      <c r="C2" s="1357"/>
      <c r="D2" s="1357"/>
      <c r="E2" s="1357"/>
      <c r="F2" s="1357"/>
      <c r="G2" s="1357"/>
      <c r="H2" s="1357"/>
      <c r="I2" s="1357"/>
      <c r="J2" s="1357"/>
      <c r="K2" s="1357"/>
      <c r="L2" s="1357"/>
      <c r="M2" s="1357"/>
      <c r="N2" s="1357"/>
      <c r="O2" s="1357"/>
      <c r="P2" s="1357"/>
      <c r="Q2" s="1357"/>
      <c r="R2" s="1357"/>
      <c r="S2" s="1357"/>
    </row>
    <row r="3" spans="1:24" ht="15.75">
      <c r="A3" s="1358" t="s">
        <v>439</v>
      </c>
      <c r="B3" s="1358"/>
      <c r="C3" s="1358"/>
      <c r="D3" s="1358"/>
      <c r="E3" s="1358"/>
      <c r="F3" s="1358"/>
      <c r="G3" s="1358"/>
      <c r="H3" s="1358"/>
      <c r="I3" s="1358"/>
      <c r="J3" s="1358"/>
      <c r="K3" s="1358"/>
      <c r="L3" s="1358"/>
      <c r="M3" s="1358"/>
      <c r="N3" s="1358"/>
      <c r="O3" s="1358"/>
      <c r="P3" s="1358"/>
      <c r="Q3" s="1358"/>
      <c r="R3" s="1358"/>
      <c r="S3" s="1358"/>
    </row>
    <row r="4" spans="1:24" ht="14.25">
      <c r="A4" s="1359" t="s">
        <v>199</v>
      </c>
      <c r="B4" s="1359"/>
      <c r="C4" s="1359"/>
      <c r="D4" s="1359"/>
      <c r="E4" s="1359"/>
      <c r="F4" s="1359"/>
      <c r="G4" s="1359"/>
      <c r="H4" s="1359"/>
      <c r="I4" s="1359"/>
      <c r="J4" s="1359"/>
      <c r="K4" s="1359"/>
      <c r="L4" s="1359"/>
      <c r="M4" s="1359"/>
      <c r="N4" s="1359"/>
      <c r="O4" s="1359"/>
      <c r="P4" s="1359"/>
      <c r="Q4" s="1359"/>
      <c r="R4" s="1359"/>
      <c r="S4" s="1359"/>
    </row>
    <row r="5" spans="1:24" ht="13.5" thickBot="1">
      <c r="S5" s="12" t="s">
        <v>424</v>
      </c>
    </row>
    <row r="6" spans="1:24" ht="24.75" customHeight="1">
      <c r="A6" s="1352" t="s">
        <v>26</v>
      </c>
      <c r="B6" s="1348" t="s">
        <v>27</v>
      </c>
      <c r="C6" s="1349"/>
      <c r="D6" s="1349"/>
      <c r="E6" s="1349"/>
      <c r="F6" s="1349"/>
      <c r="G6" s="1349"/>
      <c r="H6" s="1349"/>
      <c r="I6" s="1349"/>
      <c r="J6" s="1349"/>
      <c r="K6" s="1349"/>
      <c r="L6" s="1349"/>
      <c r="M6" s="1349"/>
      <c r="N6" s="1345" t="s">
        <v>28</v>
      </c>
      <c r="O6" s="1346"/>
      <c r="P6" s="1346"/>
      <c r="Q6" s="1346"/>
      <c r="R6" s="1346"/>
      <c r="S6" s="1346"/>
      <c r="T6" s="1346"/>
      <c r="U6" s="1346"/>
      <c r="V6" s="1346"/>
      <c r="W6" s="1347"/>
      <c r="X6" s="571"/>
    </row>
    <row r="7" spans="1:24" ht="24.75" customHeight="1">
      <c r="A7" s="1353"/>
      <c r="B7" s="1354" t="s">
        <v>82</v>
      </c>
      <c r="C7" s="1355"/>
      <c r="D7" s="1355"/>
      <c r="E7" s="1355"/>
      <c r="F7" s="1355"/>
      <c r="G7" s="1356"/>
      <c r="H7" s="1354" t="s">
        <v>83</v>
      </c>
      <c r="I7" s="1355"/>
      <c r="J7" s="1355"/>
      <c r="K7" s="1355"/>
      <c r="L7" s="1355"/>
      <c r="M7" s="1355"/>
      <c r="N7" s="1343" t="s">
        <v>82</v>
      </c>
      <c r="O7" s="1344"/>
      <c r="P7" s="1344"/>
      <c r="Q7" s="1344"/>
      <c r="R7" s="1344"/>
      <c r="S7" s="1344" t="s">
        <v>83</v>
      </c>
      <c r="T7" s="1344"/>
      <c r="U7" s="1344"/>
      <c r="V7" s="1344"/>
      <c r="W7" s="1360"/>
      <c r="X7" s="571"/>
    </row>
    <row r="8" spans="1:24" ht="42" customHeight="1">
      <c r="A8" s="302"/>
      <c r="B8" s="303" t="s">
        <v>235</v>
      </c>
      <c r="C8" s="303" t="s">
        <v>233</v>
      </c>
      <c r="D8" s="573" t="s">
        <v>452</v>
      </c>
      <c r="E8" s="303" t="s">
        <v>243</v>
      </c>
      <c r="F8" s="303"/>
      <c r="G8" s="303" t="s">
        <v>273</v>
      </c>
      <c r="H8" s="303" t="s">
        <v>235</v>
      </c>
      <c r="I8" s="303" t="s">
        <v>233</v>
      </c>
      <c r="J8" s="573" t="s">
        <v>452</v>
      </c>
      <c r="K8" s="303" t="s">
        <v>243</v>
      </c>
      <c r="L8" s="303" t="s">
        <v>246</v>
      </c>
      <c r="M8" s="303" t="s">
        <v>499</v>
      </c>
      <c r="N8" s="422" t="s">
        <v>235</v>
      </c>
      <c r="O8" s="667" t="s">
        <v>243</v>
      </c>
      <c r="P8" s="573" t="s">
        <v>264</v>
      </c>
      <c r="Q8" s="303" t="s">
        <v>262</v>
      </c>
      <c r="R8" s="303" t="s">
        <v>273</v>
      </c>
      <c r="S8" s="338" t="s">
        <v>235</v>
      </c>
      <c r="T8" s="667" t="s">
        <v>243</v>
      </c>
      <c r="U8" s="573" t="s">
        <v>260</v>
      </c>
      <c r="V8" s="303" t="s">
        <v>246</v>
      </c>
      <c r="W8" s="303" t="s">
        <v>499</v>
      </c>
      <c r="X8" s="571"/>
    </row>
    <row r="9" spans="1:24" ht="18" hidden="1">
      <c r="A9" s="58" t="s">
        <v>222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420"/>
      <c r="M9" s="420"/>
      <c r="N9" s="423"/>
      <c r="O9" s="63"/>
      <c r="P9" s="63"/>
      <c r="Q9" s="63"/>
      <c r="R9" s="63"/>
      <c r="S9" s="65"/>
      <c r="T9" s="65"/>
      <c r="U9" s="65"/>
      <c r="V9" s="62"/>
      <c r="W9" s="93"/>
      <c r="X9" s="571"/>
    </row>
    <row r="10" spans="1:24" ht="30.75" hidden="1">
      <c r="A10" s="58" t="s">
        <v>257</v>
      </c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420"/>
      <c r="M10" s="420"/>
      <c r="N10" s="423"/>
      <c r="O10" s="63"/>
      <c r="P10" s="63"/>
      <c r="Q10" s="63"/>
      <c r="R10" s="63"/>
      <c r="S10" s="65"/>
      <c r="T10" s="65"/>
      <c r="U10" s="65"/>
      <c r="V10" s="62"/>
      <c r="W10" s="93"/>
      <c r="X10" s="571"/>
    </row>
    <row r="11" spans="1:24" ht="18" hidden="1">
      <c r="A11" s="58" t="s">
        <v>236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420"/>
      <c r="M11" s="420"/>
      <c r="N11" s="423"/>
      <c r="O11" s="63"/>
      <c r="P11" s="63"/>
      <c r="Q11" s="63"/>
      <c r="R11" s="63"/>
      <c r="S11" s="65"/>
      <c r="T11" s="65"/>
      <c r="U11" s="65"/>
      <c r="V11" s="62"/>
      <c r="W11" s="93"/>
      <c r="X11" s="571"/>
    </row>
    <row r="12" spans="1:24" ht="18" hidden="1">
      <c r="A12" s="59" t="s">
        <v>223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420"/>
      <c r="M12" s="420"/>
      <c r="N12" s="423"/>
      <c r="O12" s="63"/>
      <c r="P12" s="63"/>
      <c r="Q12" s="63"/>
      <c r="R12" s="63"/>
      <c r="S12" s="65"/>
      <c r="T12" s="65"/>
      <c r="U12" s="65"/>
      <c r="V12" s="62"/>
      <c r="W12" s="93"/>
      <c r="X12" s="571"/>
    </row>
    <row r="13" spans="1:24" ht="30.75">
      <c r="A13" s="59" t="s">
        <v>317</v>
      </c>
      <c r="B13" s="62"/>
      <c r="C13" s="62"/>
      <c r="D13" s="62"/>
      <c r="E13" s="62"/>
      <c r="F13" s="62"/>
      <c r="G13" s="62"/>
      <c r="H13" s="62">
        <v>2230000</v>
      </c>
      <c r="I13" s="62">
        <v>2230000</v>
      </c>
      <c r="J13" s="62">
        <v>2231000</v>
      </c>
      <c r="K13" s="62"/>
      <c r="L13" s="420"/>
      <c r="M13" s="1106">
        <v>0</v>
      </c>
      <c r="N13" s="423"/>
      <c r="O13" s="63"/>
      <c r="P13" s="63"/>
      <c r="Q13" s="63"/>
      <c r="R13" s="63"/>
      <c r="S13" s="65"/>
      <c r="T13" s="65"/>
      <c r="U13" s="65"/>
      <c r="V13" s="62"/>
      <c r="W13" s="93"/>
      <c r="X13" s="571"/>
    </row>
    <row r="14" spans="1:24" ht="18" hidden="1">
      <c r="A14" s="59" t="s">
        <v>224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420"/>
      <c r="M14" s="1106" t="e">
        <f t="shared" ref="M14:M28" si="0">+L14/K14</f>
        <v>#DIV/0!</v>
      </c>
      <c r="N14" s="423"/>
      <c r="O14" s="63"/>
      <c r="P14" s="63"/>
      <c r="Q14" s="63"/>
      <c r="R14" s="63"/>
      <c r="S14" s="65"/>
      <c r="T14" s="65"/>
      <c r="U14" s="65"/>
      <c r="V14" s="62"/>
      <c r="W14" s="93"/>
      <c r="X14" s="571"/>
    </row>
    <row r="15" spans="1:24" ht="18">
      <c r="A15" s="59" t="s">
        <v>414</v>
      </c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420"/>
      <c r="M15" s="1106">
        <v>0</v>
      </c>
      <c r="N15" s="423"/>
      <c r="O15" s="63"/>
      <c r="P15" s="63"/>
      <c r="Q15" s="63"/>
      <c r="R15" s="63"/>
      <c r="S15" s="65"/>
      <c r="T15" s="65"/>
      <c r="U15" s="65"/>
      <c r="V15" s="62"/>
      <c r="W15" s="93"/>
      <c r="X15" s="571"/>
    </row>
    <row r="16" spans="1:24" ht="18">
      <c r="A16" s="59" t="s">
        <v>417</v>
      </c>
      <c r="B16" s="62"/>
      <c r="C16" s="62"/>
      <c r="D16" s="62"/>
      <c r="E16" s="62"/>
      <c r="F16" s="62"/>
      <c r="G16" s="62"/>
      <c r="H16" s="62">
        <v>350000</v>
      </c>
      <c r="I16" s="62">
        <v>350000</v>
      </c>
      <c r="J16" s="62">
        <v>351000</v>
      </c>
      <c r="K16" s="62">
        <v>332000</v>
      </c>
      <c r="L16" s="420">
        <v>332000</v>
      </c>
      <c r="M16" s="1106">
        <f t="shared" si="0"/>
        <v>1</v>
      </c>
      <c r="N16" s="423"/>
      <c r="O16" s="63"/>
      <c r="P16" s="63"/>
      <c r="Q16" s="63"/>
      <c r="R16" s="63"/>
      <c r="S16" s="65"/>
      <c r="T16" s="65"/>
      <c r="U16" s="65"/>
      <c r="V16" s="62"/>
      <c r="W16" s="93"/>
      <c r="X16" s="571"/>
    </row>
    <row r="17" spans="1:24" ht="30.75">
      <c r="A17" s="59" t="s">
        <v>415</v>
      </c>
      <c r="B17" s="62"/>
      <c r="C17" s="62"/>
      <c r="D17" s="62"/>
      <c r="E17" s="62"/>
      <c r="F17" s="62"/>
      <c r="G17" s="62"/>
      <c r="H17" s="62">
        <v>350000</v>
      </c>
      <c r="I17" s="62">
        <v>350000</v>
      </c>
      <c r="J17" s="62">
        <v>350000</v>
      </c>
      <c r="K17" s="62"/>
      <c r="L17" s="420"/>
      <c r="M17" s="1106">
        <v>0</v>
      </c>
      <c r="N17" s="423"/>
      <c r="O17" s="63"/>
      <c r="P17" s="63"/>
      <c r="Q17" s="63"/>
      <c r="R17" s="63"/>
      <c r="S17" s="65"/>
      <c r="T17" s="65"/>
      <c r="U17" s="65"/>
      <c r="V17" s="62"/>
      <c r="W17" s="93"/>
      <c r="X17" s="571"/>
    </row>
    <row r="18" spans="1:24" ht="18">
      <c r="A18" s="59" t="s">
        <v>416</v>
      </c>
      <c r="B18" s="62"/>
      <c r="C18" s="62"/>
      <c r="D18" s="62"/>
      <c r="E18" s="62"/>
      <c r="F18" s="62"/>
      <c r="G18" s="62"/>
      <c r="H18" s="62">
        <v>350000</v>
      </c>
      <c r="I18" s="62">
        <v>350000</v>
      </c>
      <c r="J18" s="62">
        <v>350000</v>
      </c>
      <c r="K18" s="62">
        <v>318000</v>
      </c>
      <c r="L18" s="420">
        <v>318000</v>
      </c>
      <c r="M18" s="1106">
        <f t="shared" si="0"/>
        <v>1</v>
      </c>
      <c r="N18" s="423"/>
      <c r="O18" s="63"/>
      <c r="P18" s="63"/>
      <c r="Q18" s="63"/>
      <c r="R18" s="63"/>
      <c r="S18" s="65"/>
      <c r="T18" s="65"/>
      <c r="U18" s="65"/>
      <c r="V18" s="62"/>
      <c r="W18" s="93"/>
      <c r="X18" s="571"/>
    </row>
    <row r="19" spans="1:24" ht="18">
      <c r="A19" s="59" t="s">
        <v>418</v>
      </c>
      <c r="B19" s="62"/>
      <c r="C19" s="62"/>
      <c r="D19" s="62"/>
      <c r="E19" s="62"/>
      <c r="F19" s="62"/>
      <c r="G19" s="62"/>
      <c r="H19" s="62">
        <v>350000</v>
      </c>
      <c r="I19" s="62">
        <v>350000</v>
      </c>
      <c r="J19" s="62">
        <v>350000</v>
      </c>
      <c r="K19" s="62">
        <v>328000</v>
      </c>
      <c r="L19" s="420">
        <v>328000</v>
      </c>
      <c r="M19" s="1106">
        <f t="shared" si="0"/>
        <v>1</v>
      </c>
      <c r="N19" s="423"/>
      <c r="O19" s="63"/>
      <c r="P19" s="63"/>
      <c r="Q19" s="63"/>
      <c r="R19" s="63"/>
      <c r="S19" s="65"/>
      <c r="T19" s="65"/>
      <c r="U19" s="65"/>
      <c r="V19" s="62"/>
      <c r="W19" s="93"/>
      <c r="X19" s="571"/>
    </row>
    <row r="20" spans="1:24" ht="18">
      <c r="A20" s="59" t="s">
        <v>420</v>
      </c>
      <c r="B20" s="62"/>
      <c r="C20" s="62"/>
      <c r="D20" s="62"/>
      <c r="E20" s="62"/>
      <c r="F20" s="62"/>
      <c r="G20" s="62"/>
      <c r="H20" s="62">
        <v>350000</v>
      </c>
      <c r="I20" s="62">
        <v>350000</v>
      </c>
      <c r="J20" s="62">
        <v>350000</v>
      </c>
      <c r="K20" s="62"/>
      <c r="L20" s="420"/>
      <c r="M20" s="1106">
        <v>0</v>
      </c>
      <c r="N20" s="423"/>
      <c r="O20" s="63"/>
      <c r="P20" s="63"/>
      <c r="Q20" s="63"/>
      <c r="R20" s="63"/>
      <c r="S20" s="65"/>
      <c r="T20" s="65"/>
      <c r="U20" s="65"/>
      <c r="V20" s="62"/>
      <c r="W20" s="93"/>
      <c r="X20" s="571"/>
    </row>
    <row r="21" spans="1:24" ht="18">
      <c r="A21" s="59" t="s">
        <v>419</v>
      </c>
      <c r="B21" s="62"/>
      <c r="C21" s="62"/>
      <c r="D21" s="62"/>
      <c r="E21" s="62"/>
      <c r="F21" s="62"/>
      <c r="G21" s="62"/>
      <c r="H21" s="62">
        <v>350000</v>
      </c>
      <c r="I21" s="62">
        <v>350000</v>
      </c>
      <c r="J21" s="62">
        <v>350000</v>
      </c>
      <c r="K21" s="62"/>
      <c r="L21" s="420"/>
      <c r="M21" s="1106">
        <v>0</v>
      </c>
      <c r="N21" s="423"/>
      <c r="O21" s="63"/>
      <c r="P21" s="63"/>
      <c r="Q21" s="63"/>
      <c r="R21" s="63"/>
      <c r="S21" s="65"/>
      <c r="T21" s="65"/>
      <c r="U21" s="65"/>
      <c r="V21" s="62"/>
      <c r="W21" s="93"/>
      <c r="X21" s="571"/>
    </row>
    <row r="22" spans="1:24" ht="17.25" customHeight="1">
      <c r="A22" s="59" t="s">
        <v>421</v>
      </c>
      <c r="B22" s="62"/>
      <c r="C22" s="62"/>
      <c r="D22" s="62"/>
      <c r="E22" s="62"/>
      <c r="F22" s="62"/>
      <c r="G22" s="62"/>
      <c r="H22" s="62">
        <v>130000</v>
      </c>
      <c r="I22" s="62">
        <v>130000</v>
      </c>
      <c r="J22" s="62">
        <v>130000</v>
      </c>
      <c r="K22" s="62"/>
      <c r="L22" s="420"/>
      <c r="M22" s="1106">
        <v>0</v>
      </c>
      <c r="N22" s="424"/>
      <c r="O22" s="65"/>
      <c r="P22" s="65"/>
      <c r="Q22" s="65"/>
      <c r="R22" s="65"/>
      <c r="S22" s="65"/>
      <c r="T22" s="65"/>
      <c r="U22" s="65"/>
      <c r="V22" s="62"/>
      <c r="W22" s="93"/>
      <c r="X22" s="571"/>
    </row>
    <row r="23" spans="1:24" s="20" customFormat="1" ht="18">
      <c r="A23" s="59" t="s">
        <v>477</v>
      </c>
      <c r="B23" s="62"/>
      <c r="C23" s="62"/>
      <c r="D23" s="62"/>
      <c r="E23" s="62"/>
      <c r="F23" s="62"/>
      <c r="G23" s="62"/>
      <c r="H23" s="62"/>
      <c r="I23" s="62"/>
      <c r="J23" s="62"/>
      <c r="K23" s="62">
        <v>462000</v>
      </c>
      <c r="L23" s="420">
        <v>462000</v>
      </c>
      <c r="M23" s="1106">
        <f t="shared" si="0"/>
        <v>1</v>
      </c>
      <c r="N23" s="425"/>
      <c r="O23" s="62"/>
      <c r="P23" s="62"/>
      <c r="Q23" s="62"/>
      <c r="R23" s="62"/>
      <c r="S23" s="62"/>
      <c r="T23" s="62"/>
      <c r="U23" s="62"/>
      <c r="V23" s="62"/>
      <c r="W23" s="93"/>
      <c r="X23" s="572"/>
    </row>
    <row r="24" spans="1:24" ht="30.75">
      <c r="A24" s="58" t="s">
        <v>476</v>
      </c>
      <c r="B24" s="65"/>
      <c r="C24" s="65"/>
      <c r="D24" s="65"/>
      <c r="E24" s="65"/>
      <c r="F24" s="65"/>
      <c r="G24" s="65"/>
      <c r="H24" s="65"/>
      <c r="I24" s="65"/>
      <c r="J24" s="65"/>
      <c r="K24" s="65">
        <v>20000</v>
      </c>
      <c r="L24" s="421">
        <v>20000</v>
      </c>
      <c r="M24" s="1106">
        <f t="shared" si="0"/>
        <v>1</v>
      </c>
      <c r="N24" s="425"/>
      <c r="O24" s="62"/>
      <c r="P24" s="62"/>
      <c r="Q24" s="62"/>
      <c r="R24" s="62"/>
      <c r="S24" s="65"/>
      <c r="T24" s="65"/>
      <c r="U24" s="65"/>
      <c r="V24" s="65"/>
      <c r="W24" s="64"/>
      <c r="X24" s="571"/>
    </row>
    <row r="25" spans="1:24" ht="30.75">
      <c r="A25" s="58" t="s">
        <v>478</v>
      </c>
      <c r="B25" s="65"/>
      <c r="C25" s="65"/>
      <c r="D25" s="65"/>
      <c r="E25" s="65"/>
      <c r="F25" s="65"/>
      <c r="G25" s="65"/>
      <c r="H25" s="65"/>
      <c r="I25" s="65"/>
      <c r="J25" s="65"/>
      <c r="K25" s="65">
        <v>20000</v>
      </c>
      <c r="L25" s="421">
        <v>20000</v>
      </c>
      <c r="M25" s="1106">
        <f t="shared" si="0"/>
        <v>1</v>
      </c>
      <c r="N25" s="425"/>
      <c r="O25" s="62"/>
      <c r="P25" s="62"/>
      <c r="Q25" s="62"/>
      <c r="R25" s="62"/>
      <c r="S25" s="65"/>
      <c r="T25" s="65"/>
      <c r="U25" s="65"/>
      <c r="V25" s="65"/>
      <c r="W25" s="64"/>
      <c r="X25" s="571"/>
    </row>
    <row r="26" spans="1:24" s="20" customFormat="1" ht="30.75">
      <c r="A26" s="250" t="s">
        <v>484</v>
      </c>
      <c r="B26" s="689"/>
      <c r="C26" s="689"/>
      <c r="D26" s="689"/>
      <c r="E26" s="689"/>
      <c r="F26" s="689"/>
      <c r="G26" s="689"/>
      <c r="H26" s="689"/>
      <c r="I26" s="689"/>
      <c r="J26" s="689"/>
      <c r="K26" s="689">
        <v>20000</v>
      </c>
      <c r="L26" s="690">
        <v>20000</v>
      </c>
      <c r="M26" s="1106">
        <f t="shared" si="0"/>
        <v>1</v>
      </c>
      <c r="N26" s="688"/>
      <c r="O26" s="689"/>
      <c r="P26" s="689"/>
      <c r="Q26" s="689"/>
      <c r="R26" s="689"/>
      <c r="S26" s="689"/>
      <c r="T26" s="689"/>
      <c r="U26" s="689"/>
      <c r="V26" s="689"/>
      <c r="W26" s="690"/>
      <c r="X26" s="572"/>
    </row>
    <row r="27" spans="1:24" ht="30.75">
      <c r="A27" s="250" t="s">
        <v>496</v>
      </c>
      <c r="B27" s="689"/>
      <c r="C27" s="689"/>
      <c r="D27" s="689"/>
      <c r="E27" s="689"/>
      <c r="F27" s="689"/>
      <c r="G27" s="689"/>
      <c r="H27" s="689"/>
      <c r="I27" s="689"/>
      <c r="J27" s="689"/>
      <c r="K27" s="689">
        <v>21000</v>
      </c>
      <c r="L27" s="690">
        <v>21000</v>
      </c>
      <c r="M27" s="1106">
        <f t="shared" si="0"/>
        <v>1</v>
      </c>
      <c r="N27" s="688"/>
      <c r="O27" s="689"/>
      <c r="P27" s="689"/>
      <c r="Q27" s="689"/>
      <c r="R27" s="689"/>
      <c r="S27" s="101"/>
      <c r="T27" s="101"/>
      <c r="U27" s="101"/>
      <c r="V27" s="101"/>
      <c r="W27" s="427"/>
      <c r="X27" s="571"/>
    </row>
    <row r="28" spans="1:24" ht="23.25" customHeight="1" thickBot="1">
      <c r="A28" s="60" t="s">
        <v>1</v>
      </c>
      <c r="B28" s="66">
        <f>SUM(B9:B25)</f>
        <v>0</v>
      </c>
      <c r="C28" s="66">
        <f>SUM(C9:C25)</f>
        <v>0</v>
      </c>
      <c r="D28" s="66">
        <f>SUM(D9:D25)</f>
        <v>0</v>
      </c>
      <c r="E28" s="66">
        <f>SUM(E9:E25)</f>
        <v>0</v>
      </c>
      <c r="F28" s="66"/>
      <c r="G28" s="66">
        <f>SUM(G9:G25)</f>
        <v>0</v>
      </c>
      <c r="H28" s="66">
        <f>SUM(H16:H25)</f>
        <v>2230000</v>
      </c>
      <c r="I28" s="66">
        <f>SUM(I16:I25)</f>
        <v>2230000</v>
      </c>
      <c r="J28" s="66">
        <f>SUM(J16:J25)</f>
        <v>2231000</v>
      </c>
      <c r="K28" s="66">
        <f>SUM(K9:K27)</f>
        <v>1521000</v>
      </c>
      <c r="L28" s="66">
        <f>SUM(L9:L27)</f>
        <v>1521000</v>
      </c>
      <c r="M28" s="1107">
        <f t="shared" si="0"/>
        <v>1</v>
      </c>
      <c r="N28" s="426">
        <f t="shared" ref="N28:W28" si="1">SUM(N9:N25)</f>
        <v>0</v>
      </c>
      <c r="O28" s="66">
        <f t="shared" si="1"/>
        <v>0</v>
      </c>
      <c r="P28" s="66">
        <f t="shared" si="1"/>
        <v>0</v>
      </c>
      <c r="Q28" s="66">
        <f t="shared" si="1"/>
        <v>0</v>
      </c>
      <c r="R28" s="66">
        <f t="shared" si="1"/>
        <v>0</v>
      </c>
      <c r="S28" s="66">
        <f t="shared" si="1"/>
        <v>0</v>
      </c>
      <c r="T28" s="66">
        <f>SUM(T9:T27)</f>
        <v>0</v>
      </c>
      <c r="U28" s="66">
        <f t="shared" si="1"/>
        <v>0</v>
      </c>
      <c r="V28" s="66">
        <f t="shared" si="1"/>
        <v>0</v>
      </c>
      <c r="W28" s="66">
        <f t="shared" si="1"/>
        <v>0</v>
      </c>
      <c r="X28" s="571"/>
    </row>
    <row r="29" spans="1:24" ht="15">
      <c r="A29" s="57"/>
      <c r="B29" s="15"/>
      <c r="C29" s="15"/>
      <c r="D29" s="15"/>
      <c r="E29" s="15"/>
      <c r="F29" s="15"/>
      <c r="G29" s="15"/>
      <c r="H29" s="290"/>
      <c r="I29" s="290"/>
      <c r="J29" s="290"/>
      <c r="K29" s="290"/>
      <c r="L29" s="290"/>
      <c r="M29" s="290"/>
      <c r="N29" s="15"/>
      <c r="O29" s="15"/>
      <c r="P29" s="15"/>
      <c r="Q29" s="15"/>
      <c r="R29" s="15"/>
      <c r="S29" s="290"/>
      <c r="V29" s="419"/>
      <c r="W29" s="419"/>
    </row>
    <row r="30" spans="1:24" ht="14.25">
      <c r="A30" s="1351" t="s">
        <v>226</v>
      </c>
      <c r="B30" s="1351"/>
      <c r="C30" s="1351"/>
      <c r="D30" s="1351"/>
      <c r="E30" s="1351"/>
      <c r="F30" s="1351"/>
      <c r="G30" s="1351"/>
      <c r="H30" s="1351"/>
      <c r="I30" s="1351"/>
      <c r="J30" s="1351"/>
      <c r="K30" s="1351"/>
      <c r="L30" s="1351"/>
      <c r="M30" s="1351"/>
      <c r="N30" s="1351"/>
      <c r="O30" s="1351"/>
      <c r="P30" s="1351"/>
      <c r="Q30" s="1351"/>
      <c r="R30" s="1351"/>
      <c r="S30" s="1351"/>
    </row>
    <row r="31" spans="1:24" ht="13.5" thickBot="1">
      <c r="S31" s="12"/>
    </row>
    <row r="32" spans="1:24" ht="29.25" customHeight="1">
      <c r="A32" s="1352" t="s">
        <v>225</v>
      </c>
      <c r="B32" s="1348" t="s">
        <v>27</v>
      </c>
      <c r="C32" s="1349"/>
      <c r="D32" s="1349"/>
      <c r="E32" s="1349"/>
      <c r="F32" s="1349"/>
      <c r="G32" s="1349"/>
      <c r="H32" s="1349"/>
      <c r="I32" s="1349"/>
      <c r="J32" s="1349"/>
      <c r="K32" s="1349"/>
      <c r="L32" s="1349"/>
      <c r="M32" s="1349"/>
      <c r="N32" s="1345" t="s">
        <v>28</v>
      </c>
      <c r="O32" s="1346"/>
      <c r="P32" s="1346"/>
      <c r="Q32" s="1346"/>
      <c r="R32" s="1346"/>
      <c r="S32" s="1346"/>
      <c r="T32" s="1346"/>
      <c r="U32" s="1346"/>
      <c r="V32" s="1346"/>
      <c r="W32" s="1347"/>
      <c r="X32" s="571"/>
    </row>
    <row r="33" spans="1:24" ht="29.25" customHeight="1">
      <c r="A33" s="1353"/>
      <c r="B33" s="1354" t="s">
        <v>82</v>
      </c>
      <c r="C33" s="1355"/>
      <c r="D33" s="1355"/>
      <c r="E33" s="1355"/>
      <c r="F33" s="1355"/>
      <c r="G33" s="1356"/>
      <c r="H33" s="1354" t="s">
        <v>83</v>
      </c>
      <c r="I33" s="1355"/>
      <c r="J33" s="1355"/>
      <c r="K33" s="1355"/>
      <c r="L33" s="1355"/>
      <c r="M33" s="1355"/>
      <c r="N33" s="1343" t="s">
        <v>82</v>
      </c>
      <c r="O33" s="1344"/>
      <c r="P33" s="1344"/>
      <c r="Q33" s="1344"/>
      <c r="R33" s="1344"/>
      <c r="S33" s="1344" t="s">
        <v>83</v>
      </c>
      <c r="T33" s="1344"/>
      <c r="U33" s="1344"/>
      <c r="V33" s="1344"/>
      <c r="W33" s="1360"/>
      <c r="X33" s="571"/>
    </row>
    <row r="34" spans="1:24" ht="29.25" customHeight="1">
      <c r="A34" s="302"/>
      <c r="B34" s="303" t="s">
        <v>235</v>
      </c>
      <c r="C34" s="303" t="s">
        <v>233</v>
      </c>
      <c r="D34" s="573" t="s">
        <v>260</v>
      </c>
      <c r="E34" s="303" t="s">
        <v>243</v>
      </c>
      <c r="F34" s="303" t="s">
        <v>497</v>
      </c>
      <c r="G34" s="303" t="s">
        <v>863</v>
      </c>
      <c r="H34" s="303" t="s">
        <v>235</v>
      </c>
      <c r="I34" s="303" t="s">
        <v>233</v>
      </c>
      <c r="J34" s="303" t="s">
        <v>240</v>
      </c>
      <c r="K34" s="303" t="s">
        <v>243</v>
      </c>
      <c r="L34" s="303" t="s">
        <v>497</v>
      </c>
      <c r="M34" s="303" t="s">
        <v>863</v>
      </c>
      <c r="N34" s="422" t="s">
        <v>235</v>
      </c>
      <c r="O34" s="338" t="s">
        <v>233</v>
      </c>
      <c r="P34" s="338" t="s">
        <v>240</v>
      </c>
      <c r="Q34" s="303" t="s">
        <v>262</v>
      </c>
      <c r="R34" s="303" t="s">
        <v>273</v>
      </c>
      <c r="S34" s="338" t="s">
        <v>235</v>
      </c>
      <c r="T34" s="338" t="s">
        <v>233</v>
      </c>
      <c r="U34" s="573" t="s">
        <v>260</v>
      </c>
      <c r="V34" s="303" t="s">
        <v>262</v>
      </c>
      <c r="W34" s="303" t="s">
        <v>273</v>
      </c>
      <c r="X34" s="571"/>
    </row>
    <row r="35" spans="1:24" ht="18">
      <c r="A35" s="58" t="s">
        <v>227</v>
      </c>
      <c r="B35" s="789"/>
      <c r="C35" s="789"/>
      <c r="D35" s="789"/>
      <c r="E35" s="789"/>
      <c r="F35" s="789"/>
      <c r="G35" s="1106">
        <v>0</v>
      </c>
      <c r="H35" s="789"/>
      <c r="I35" s="789"/>
      <c r="J35" s="789"/>
      <c r="K35" s="789">
        <v>250000</v>
      </c>
      <c r="L35" s="789">
        <v>250000</v>
      </c>
      <c r="M35" s="1106">
        <f>+L35/K35</f>
        <v>1</v>
      </c>
      <c r="N35" s="790"/>
      <c r="O35" s="791"/>
      <c r="P35" s="791"/>
      <c r="Q35" s="791"/>
      <c r="R35" s="791"/>
      <c r="S35" s="789"/>
      <c r="T35" s="789"/>
      <c r="U35" s="789"/>
      <c r="V35" s="791"/>
      <c r="W35" s="792"/>
      <c r="X35" s="571"/>
    </row>
    <row r="36" spans="1:24" ht="18" hidden="1">
      <c r="A36" s="102" t="s">
        <v>228</v>
      </c>
      <c r="B36" s="793"/>
      <c r="C36" s="793"/>
      <c r="D36" s="793"/>
      <c r="E36" s="793"/>
      <c r="F36" s="793"/>
      <c r="G36" s="1106" t="e">
        <f t="shared" ref="G36:G55" si="2">+F36/E36</f>
        <v>#DIV/0!</v>
      </c>
      <c r="H36" s="793"/>
      <c r="I36" s="793"/>
      <c r="J36" s="793"/>
      <c r="K36" s="793"/>
      <c r="L36" s="793"/>
      <c r="M36" s="1106" t="e">
        <f t="shared" ref="M36:M54" si="3">+L36/K36</f>
        <v>#DIV/0!</v>
      </c>
      <c r="N36" s="790"/>
      <c r="O36" s="791"/>
      <c r="P36" s="791"/>
      <c r="Q36" s="791"/>
      <c r="R36" s="791"/>
      <c r="S36" s="789"/>
      <c r="T36" s="789"/>
      <c r="U36" s="789"/>
      <c r="V36" s="791"/>
      <c r="W36" s="792"/>
      <c r="X36" s="571"/>
    </row>
    <row r="37" spans="1:24" ht="30">
      <c r="A37" s="102" t="s">
        <v>472</v>
      </c>
      <c r="B37" s="793"/>
      <c r="C37" s="793"/>
      <c r="D37" s="793"/>
      <c r="E37" s="793"/>
      <c r="F37" s="793"/>
      <c r="G37" s="1106">
        <v>0</v>
      </c>
      <c r="H37" s="793"/>
      <c r="I37" s="793"/>
      <c r="J37" s="793"/>
      <c r="K37" s="793">
        <f>8505*8+9450*4</f>
        <v>105840</v>
      </c>
      <c r="L37" s="793">
        <f>8505*8+9450*4</f>
        <v>105840</v>
      </c>
      <c r="M37" s="1106">
        <f t="shared" si="3"/>
        <v>1</v>
      </c>
      <c r="N37" s="790"/>
      <c r="O37" s="791"/>
      <c r="P37" s="791"/>
      <c r="Q37" s="791"/>
      <c r="R37" s="791"/>
      <c r="S37" s="789"/>
      <c r="T37" s="789"/>
      <c r="U37" s="789"/>
      <c r="V37" s="791"/>
      <c r="W37" s="792"/>
      <c r="X37" s="571"/>
    </row>
    <row r="38" spans="1:24" ht="33" customHeight="1">
      <c r="A38" s="102" t="s">
        <v>471</v>
      </c>
      <c r="B38" s="793"/>
      <c r="C38" s="793"/>
      <c r="D38" s="793"/>
      <c r="E38" s="793">
        <v>125000</v>
      </c>
      <c r="F38" s="793">
        <v>125000</v>
      </c>
      <c r="G38" s="1106">
        <f t="shared" si="2"/>
        <v>1</v>
      </c>
      <c r="H38" s="793"/>
      <c r="I38" s="793"/>
      <c r="J38" s="793"/>
      <c r="K38" s="793"/>
      <c r="L38" s="794"/>
      <c r="M38" s="1106">
        <v>0</v>
      </c>
      <c r="N38" s="790"/>
      <c r="O38" s="791"/>
      <c r="P38" s="791"/>
      <c r="Q38" s="791"/>
      <c r="R38" s="791"/>
      <c r="S38" s="789"/>
      <c r="T38" s="789"/>
      <c r="U38" s="789"/>
      <c r="V38" s="791"/>
      <c r="W38" s="792"/>
      <c r="X38" s="571"/>
    </row>
    <row r="39" spans="1:24" ht="18" hidden="1">
      <c r="A39" s="102" t="s">
        <v>383</v>
      </c>
      <c r="B39" s="793"/>
      <c r="C39" s="793"/>
      <c r="D39" s="793"/>
      <c r="E39" s="793"/>
      <c r="F39" s="793"/>
      <c r="G39" s="1106" t="e">
        <f t="shared" si="2"/>
        <v>#DIV/0!</v>
      </c>
      <c r="H39" s="793"/>
      <c r="I39" s="793"/>
      <c r="J39" s="793"/>
      <c r="K39" s="793"/>
      <c r="L39" s="794"/>
      <c r="M39" s="1106" t="e">
        <f t="shared" si="3"/>
        <v>#DIV/0!</v>
      </c>
      <c r="N39" s="790"/>
      <c r="O39" s="791"/>
      <c r="P39" s="791"/>
      <c r="Q39" s="791"/>
      <c r="R39" s="791"/>
      <c r="S39" s="789"/>
      <c r="T39" s="789"/>
      <c r="U39" s="789"/>
      <c r="V39" s="791"/>
      <c r="W39" s="792"/>
      <c r="X39" s="571"/>
    </row>
    <row r="40" spans="1:24" ht="18" hidden="1">
      <c r="A40" s="102" t="s">
        <v>229</v>
      </c>
      <c r="B40" s="793"/>
      <c r="C40" s="793"/>
      <c r="D40" s="793"/>
      <c r="E40" s="793"/>
      <c r="F40" s="793"/>
      <c r="G40" s="1106" t="e">
        <f t="shared" si="2"/>
        <v>#DIV/0!</v>
      </c>
      <c r="H40" s="793"/>
      <c r="I40" s="793"/>
      <c r="J40" s="793"/>
      <c r="K40" s="793"/>
      <c r="L40" s="794"/>
      <c r="M40" s="1106" t="e">
        <f t="shared" si="3"/>
        <v>#DIV/0!</v>
      </c>
      <c r="N40" s="790"/>
      <c r="O40" s="791"/>
      <c r="P40" s="791"/>
      <c r="Q40" s="791"/>
      <c r="R40" s="791"/>
      <c r="S40" s="789"/>
      <c r="T40" s="789"/>
      <c r="U40" s="789"/>
      <c r="V40" s="791"/>
      <c r="W40" s="792"/>
      <c r="X40" s="571"/>
    </row>
    <row r="41" spans="1:24" ht="18" hidden="1">
      <c r="A41" s="102" t="s">
        <v>230</v>
      </c>
      <c r="B41" s="793"/>
      <c r="C41" s="793"/>
      <c r="D41" s="793"/>
      <c r="E41" s="793"/>
      <c r="F41" s="793"/>
      <c r="G41" s="1106" t="e">
        <f t="shared" si="2"/>
        <v>#DIV/0!</v>
      </c>
      <c r="H41" s="793"/>
      <c r="I41" s="793"/>
      <c r="J41" s="793"/>
      <c r="K41" s="793"/>
      <c r="L41" s="794"/>
      <c r="M41" s="1106" t="e">
        <f t="shared" si="3"/>
        <v>#DIV/0!</v>
      </c>
      <c r="N41" s="790"/>
      <c r="O41" s="791"/>
      <c r="P41" s="791"/>
      <c r="Q41" s="791"/>
      <c r="R41" s="791"/>
      <c r="S41" s="789"/>
      <c r="T41" s="789"/>
      <c r="U41" s="789"/>
      <c r="V41" s="791"/>
      <c r="W41" s="792"/>
      <c r="X41" s="571"/>
    </row>
    <row r="42" spans="1:24" ht="18" hidden="1">
      <c r="A42" s="102" t="s">
        <v>231</v>
      </c>
      <c r="B42" s="793"/>
      <c r="C42" s="793"/>
      <c r="D42" s="793"/>
      <c r="E42" s="793"/>
      <c r="F42" s="793"/>
      <c r="G42" s="1106" t="e">
        <f t="shared" si="2"/>
        <v>#DIV/0!</v>
      </c>
      <c r="H42" s="793"/>
      <c r="I42" s="793"/>
      <c r="J42" s="793"/>
      <c r="K42" s="793"/>
      <c r="L42" s="794"/>
      <c r="M42" s="1106" t="e">
        <f t="shared" si="3"/>
        <v>#DIV/0!</v>
      </c>
      <c r="N42" s="790"/>
      <c r="O42" s="791"/>
      <c r="P42" s="791"/>
      <c r="Q42" s="791"/>
      <c r="R42" s="791"/>
      <c r="S42" s="789"/>
      <c r="T42" s="789"/>
      <c r="U42" s="789"/>
      <c r="V42" s="791"/>
      <c r="W42" s="792"/>
      <c r="X42" s="571"/>
    </row>
    <row r="43" spans="1:24" ht="18" hidden="1">
      <c r="A43" s="102" t="s">
        <v>232</v>
      </c>
      <c r="B43" s="793"/>
      <c r="C43" s="793"/>
      <c r="D43" s="793"/>
      <c r="E43" s="793"/>
      <c r="F43" s="793"/>
      <c r="G43" s="1106" t="e">
        <f t="shared" si="2"/>
        <v>#DIV/0!</v>
      </c>
      <c r="H43" s="793"/>
      <c r="I43" s="793"/>
      <c r="J43" s="793"/>
      <c r="K43" s="793"/>
      <c r="L43" s="794"/>
      <c r="M43" s="1106" t="e">
        <f t="shared" si="3"/>
        <v>#DIV/0!</v>
      </c>
      <c r="N43" s="790"/>
      <c r="O43" s="791"/>
      <c r="P43" s="791"/>
      <c r="Q43" s="791"/>
      <c r="R43" s="791"/>
      <c r="S43" s="789"/>
      <c r="T43" s="789"/>
      <c r="U43" s="789"/>
      <c r="V43" s="791"/>
      <c r="W43" s="792"/>
      <c r="X43" s="571"/>
    </row>
    <row r="44" spans="1:24" ht="30">
      <c r="A44" s="102" t="s">
        <v>473</v>
      </c>
      <c r="B44" s="793"/>
      <c r="C44" s="793"/>
      <c r="D44" s="793"/>
      <c r="E44" s="793">
        <v>52020</v>
      </c>
      <c r="F44" s="793">
        <v>52020</v>
      </c>
      <c r="G44" s="1106">
        <f t="shared" si="2"/>
        <v>1</v>
      </c>
      <c r="H44" s="793"/>
      <c r="I44" s="793"/>
      <c r="J44" s="793"/>
      <c r="K44" s="793"/>
      <c r="L44" s="794"/>
      <c r="M44" s="1106">
        <v>0</v>
      </c>
      <c r="N44" s="790"/>
      <c r="O44" s="791"/>
      <c r="P44" s="791"/>
      <c r="Q44" s="791"/>
      <c r="R44" s="791"/>
      <c r="S44" s="789"/>
      <c r="T44" s="789"/>
      <c r="U44" s="789"/>
      <c r="V44" s="791"/>
      <c r="W44" s="792"/>
      <c r="X44" s="571"/>
    </row>
    <row r="45" spans="1:24" ht="39" customHeight="1">
      <c r="A45" s="102" t="s">
        <v>475</v>
      </c>
      <c r="B45" s="793"/>
      <c r="C45" s="793"/>
      <c r="D45" s="793"/>
      <c r="E45" s="793">
        <v>422535</v>
      </c>
      <c r="F45" s="793">
        <v>422535</v>
      </c>
      <c r="G45" s="1106">
        <f t="shared" si="2"/>
        <v>1</v>
      </c>
      <c r="H45" s="793"/>
      <c r="I45" s="793"/>
      <c r="J45" s="793"/>
      <c r="K45" s="793"/>
      <c r="L45" s="794"/>
      <c r="M45" s="1106">
        <v>0</v>
      </c>
      <c r="N45" s="790"/>
      <c r="O45" s="791"/>
      <c r="P45" s="791"/>
      <c r="Q45" s="791"/>
      <c r="R45" s="791"/>
      <c r="S45" s="789"/>
      <c r="T45" s="789"/>
      <c r="U45" s="789"/>
      <c r="V45" s="791"/>
      <c r="W45" s="792"/>
      <c r="X45" s="571"/>
    </row>
    <row r="46" spans="1:24" ht="30">
      <c r="A46" s="102" t="s">
        <v>474</v>
      </c>
      <c r="B46" s="793"/>
      <c r="C46" s="793"/>
      <c r="D46" s="793"/>
      <c r="E46" s="793">
        <v>157807</v>
      </c>
      <c r="F46" s="793"/>
      <c r="G46" s="1106">
        <f t="shared" si="2"/>
        <v>0</v>
      </c>
      <c r="H46" s="793"/>
      <c r="I46" s="793"/>
      <c r="J46" s="793"/>
      <c r="K46" s="793"/>
      <c r="L46" s="794"/>
      <c r="M46" s="1106">
        <v>0</v>
      </c>
      <c r="N46" s="790"/>
      <c r="O46" s="791"/>
      <c r="P46" s="791"/>
      <c r="Q46" s="791"/>
      <c r="R46" s="791"/>
      <c r="S46" s="789"/>
      <c r="T46" s="789"/>
      <c r="U46" s="789"/>
      <c r="V46" s="791"/>
      <c r="W46" s="792"/>
      <c r="X46" s="571"/>
    </row>
    <row r="47" spans="1:24" ht="18" hidden="1">
      <c r="A47" s="102" t="s">
        <v>255</v>
      </c>
      <c r="B47" s="793"/>
      <c r="C47" s="793"/>
      <c r="D47" s="793"/>
      <c r="E47" s="793"/>
      <c r="F47" s="793"/>
      <c r="G47" s="1106" t="e">
        <f t="shared" si="2"/>
        <v>#DIV/0!</v>
      </c>
      <c r="H47" s="793"/>
      <c r="I47" s="793"/>
      <c r="J47" s="793"/>
      <c r="K47" s="793"/>
      <c r="L47" s="794"/>
      <c r="M47" s="1106" t="e">
        <f t="shared" si="3"/>
        <v>#DIV/0!</v>
      </c>
      <c r="N47" s="790"/>
      <c r="O47" s="791"/>
      <c r="P47" s="791"/>
      <c r="Q47" s="791"/>
      <c r="R47" s="791"/>
      <c r="S47" s="789"/>
      <c r="T47" s="789"/>
      <c r="U47" s="789"/>
      <c r="V47" s="791"/>
      <c r="W47" s="792"/>
      <c r="X47" s="571"/>
    </row>
    <row r="48" spans="1:24" ht="47.25" hidden="1" customHeight="1">
      <c r="A48" s="102" t="s">
        <v>256</v>
      </c>
      <c r="B48" s="793"/>
      <c r="C48" s="793"/>
      <c r="D48" s="793"/>
      <c r="E48" s="793"/>
      <c r="F48" s="793"/>
      <c r="G48" s="1106" t="e">
        <f t="shared" si="2"/>
        <v>#DIV/0!</v>
      </c>
      <c r="H48" s="793"/>
      <c r="I48" s="793"/>
      <c r="J48" s="793"/>
      <c r="K48" s="793"/>
      <c r="L48" s="794"/>
      <c r="M48" s="1106" t="e">
        <f t="shared" si="3"/>
        <v>#DIV/0!</v>
      </c>
      <c r="N48" s="790"/>
      <c r="O48" s="791"/>
      <c r="P48" s="791"/>
      <c r="Q48" s="791"/>
      <c r="R48" s="791"/>
      <c r="S48" s="789"/>
      <c r="T48" s="789"/>
      <c r="U48" s="789"/>
      <c r="V48" s="791"/>
      <c r="W48" s="792"/>
      <c r="X48" s="571"/>
    </row>
    <row r="49" spans="1:24" ht="39" hidden="1" customHeight="1">
      <c r="A49" s="250"/>
      <c r="B49" s="793"/>
      <c r="C49" s="793"/>
      <c r="D49" s="793"/>
      <c r="E49" s="793"/>
      <c r="F49" s="793"/>
      <c r="G49" s="1106" t="e">
        <f t="shared" si="2"/>
        <v>#DIV/0!</v>
      </c>
      <c r="H49" s="793"/>
      <c r="I49" s="793"/>
      <c r="J49" s="793"/>
      <c r="K49" s="793"/>
      <c r="L49" s="794"/>
      <c r="M49" s="1106" t="e">
        <f t="shared" si="3"/>
        <v>#DIV/0!</v>
      </c>
      <c r="N49" s="790"/>
      <c r="O49" s="791"/>
      <c r="P49" s="791"/>
      <c r="Q49" s="791"/>
      <c r="R49" s="791"/>
      <c r="S49" s="789"/>
      <c r="T49" s="789"/>
      <c r="U49" s="789"/>
      <c r="V49" s="791"/>
      <c r="W49" s="792"/>
      <c r="X49" s="571"/>
    </row>
    <row r="50" spans="1:24" ht="39" hidden="1" customHeight="1">
      <c r="A50" s="250"/>
      <c r="B50" s="793"/>
      <c r="C50" s="793"/>
      <c r="D50" s="793"/>
      <c r="E50" s="793"/>
      <c r="F50" s="793"/>
      <c r="G50" s="1106" t="e">
        <f t="shared" si="2"/>
        <v>#DIV/0!</v>
      </c>
      <c r="H50" s="793"/>
      <c r="I50" s="793"/>
      <c r="J50" s="793"/>
      <c r="K50" s="793"/>
      <c r="L50" s="794"/>
      <c r="M50" s="1106" t="e">
        <f t="shared" si="3"/>
        <v>#DIV/0!</v>
      </c>
      <c r="N50" s="790"/>
      <c r="O50" s="791"/>
      <c r="P50" s="791"/>
      <c r="Q50" s="791"/>
      <c r="R50" s="791"/>
      <c r="S50" s="789"/>
      <c r="T50" s="789"/>
      <c r="U50" s="789"/>
      <c r="V50" s="791"/>
      <c r="W50" s="792"/>
      <c r="X50" s="571"/>
    </row>
    <row r="51" spans="1:24" ht="39" hidden="1" customHeight="1">
      <c r="A51" s="250"/>
      <c r="B51" s="793"/>
      <c r="C51" s="793"/>
      <c r="D51" s="793"/>
      <c r="E51" s="793"/>
      <c r="F51" s="793"/>
      <c r="G51" s="1106" t="e">
        <f t="shared" si="2"/>
        <v>#DIV/0!</v>
      </c>
      <c r="H51" s="793"/>
      <c r="I51" s="793"/>
      <c r="J51" s="793"/>
      <c r="K51" s="793"/>
      <c r="L51" s="794"/>
      <c r="M51" s="1106" t="e">
        <f t="shared" si="3"/>
        <v>#DIV/0!</v>
      </c>
      <c r="N51" s="790"/>
      <c r="O51" s="791"/>
      <c r="P51" s="791"/>
      <c r="Q51" s="791"/>
      <c r="R51" s="791"/>
      <c r="S51" s="789"/>
      <c r="T51" s="789"/>
      <c r="U51" s="789"/>
      <c r="V51" s="791"/>
      <c r="W51" s="792"/>
      <c r="X51" s="571"/>
    </row>
    <row r="52" spans="1:24" ht="39" hidden="1" customHeight="1">
      <c r="A52" s="250"/>
      <c r="B52" s="793"/>
      <c r="C52" s="793"/>
      <c r="D52" s="793"/>
      <c r="E52" s="793"/>
      <c r="F52" s="793"/>
      <c r="G52" s="1106" t="e">
        <f t="shared" si="2"/>
        <v>#DIV/0!</v>
      </c>
      <c r="H52" s="793"/>
      <c r="I52" s="793"/>
      <c r="J52" s="793"/>
      <c r="K52" s="793"/>
      <c r="L52" s="794"/>
      <c r="M52" s="1106" t="e">
        <f t="shared" si="3"/>
        <v>#DIV/0!</v>
      </c>
      <c r="N52" s="790"/>
      <c r="O52" s="791"/>
      <c r="P52" s="791"/>
      <c r="Q52" s="791"/>
      <c r="R52" s="791"/>
      <c r="S52" s="789"/>
      <c r="T52" s="789"/>
      <c r="U52" s="789"/>
      <c r="V52" s="791"/>
      <c r="W52" s="792"/>
      <c r="X52" s="571"/>
    </row>
    <row r="53" spans="1:24" ht="39" hidden="1" customHeight="1">
      <c r="A53" s="250"/>
      <c r="B53" s="793"/>
      <c r="C53" s="793"/>
      <c r="D53" s="793"/>
      <c r="E53" s="793"/>
      <c r="F53" s="793"/>
      <c r="G53" s="1106" t="e">
        <f t="shared" si="2"/>
        <v>#DIV/0!</v>
      </c>
      <c r="H53" s="793"/>
      <c r="I53" s="793"/>
      <c r="J53" s="793"/>
      <c r="K53" s="793"/>
      <c r="L53" s="794"/>
      <c r="M53" s="1106" t="e">
        <f t="shared" si="3"/>
        <v>#DIV/0!</v>
      </c>
      <c r="N53" s="790"/>
      <c r="O53" s="791"/>
      <c r="P53" s="791"/>
      <c r="Q53" s="791"/>
      <c r="R53" s="791"/>
      <c r="S53" s="789"/>
      <c r="T53" s="789"/>
      <c r="U53" s="789"/>
      <c r="V53" s="791"/>
      <c r="W53" s="792"/>
      <c r="X53" s="571"/>
    </row>
    <row r="54" spans="1:24" ht="39" hidden="1" customHeight="1">
      <c r="A54" s="250"/>
      <c r="B54" s="793"/>
      <c r="C54" s="793"/>
      <c r="D54" s="793"/>
      <c r="E54" s="793"/>
      <c r="F54" s="793"/>
      <c r="G54" s="1106" t="e">
        <f t="shared" si="2"/>
        <v>#DIV/0!</v>
      </c>
      <c r="H54" s="793"/>
      <c r="I54" s="793"/>
      <c r="J54" s="793"/>
      <c r="K54" s="793"/>
      <c r="L54" s="794"/>
      <c r="M54" s="1106" t="e">
        <f t="shared" si="3"/>
        <v>#DIV/0!</v>
      </c>
      <c r="N54" s="790"/>
      <c r="O54" s="791"/>
      <c r="P54" s="791"/>
      <c r="Q54" s="791"/>
      <c r="R54" s="791"/>
      <c r="S54" s="789"/>
      <c r="T54" s="789"/>
      <c r="U54" s="789"/>
      <c r="V54" s="791"/>
      <c r="W54" s="792"/>
      <c r="X54" s="571"/>
    </row>
    <row r="55" spans="1:24" s="16" customFormat="1" ht="27" customHeight="1" thickBot="1">
      <c r="A55" s="61" t="s">
        <v>1</v>
      </c>
      <c r="B55" s="795">
        <f>SUM(B35:B49)</f>
        <v>0</v>
      </c>
      <c r="C55" s="795">
        <f t="shared" ref="C55:T55" si="4">SUM(C35:C49)</f>
        <v>0</v>
      </c>
      <c r="D55" s="795">
        <f t="shared" si="4"/>
        <v>0</v>
      </c>
      <c r="E55" s="795">
        <f t="shared" si="4"/>
        <v>757362</v>
      </c>
      <c r="F55" s="795">
        <f t="shared" ref="F55" si="5">SUM(F35:F49)</f>
        <v>599555</v>
      </c>
      <c r="G55" s="1107">
        <f t="shared" si="2"/>
        <v>0.79163596800473224</v>
      </c>
      <c r="H55" s="796">
        <f t="shared" si="4"/>
        <v>0</v>
      </c>
      <c r="I55" s="797">
        <f t="shared" si="4"/>
        <v>0</v>
      </c>
      <c r="J55" s="797">
        <f t="shared" si="4"/>
        <v>0</v>
      </c>
      <c r="K55" s="797">
        <f t="shared" si="4"/>
        <v>355840</v>
      </c>
      <c r="L55" s="797">
        <f t="shared" si="4"/>
        <v>355840</v>
      </c>
      <c r="M55" s="1107">
        <v>0</v>
      </c>
      <c r="N55" s="798">
        <f t="shared" si="4"/>
        <v>0</v>
      </c>
      <c r="O55" s="795">
        <f t="shared" si="4"/>
        <v>0</v>
      </c>
      <c r="P55" s="795">
        <f t="shared" si="4"/>
        <v>0</v>
      </c>
      <c r="Q55" s="795">
        <f t="shared" si="4"/>
        <v>0</v>
      </c>
      <c r="R55" s="795">
        <f t="shared" si="4"/>
        <v>0</v>
      </c>
      <c r="S55" s="795">
        <f t="shared" si="4"/>
        <v>0</v>
      </c>
      <c r="T55" s="795">
        <f t="shared" si="4"/>
        <v>0</v>
      </c>
      <c r="U55" s="795"/>
      <c r="V55" s="795"/>
      <c r="W55" s="796"/>
      <c r="X55" s="571"/>
    </row>
    <row r="56" spans="1:24" ht="15">
      <c r="H56" s="290"/>
      <c r="S56" s="290"/>
    </row>
    <row r="59" spans="1:24">
      <c r="A59" s="316"/>
    </row>
    <row r="60" spans="1:24">
      <c r="E60" s="419"/>
      <c r="F60" s="419"/>
    </row>
    <row r="61" spans="1:24">
      <c r="E61" s="419"/>
      <c r="F61" s="419"/>
    </row>
    <row r="63" spans="1:24" hidden="1"/>
    <row r="64" spans="1:24" hidden="1">
      <c r="E64" s="687"/>
      <c r="F64" s="687"/>
    </row>
    <row r="65" hidden="1"/>
  </sheetData>
  <mergeCells count="19">
    <mergeCell ref="B7:G7"/>
    <mergeCell ref="H7:M7"/>
    <mergeCell ref="N7:R7"/>
    <mergeCell ref="N33:R33"/>
    <mergeCell ref="N32:W32"/>
    <mergeCell ref="B32:M32"/>
    <mergeCell ref="N1:S1"/>
    <mergeCell ref="A30:S30"/>
    <mergeCell ref="A6:A7"/>
    <mergeCell ref="A32:A33"/>
    <mergeCell ref="B6:M6"/>
    <mergeCell ref="N6:W6"/>
    <mergeCell ref="B33:G33"/>
    <mergeCell ref="A2:S2"/>
    <mergeCell ref="A3:S3"/>
    <mergeCell ref="A4:S4"/>
    <mergeCell ref="S7:W7"/>
    <mergeCell ref="S33:W33"/>
    <mergeCell ref="H33:M33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orientation="landscape" horizontalDpi="300" verticalDpi="300" r:id="rId1"/>
  <headerFooter alignWithMargins="0">
    <oddFooter xml:space="preserve">&amp;R
</oddFooter>
  </headerFooter>
  <colBreaks count="1" manualBreakCount="1">
    <brk id="24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17"/>
  <sheetViews>
    <sheetView workbookViewId="0">
      <selection activeCell="M12" sqref="M12"/>
    </sheetView>
  </sheetViews>
  <sheetFormatPr defaultRowHeight="12.75"/>
  <cols>
    <col min="1" max="1" width="48.28515625" style="49" customWidth="1"/>
    <col min="2" max="2" width="17.28515625" style="23" customWidth="1"/>
    <col min="3" max="3" width="14.85546875" style="23" customWidth="1"/>
    <col min="4" max="4" width="20.5703125" style="23" customWidth="1"/>
    <col min="5" max="5" width="14.85546875" style="23" customWidth="1"/>
    <col min="6" max="7" width="14.85546875" style="23" hidden="1" customWidth="1"/>
    <col min="8" max="8" width="20.42578125" style="23" hidden="1" customWidth="1"/>
    <col min="9" max="9" width="14.85546875" style="23" hidden="1" customWidth="1"/>
    <col min="10" max="10" width="18.42578125" style="23" customWidth="1"/>
    <col min="11" max="11" width="9.28515625" style="23" customWidth="1"/>
    <col min="12" max="16384" width="9.140625" style="23"/>
  </cols>
  <sheetData>
    <row r="2" spans="1:11">
      <c r="D2" s="1364" t="s">
        <v>204</v>
      </c>
      <c r="E2" s="1364"/>
      <c r="F2" s="392"/>
      <c r="G2" s="392"/>
      <c r="H2" s="392"/>
      <c r="I2" s="392"/>
    </row>
    <row r="4" spans="1:11" ht="19.5">
      <c r="A4" s="1370" t="s">
        <v>433</v>
      </c>
      <c r="B4" s="1370"/>
      <c r="C4" s="1370"/>
      <c r="D4" s="1370"/>
      <c r="E4" s="1370"/>
      <c r="F4" s="393"/>
      <c r="G4" s="393"/>
      <c r="H4" s="393"/>
      <c r="I4" s="393"/>
    </row>
    <row r="5" spans="1:11" ht="19.5">
      <c r="A5" s="393"/>
      <c r="B5" s="393"/>
      <c r="C5" s="393"/>
      <c r="D5" s="393"/>
      <c r="E5" s="393"/>
      <c r="F5" s="393"/>
      <c r="G5" s="393"/>
      <c r="H5" s="393"/>
      <c r="I5" s="393"/>
    </row>
    <row r="6" spans="1:11" ht="20.25" customHeight="1" thickBot="1">
      <c r="B6" s="1374" t="s">
        <v>5</v>
      </c>
      <c r="C6" s="1374"/>
      <c r="D6" s="1374"/>
      <c r="E6" s="1374"/>
      <c r="F6" s="1374"/>
      <c r="G6" s="1374"/>
      <c r="H6" s="1374"/>
      <c r="I6" s="1374"/>
      <c r="J6" s="1375" t="s">
        <v>246</v>
      </c>
      <c r="K6" s="1375"/>
    </row>
    <row r="7" spans="1:11" ht="36.75" customHeight="1">
      <c r="A7" s="1368" t="s">
        <v>4</v>
      </c>
      <c r="B7" s="1365" t="s">
        <v>434</v>
      </c>
      <c r="C7" s="1366"/>
      <c r="D7" s="1366"/>
      <c r="E7" s="1367"/>
      <c r="F7" s="1373" t="s">
        <v>263</v>
      </c>
      <c r="G7" s="1366"/>
      <c r="H7" s="1366"/>
      <c r="I7" s="1367"/>
      <c r="J7" s="1371" t="s">
        <v>864</v>
      </c>
      <c r="K7" s="1372"/>
    </row>
    <row r="8" spans="1:11" ht="41.25" customHeight="1" thickBot="1">
      <c r="A8" s="1369"/>
      <c r="B8" s="29" t="s">
        <v>485</v>
      </c>
      <c r="C8" s="29" t="s">
        <v>486</v>
      </c>
      <c r="D8" s="29" t="s">
        <v>212</v>
      </c>
      <c r="E8" s="30" t="s">
        <v>1</v>
      </c>
      <c r="F8" s="540" t="s">
        <v>35</v>
      </c>
      <c r="G8" s="29" t="s">
        <v>211</v>
      </c>
      <c r="H8" s="29" t="s">
        <v>212</v>
      </c>
      <c r="I8" s="30" t="s">
        <v>1</v>
      </c>
      <c r="J8" s="409" t="s">
        <v>246</v>
      </c>
      <c r="K8" s="410" t="s">
        <v>247</v>
      </c>
    </row>
    <row r="9" spans="1:11" ht="30" customHeight="1">
      <c r="A9" s="24" t="s">
        <v>219</v>
      </c>
      <c r="B9" s="161">
        <v>1</v>
      </c>
      <c r="C9" s="161"/>
      <c r="D9" s="161"/>
      <c r="E9" s="292">
        <f>SUM(B9:C9)</f>
        <v>1</v>
      </c>
      <c r="F9" s="541"/>
      <c r="G9" s="161"/>
      <c r="H9" s="161"/>
      <c r="I9" s="292"/>
      <c r="J9" s="407">
        <v>1</v>
      </c>
      <c r="K9" s="408">
        <f>J9/E9</f>
        <v>1</v>
      </c>
    </row>
    <row r="10" spans="1:11" ht="30" customHeight="1" thickBot="1">
      <c r="A10" s="160" t="s">
        <v>386</v>
      </c>
      <c r="B10" s="162">
        <v>5</v>
      </c>
      <c r="C10" s="162">
        <v>3</v>
      </c>
      <c r="D10" s="162"/>
      <c r="E10" s="292">
        <f>SUM(B10:C10)</f>
        <v>8</v>
      </c>
      <c r="F10" s="542"/>
      <c r="G10" s="162"/>
      <c r="H10" s="162"/>
      <c r="I10" s="293"/>
      <c r="J10" s="411">
        <v>7</v>
      </c>
      <c r="K10" s="412">
        <f>J10/E10</f>
        <v>0.875</v>
      </c>
    </row>
    <row r="11" spans="1:11" ht="54.75" customHeight="1" thickBot="1">
      <c r="A11" s="159" t="s">
        <v>30</v>
      </c>
      <c r="B11" s="255">
        <f t="shared" ref="B11:J11" si="0">SUM(B9:B10)</f>
        <v>6</v>
      </c>
      <c r="C11" s="255">
        <f t="shared" si="0"/>
        <v>3</v>
      </c>
      <c r="D11" s="255">
        <f t="shared" si="0"/>
        <v>0</v>
      </c>
      <c r="E11" s="294">
        <f t="shared" si="0"/>
        <v>9</v>
      </c>
      <c r="F11" s="543">
        <f t="shared" si="0"/>
        <v>0</v>
      </c>
      <c r="G11" s="255">
        <f t="shared" si="0"/>
        <v>0</v>
      </c>
      <c r="H11" s="255">
        <f t="shared" si="0"/>
        <v>0</v>
      </c>
      <c r="I11" s="294">
        <f t="shared" si="0"/>
        <v>0</v>
      </c>
      <c r="J11" s="415">
        <f t="shared" si="0"/>
        <v>8</v>
      </c>
      <c r="K11" s="416">
        <f>J11/E11</f>
        <v>0.88888888888888884</v>
      </c>
    </row>
    <row r="12" spans="1:11" ht="13.5" thickBot="1">
      <c r="K12" s="403"/>
    </row>
    <row r="13" spans="1:11" ht="30.75" customHeight="1" thickBot="1">
      <c r="A13" s="1361" t="s">
        <v>61</v>
      </c>
      <c r="B13" s="1362"/>
      <c r="C13" s="1362"/>
      <c r="D13" s="1363"/>
      <c r="E13" s="295">
        <v>2</v>
      </c>
      <c r="F13" s="405"/>
      <c r="G13" s="406"/>
      <c r="H13" s="404"/>
      <c r="I13" s="404"/>
      <c r="J13" s="413">
        <v>1</v>
      </c>
      <c r="K13" s="414">
        <f>J13/E13</f>
        <v>0.5</v>
      </c>
    </row>
    <row r="15" spans="1:11">
      <c r="A15" s="49" t="s">
        <v>124</v>
      </c>
    </row>
    <row r="17" spans="5:9">
      <c r="E17" s="291"/>
      <c r="F17" s="291"/>
      <c r="G17" s="291"/>
      <c r="H17" s="291"/>
      <c r="I17" s="291"/>
    </row>
  </sheetData>
  <mergeCells count="9">
    <mergeCell ref="J7:K7"/>
    <mergeCell ref="F7:I7"/>
    <mergeCell ref="B6:I6"/>
    <mergeCell ref="J6:K6"/>
    <mergeCell ref="A13:D13"/>
    <mergeCell ref="D2:E2"/>
    <mergeCell ref="B7:E7"/>
    <mergeCell ref="A7:A8"/>
    <mergeCell ref="A4:E4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63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FF12F-AFBA-4359-998F-B0D2DCD5B417}">
  <dimension ref="A1:E17"/>
  <sheetViews>
    <sheetView workbookViewId="0">
      <selection activeCell="E18" sqref="E18"/>
    </sheetView>
  </sheetViews>
  <sheetFormatPr defaultRowHeight="12.75"/>
  <cols>
    <col min="1" max="1" width="8.140625" style="926" customWidth="1"/>
    <col min="2" max="2" width="41" style="926" customWidth="1"/>
    <col min="3" max="3" width="16.85546875" style="926" customWidth="1"/>
    <col min="4" max="4" width="12.28515625" style="926" customWidth="1"/>
    <col min="5" max="5" width="12" style="926" customWidth="1"/>
    <col min="6" max="256" width="9.140625" style="926"/>
    <col min="257" max="257" width="8.140625" style="926" customWidth="1"/>
    <col min="258" max="258" width="41" style="926" customWidth="1"/>
    <col min="259" max="259" width="16.85546875" style="926" customWidth="1"/>
    <col min="260" max="260" width="12.28515625" style="926" customWidth="1"/>
    <col min="261" max="261" width="12" style="926" customWidth="1"/>
    <col min="262" max="512" width="9.140625" style="926"/>
    <col min="513" max="513" width="8.140625" style="926" customWidth="1"/>
    <col min="514" max="514" width="41" style="926" customWidth="1"/>
    <col min="515" max="515" width="16.85546875" style="926" customWidth="1"/>
    <col min="516" max="516" width="12.28515625" style="926" customWidth="1"/>
    <col min="517" max="517" width="12" style="926" customWidth="1"/>
    <col min="518" max="768" width="9.140625" style="926"/>
    <col min="769" max="769" width="8.140625" style="926" customWidth="1"/>
    <col min="770" max="770" width="41" style="926" customWidth="1"/>
    <col min="771" max="771" width="16.85546875" style="926" customWidth="1"/>
    <col min="772" max="772" width="12.28515625" style="926" customWidth="1"/>
    <col min="773" max="773" width="12" style="926" customWidth="1"/>
    <col min="774" max="1024" width="9.140625" style="926"/>
    <col min="1025" max="1025" width="8.140625" style="926" customWidth="1"/>
    <col min="1026" max="1026" width="41" style="926" customWidth="1"/>
    <col min="1027" max="1027" width="16.85546875" style="926" customWidth="1"/>
    <col min="1028" max="1028" width="12.28515625" style="926" customWidth="1"/>
    <col min="1029" max="1029" width="12" style="926" customWidth="1"/>
    <col min="1030" max="1280" width="9.140625" style="926"/>
    <col min="1281" max="1281" width="8.140625" style="926" customWidth="1"/>
    <col min="1282" max="1282" width="41" style="926" customWidth="1"/>
    <col min="1283" max="1283" width="16.85546875" style="926" customWidth="1"/>
    <col min="1284" max="1284" width="12.28515625" style="926" customWidth="1"/>
    <col min="1285" max="1285" width="12" style="926" customWidth="1"/>
    <col min="1286" max="1536" width="9.140625" style="926"/>
    <col min="1537" max="1537" width="8.140625" style="926" customWidth="1"/>
    <col min="1538" max="1538" width="41" style="926" customWidth="1"/>
    <col min="1539" max="1539" width="16.85546875" style="926" customWidth="1"/>
    <col min="1540" max="1540" width="12.28515625" style="926" customWidth="1"/>
    <col min="1541" max="1541" width="12" style="926" customWidth="1"/>
    <col min="1542" max="1792" width="9.140625" style="926"/>
    <col min="1793" max="1793" width="8.140625" style="926" customWidth="1"/>
    <col min="1794" max="1794" width="41" style="926" customWidth="1"/>
    <col min="1795" max="1795" width="16.85546875" style="926" customWidth="1"/>
    <col min="1796" max="1796" width="12.28515625" style="926" customWidth="1"/>
    <col min="1797" max="1797" width="12" style="926" customWidth="1"/>
    <col min="1798" max="2048" width="9.140625" style="926"/>
    <col min="2049" max="2049" width="8.140625" style="926" customWidth="1"/>
    <col min="2050" max="2050" width="41" style="926" customWidth="1"/>
    <col min="2051" max="2051" width="16.85546875" style="926" customWidth="1"/>
    <col min="2052" max="2052" width="12.28515625" style="926" customWidth="1"/>
    <col min="2053" max="2053" width="12" style="926" customWidth="1"/>
    <col min="2054" max="2304" width="9.140625" style="926"/>
    <col min="2305" max="2305" width="8.140625" style="926" customWidth="1"/>
    <col min="2306" max="2306" width="41" style="926" customWidth="1"/>
    <col min="2307" max="2307" width="16.85546875" style="926" customWidth="1"/>
    <col min="2308" max="2308" width="12.28515625" style="926" customWidth="1"/>
    <col min="2309" max="2309" width="12" style="926" customWidth="1"/>
    <col min="2310" max="2560" width="9.140625" style="926"/>
    <col min="2561" max="2561" width="8.140625" style="926" customWidth="1"/>
    <col min="2562" max="2562" width="41" style="926" customWidth="1"/>
    <col min="2563" max="2563" width="16.85546875" style="926" customWidth="1"/>
    <col min="2564" max="2564" width="12.28515625" style="926" customWidth="1"/>
    <col min="2565" max="2565" width="12" style="926" customWidth="1"/>
    <col min="2566" max="2816" width="9.140625" style="926"/>
    <col min="2817" max="2817" width="8.140625" style="926" customWidth="1"/>
    <col min="2818" max="2818" width="41" style="926" customWidth="1"/>
    <col min="2819" max="2819" width="16.85546875" style="926" customWidth="1"/>
    <col min="2820" max="2820" width="12.28515625" style="926" customWidth="1"/>
    <col min="2821" max="2821" width="12" style="926" customWidth="1"/>
    <col min="2822" max="3072" width="9.140625" style="926"/>
    <col min="3073" max="3073" width="8.140625" style="926" customWidth="1"/>
    <col min="3074" max="3074" width="41" style="926" customWidth="1"/>
    <col min="3075" max="3075" width="16.85546875" style="926" customWidth="1"/>
    <col min="3076" max="3076" width="12.28515625" style="926" customWidth="1"/>
    <col min="3077" max="3077" width="12" style="926" customWidth="1"/>
    <col min="3078" max="3328" width="9.140625" style="926"/>
    <col min="3329" max="3329" width="8.140625" style="926" customWidth="1"/>
    <col min="3330" max="3330" width="41" style="926" customWidth="1"/>
    <col min="3331" max="3331" width="16.85546875" style="926" customWidth="1"/>
    <col min="3332" max="3332" width="12.28515625" style="926" customWidth="1"/>
    <col min="3333" max="3333" width="12" style="926" customWidth="1"/>
    <col min="3334" max="3584" width="9.140625" style="926"/>
    <col min="3585" max="3585" width="8.140625" style="926" customWidth="1"/>
    <col min="3586" max="3586" width="41" style="926" customWidth="1"/>
    <col min="3587" max="3587" width="16.85546875" style="926" customWidth="1"/>
    <col min="3588" max="3588" width="12.28515625" style="926" customWidth="1"/>
    <col min="3589" max="3589" width="12" style="926" customWidth="1"/>
    <col min="3590" max="3840" width="9.140625" style="926"/>
    <col min="3841" max="3841" width="8.140625" style="926" customWidth="1"/>
    <col min="3842" max="3842" width="41" style="926" customWidth="1"/>
    <col min="3843" max="3843" width="16.85546875" style="926" customWidth="1"/>
    <col min="3844" max="3844" width="12.28515625" style="926" customWidth="1"/>
    <col min="3845" max="3845" width="12" style="926" customWidth="1"/>
    <col min="3846" max="4096" width="9.140625" style="926"/>
    <col min="4097" max="4097" width="8.140625" style="926" customWidth="1"/>
    <col min="4098" max="4098" width="41" style="926" customWidth="1"/>
    <col min="4099" max="4099" width="16.85546875" style="926" customWidth="1"/>
    <col min="4100" max="4100" width="12.28515625" style="926" customWidth="1"/>
    <col min="4101" max="4101" width="12" style="926" customWidth="1"/>
    <col min="4102" max="4352" width="9.140625" style="926"/>
    <col min="4353" max="4353" width="8.140625" style="926" customWidth="1"/>
    <col min="4354" max="4354" width="41" style="926" customWidth="1"/>
    <col min="4355" max="4355" width="16.85546875" style="926" customWidth="1"/>
    <col min="4356" max="4356" width="12.28515625" style="926" customWidth="1"/>
    <col min="4357" max="4357" width="12" style="926" customWidth="1"/>
    <col min="4358" max="4608" width="9.140625" style="926"/>
    <col min="4609" max="4609" width="8.140625" style="926" customWidth="1"/>
    <col min="4610" max="4610" width="41" style="926" customWidth="1"/>
    <col min="4611" max="4611" width="16.85546875" style="926" customWidth="1"/>
    <col min="4612" max="4612" width="12.28515625" style="926" customWidth="1"/>
    <col min="4613" max="4613" width="12" style="926" customWidth="1"/>
    <col min="4614" max="4864" width="9.140625" style="926"/>
    <col min="4865" max="4865" width="8.140625" style="926" customWidth="1"/>
    <col min="4866" max="4866" width="41" style="926" customWidth="1"/>
    <col min="4867" max="4867" width="16.85546875" style="926" customWidth="1"/>
    <col min="4868" max="4868" width="12.28515625" style="926" customWidth="1"/>
    <col min="4869" max="4869" width="12" style="926" customWidth="1"/>
    <col min="4870" max="5120" width="9.140625" style="926"/>
    <col min="5121" max="5121" width="8.140625" style="926" customWidth="1"/>
    <col min="5122" max="5122" width="41" style="926" customWidth="1"/>
    <col min="5123" max="5123" width="16.85546875" style="926" customWidth="1"/>
    <col min="5124" max="5124" width="12.28515625" style="926" customWidth="1"/>
    <col min="5125" max="5125" width="12" style="926" customWidth="1"/>
    <col min="5126" max="5376" width="9.140625" style="926"/>
    <col min="5377" max="5377" width="8.140625" style="926" customWidth="1"/>
    <col min="5378" max="5378" width="41" style="926" customWidth="1"/>
    <col min="5379" max="5379" width="16.85546875" style="926" customWidth="1"/>
    <col min="5380" max="5380" width="12.28515625" style="926" customWidth="1"/>
    <col min="5381" max="5381" width="12" style="926" customWidth="1"/>
    <col min="5382" max="5632" width="9.140625" style="926"/>
    <col min="5633" max="5633" width="8.140625" style="926" customWidth="1"/>
    <col min="5634" max="5634" width="41" style="926" customWidth="1"/>
    <col min="5635" max="5635" width="16.85546875" style="926" customWidth="1"/>
    <col min="5636" max="5636" width="12.28515625" style="926" customWidth="1"/>
    <col min="5637" max="5637" width="12" style="926" customWidth="1"/>
    <col min="5638" max="5888" width="9.140625" style="926"/>
    <col min="5889" max="5889" width="8.140625" style="926" customWidth="1"/>
    <col min="5890" max="5890" width="41" style="926" customWidth="1"/>
    <col min="5891" max="5891" width="16.85546875" style="926" customWidth="1"/>
    <col min="5892" max="5892" width="12.28515625" style="926" customWidth="1"/>
    <col min="5893" max="5893" width="12" style="926" customWidth="1"/>
    <col min="5894" max="6144" width="9.140625" style="926"/>
    <col min="6145" max="6145" width="8.140625" style="926" customWidth="1"/>
    <col min="6146" max="6146" width="41" style="926" customWidth="1"/>
    <col min="6147" max="6147" width="16.85546875" style="926" customWidth="1"/>
    <col min="6148" max="6148" width="12.28515625" style="926" customWidth="1"/>
    <col min="6149" max="6149" width="12" style="926" customWidth="1"/>
    <col min="6150" max="6400" width="9.140625" style="926"/>
    <col min="6401" max="6401" width="8.140625" style="926" customWidth="1"/>
    <col min="6402" max="6402" width="41" style="926" customWidth="1"/>
    <col min="6403" max="6403" width="16.85546875" style="926" customWidth="1"/>
    <col min="6404" max="6404" width="12.28515625" style="926" customWidth="1"/>
    <col min="6405" max="6405" width="12" style="926" customWidth="1"/>
    <col min="6406" max="6656" width="9.140625" style="926"/>
    <col min="6657" max="6657" width="8.140625" style="926" customWidth="1"/>
    <col min="6658" max="6658" width="41" style="926" customWidth="1"/>
    <col min="6659" max="6659" width="16.85546875" style="926" customWidth="1"/>
    <col min="6660" max="6660" width="12.28515625" style="926" customWidth="1"/>
    <col min="6661" max="6661" width="12" style="926" customWidth="1"/>
    <col min="6662" max="6912" width="9.140625" style="926"/>
    <col min="6913" max="6913" width="8.140625" style="926" customWidth="1"/>
    <col min="6914" max="6914" width="41" style="926" customWidth="1"/>
    <col min="6915" max="6915" width="16.85546875" style="926" customWidth="1"/>
    <col min="6916" max="6916" width="12.28515625" style="926" customWidth="1"/>
    <col min="6917" max="6917" width="12" style="926" customWidth="1"/>
    <col min="6918" max="7168" width="9.140625" style="926"/>
    <col min="7169" max="7169" width="8.140625" style="926" customWidth="1"/>
    <col min="7170" max="7170" width="41" style="926" customWidth="1"/>
    <col min="7171" max="7171" width="16.85546875" style="926" customWidth="1"/>
    <col min="7172" max="7172" width="12.28515625" style="926" customWidth="1"/>
    <col min="7173" max="7173" width="12" style="926" customWidth="1"/>
    <col min="7174" max="7424" width="9.140625" style="926"/>
    <col min="7425" max="7425" width="8.140625" style="926" customWidth="1"/>
    <col min="7426" max="7426" width="41" style="926" customWidth="1"/>
    <col min="7427" max="7427" width="16.85546875" style="926" customWidth="1"/>
    <col min="7428" max="7428" width="12.28515625" style="926" customWidth="1"/>
    <col min="7429" max="7429" width="12" style="926" customWidth="1"/>
    <col min="7430" max="7680" width="9.140625" style="926"/>
    <col min="7681" max="7681" width="8.140625" style="926" customWidth="1"/>
    <col min="7682" max="7682" width="41" style="926" customWidth="1"/>
    <col min="7683" max="7683" width="16.85546875" style="926" customWidth="1"/>
    <col min="7684" max="7684" width="12.28515625" style="926" customWidth="1"/>
    <col min="7685" max="7685" width="12" style="926" customWidth="1"/>
    <col min="7686" max="7936" width="9.140625" style="926"/>
    <col min="7937" max="7937" width="8.140625" style="926" customWidth="1"/>
    <col min="7938" max="7938" width="41" style="926" customWidth="1"/>
    <col min="7939" max="7939" width="16.85546875" style="926" customWidth="1"/>
    <col min="7940" max="7940" width="12.28515625" style="926" customWidth="1"/>
    <col min="7941" max="7941" width="12" style="926" customWidth="1"/>
    <col min="7942" max="8192" width="9.140625" style="926"/>
    <col min="8193" max="8193" width="8.140625" style="926" customWidth="1"/>
    <col min="8194" max="8194" width="41" style="926" customWidth="1"/>
    <col min="8195" max="8195" width="16.85546875" style="926" customWidth="1"/>
    <col min="8196" max="8196" width="12.28515625" style="926" customWidth="1"/>
    <col min="8197" max="8197" width="12" style="926" customWidth="1"/>
    <col min="8198" max="8448" width="9.140625" style="926"/>
    <col min="8449" max="8449" width="8.140625" style="926" customWidth="1"/>
    <col min="8450" max="8450" width="41" style="926" customWidth="1"/>
    <col min="8451" max="8451" width="16.85546875" style="926" customWidth="1"/>
    <col min="8452" max="8452" width="12.28515625" style="926" customWidth="1"/>
    <col min="8453" max="8453" width="12" style="926" customWidth="1"/>
    <col min="8454" max="8704" width="9.140625" style="926"/>
    <col min="8705" max="8705" width="8.140625" style="926" customWidth="1"/>
    <col min="8706" max="8706" width="41" style="926" customWidth="1"/>
    <col min="8707" max="8707" width="16.85546875" style="926" customWidth="1"/>
    <col min="8708" max="8708" width="12.28515625" style="926" customWidth="1"/>
    <col min="8709" max="8709" width="12" style="926" customWidth="1"/>
    <col min="8710" max="8960" width="9.140625" style="926"/>
    <col min="8961" max="8961" width="8.140625" style="926" customWidth="1"/>
    <col min="8962" max="8962" width="41" style="926" customWidth="1"/>
    <col min="8963" max="8963" width="16.85546875" style="926" customWidth="1"/>
    <col min="8964" max="8964" width="12.28515625" style="926" customWidth="1"/>
    <col min="8965" max="8965" width="12" style="926" customWidth="1"/>
    <col min="8966" max="9216" width="9.140625" style="926"/>
    <col min="9217" max="9217" width="8.140625" style="926" customWidth="1"/>
    <col min="9218" max="9218" width="41" style="926" customWidth="1"/>
    <col min="9219" max="9219" width="16.85546875" style="926" customWidth="1"/>
    <col min="9220" max="9220" width="12.28515625" style="926" customWidth="1"/>
    <col min="9221" max="9221" width="12" style="926" customWidth="1"/>
    <col min="9222" max="9472" width="9.140625" style="926"/>
    <col min="9473" max="9473" width="8.140625" style="926" customWidth="1"/>
    <col min="9474" max="9474" width="41" style="926" customWidth="1"/>
    <col min="9475" max="9475" width="16.85546875" style="926" customWidth="1"/>
    <col min="9476" max="9476" width="12.28515625" style="926" customWidth="1"/>
    <col min="9477" max="9477" width="12" style="926" customWidth="1"/>
    <col min="9478" max="9728" width="9.140625" style="926"/>
    <col min="9729" max="9729" width="8.140625" style="926" customWidth="1"/>
    <col min="9730" max="9730" width="41" style="926" customWidth="1"/>
    <col min="9731" max="9731" width="16.85546875" style="926" customWidth="1"/>
    <col min="9732" max="9732" width="12.28515625" style="926" customWidth="1"/>
    <col min="9733" max="9733" width="12" style="926" customWidth="1"/>
    <col min="9734" max="9984" width="9.140625" style="926"/>
    <col min="9985" max="9985" width="8.140625" style="926" customWidth="1"/>
    <col min="9986" max="9986" width="41" style="926" customWidth="1"/>
    <col min="9987" max="9987" width="16.85546875" style="926" customWidth="1"/>
    <col min="9988" max="9988" width="12.28515625" style="926" customWidth="1"/>
    <col min="9989" max="9989" width="12" style="926" customWidth="1"/>
    <col min="9990" max="10240" width="9.140625" style="926"/>
    <col min="10241" max="10241" width="8.140625" style="926" customWidth="1"/>
    <col min="10242" max="10242" width="41" style="926" customWidth="1"/>
    <col min="10243" max="10243" width="16.85546875" style="926" customWidth="1"/>
    <col min="10244" max="10244" width="12.28515625" style="926" customWidth="1"/>
    <col min="10245" max="10245" width="12" style="926" customWidth="1"/>
    <col min="10246" max="10496" width="9.140625" style="926"/>
    <col min="10497" max="10497" width="8.140625" style="926" customWidth="1"/>
    <col min="10498" max="10498" width="41" style="926" customWidth="1"/>
    <col min="10499" max="10499" width="16.85546875" style="926" customWidth="1"/>
    <col min="10500" max="10500" width="12.28515625" style="926" customWidth="1"/>
    <col min="10501" max="10501" width="12" style="926" customWidth="1"/>
    <col min="10502" max="10752" width="9.140625" style="926"/>
    <col min="10753" max="10753" width="8.140625" style="926" customWidth="1"/>
    <col min="10754" max="10754" width="41" style="926" customWidth="1"/>
    <col min="10755" max="10755" width="16.85546875" style="926" customWidth="1"/>
    <col min="10756" max="10756" width="12.28515625" style="926" customWidth="1"/>
    <col min="10757" max="10757" width="12" style="926" customWidth="1"/>
    <col min="10758" max="11008" width="9.140625" style="926"/>
    <col min="11009" max="11009" width="8.140625" style="926" customWidth="1"/>
    <col min="11010" max="11010" width="41" style="926" customWidth="1"/>
    <col min="11011" max="11011" width="16.85546875" style="926" customWidth="1"/>
    <col min="11012" max="11012" width="12.28515625" style="926" customWidth="1"/>
    <col min="11013" max="11013" width="12" style="926" customWidth="1"/>
    <col min="11014" max="11264" width="9.140625" style="926"/>
    <col min="11265" max="11265" width="8.140625" style="926" customWidth="1"/>
    <col min="11266" max="11266" width="41" style="926" customWidth="1"/>
    <col min="11267" max="11267" width="16.85546875" style="926" customWidth="1"/>
    <col min="11268" max="11268" width="12.28515625" style="926" customWidth="1"/>
    <col min="11269" max="11269" width="12" style="926" customWidth="1"/>
    <col min="11270" max="11520" width="9.140625" style="926"/>
    <col min="11521" max="11521" width="8.140625" style="926" customWidth="1"/>
    <col min="11522" max="11522" width="41" style="926" customWidth="1"/>
    <col min="11523" max="11523" width="16.85546875" style="926" customWidth="1"/>
    <col min="11524" max="11524" width="12.28515625" style="926" customWidth="1"/>
    <col min="11525" max="11525" width="12" style="926" customWidth="1"/>
    <col min="11526" max="11776" width="9.140625" style="926"/>
    <col min="11777" max="11777" width="8.140625" style="926" customWidth="1"/>
    <col min="11778" max="11778" width="41" style="926" customWidth="1"/>
    <col min="11779" max="11779" width="16.85546875" style="926" customWidth="1"/>
    <col min="11780" max="11780" width="12.28515625" style="926" customWidth="1"/>
    <col min="11781" max="11781" width="12" style="926" customWidth="1"/>
    <col min="11782" max="12032" width="9.140625" style="926"/>
    <col min="12033" max="12033" width="8.140625" style="926" customWidth="1"/>
    <col min="12034" max="12034" width="41" style="926" customWidth="1"/>
    <col min="12035" max="12035" width="16.85546875" style="926" customWidth="1"/>
    <col min="12036" max="12036" width="12.28515625" style="926" customWidth="1"/>
    <col min="12037" max="12037" width="12" style="926" customWidth="1"/>
    <col min="12038" max="12288" width="9.140625" style="926"/>
    <col min="12289" max="12289" width="8.140625" style="926" customWidth="1"/>
    <col min="12290" max="12290" width="41" style="926" customWidth="1"/>
    <col min="12291" max="12291" width="16.85546875" style="926" customWidth="1"/>
    <col min="12292" max="12292" width="12.28515625" style="926" customWidth="1"/>
    <col min="12293" max="12293" width="12" style="926" customWidth="1"/>
    <col min="12294" max="12544" width="9.140625" style="926"/>
    <col min="12545" max="12545" width="8.140625" style="926" customWidth="1"/>
    <col min="12546" max="12546" width="41" style="926" customWidth="1"/>
    <col min="12547" max="12547" width="16.85546875" style="926" customWidth="1"/>
    <col min="12548" max="12548" width="12.28515625" style="926" customWidth="1"/>
    <col min="12549" max="12549" width="12" style="926" customWidth="1"/>
    <col min="12550" max="12800" width="9.140625" style="926"/>
    <col min="12801" max="12801" width="8.140625" style="926" customWidth="1"/>
    <col min="12802" max="12802" width="41" style="926" customWidth="1"/>
    <col min="12803" max="12803" width="16.85546875" style="926" customWidth="1"/>
    <col min="12804" max="12804" width="12.28515625" style="926" customWidth="1"/>
    <col min="12805" max="12805" width="12" style="926" customWidth="1"/>
    <col min="12806" max="13056" width="9.140625" style="926"/>
    <col min="13057" max="13057" width="8.140625" style="926" customWidth="1"/>
    <col min="13058" max="13058" width="41" style="926" customWidth="1"/>
    <col min="13059" max="13059" width="16.85546875" style="926" customWidth="1"/>
    <col min="13060" max="13060" width="12.28515625" style="926" customWidth="1"/>
    <col min="13061" max="13061" width="12" style="926" customWidth="1"/>
    <col min="13062" max="13312" width="9.140625" style="926"/>
    <col min="13313" max="13313" width="8.140625" style="926" customWidth="1"/>
    <col min="13314" max="13314" width="41" style="926" customWidth="1"/>
    <col min="13315" max="13315" width="16.85546875" style="926" customWidth="1"/>
    <col min="13316" max="13316" width="12.28515625" style="926" customWidth="1"/>
    <col min="13317" max="13317" width="12" style="926" customWidth="1"/>
    <col min="13318" max="13568" width="9.140625" style="926"/>
    <col min="13569" max="13569" width="8.140625" style="926" customWidth="1"/>
    <col min="13570" max="13570" width="41" style="926" customWidth="1"/>
    <col min="13571" max="13571" width="16.85546875" style="926" customWidth="1"/>
    <col min="13572" max="13572" width="12.28515625" style="926" customWidth="1"/>
    <col min="13573" max="13573" width="12" style="926" customWidth="1"/>
    <col min="13574" max="13824" width="9.140625" style="926"/>
    <col min="13825" max="13825" width="8.140625" style="926" customWidth="1"/>
    <col min="13826" max="13826" width="41" style="926" customWidth="1"/>
    <col min="13827" max="13827" width="16.85546875" style="926" customWidth="1"/>
    <col min="13828" max="13828" width="12.28515625" style="926" customWidth="1"/>
    <col min="13829" max="13829" width="12" style="926" customWidth="1"/>
    <col min="13830" max="14080" width="9.140625" style="926"/>
    <col min="14081" max="14081" width="8.140625" style="926" customWidth="1"/>
    <col min="14082" max="14082" width="41" style="926" customWidth="1"/>
    <col min="14083" max="14083" width="16.85546875" style="926" customWidth="1"/>
    <col min="14084" max="14084" width="12.28515625" style="926" customWidth="1"/>
    <col min="14085" max="14085" width="12" style="926" customWidth="1"/>
    <col min="14086" max="14336" width="9.140625" style="926"/>
    <col min="14337" max="14337" width="8.140625" style="926" customWidth="1"/>
    <col min="14338" max="14338" width="41" style="926" customWidth="1"/>
    <col min="14339" max="14339" width="16.85546875" style="926" customWidth="1"/>
    <col min="14340" max="14340" width="12.28515625" style="926" customWidth="1"/>
    <col min="14341" max="14341" width="12" style="926" customWidth="1"/>
    <col min="14342" max="14592" width="9.140625" style="926"/>
    <col min="14593" max="14593" width="8.140625" style="926" customWidth="1"/>
    <col min="14594" max="14594" width="41" style="926" customWidth="1"/>
    <col min="14595" max="14595" width="16.85546875" style="926" customWidth="1"/>
    <col min="14596" max="14596" width="12.28515625" style="926" customWidth="1"/>
    <col min="14597" max="14597" width="12" style="926" customWidth="1"/>
    <col min="14598" max="14848" width="9.140625" style="926"/>
    <col min="14849" max="14849" width="8.140625" style="926" customWidth="1"/>
    <col min="14850" max="14850" width="41" style="926" customWidth="1"/>
    <col min="14851" max="14851" width="16.85546875" style="926" customWidth="1"/>
    <col min="14852" max="14852" width="12.28515625" style="926" customWidth="1"/>
    <col min="14853" max="14853" width="12" style="926" customWidth="1"/>
    <col min="14854" max="15104" width="9.140625" style="926"/>
    <col min="15105" max="15105" width="8.140625" style="926" customWidth="1"/>
    <col min="15106" max="15106" width="41" style="926" customWidth="1"/>
    <col min="15107" max="15107" width="16.85546875" style="926" customWidth="1"/>
    <col min="15108" max="15108" width="12.28515625" style="926" customWidth="1"/>
    <col min="15109" max="15109" width="12" style="926" customWidth="1"/>
    <col min="15110" max="15360" width="9.140625" style="926"/>
    <col min="15361" max="15361" width="8.140625" style="926" customWidth="1"/>
    <col min="15362" max="15362" width="41" style="926" customWidth="1"/>
    <col min="15363" max="15363" width="16.85546875" style="926" customWidth="1"/>
    <col min="15364" max="15364" width="12.28515625" style="926" customWidth="1"/>
    <col min="15365" max="15365" width="12" style="926" customWidth="1"/>
    <col min="15366" max="15616" width="9.140625" style="926"/>
    <col min="15617" max="15617" width="8.140625" style="926" customWidth="1"/>
    <col min="15618" max="15618" width="41" style="926" customWidth="1"/>
    <col min="15619" max="15619" width="16.85546875" style="926" customWidth="1"/>
    <col min="15620" max="15620" width="12.28515625" style="926" customWidth="1"/>
    <col min="15621" max="15621" width="12" style="926" customWidth="1"/>
    <col min="15622" max="15872" width="9.140625" style="926"/>
    <col min="15873" max="15873" width="8.140625" style="926" customWidth="1"/>
    <col min="15874" max="15874" width="41" style="926" customWidth="1"/>
    <col min="15875" max="15875" width="16.85546875" style="926" customWidth="1"/>
    <col min="15876" max="15876" width="12.28515625" style="926" customWidth="1"/>
    <col min="15877" max="15877" width="12" style="926" customWidth="1"/>
    <col min="15878" max="16128" width="9.140625" style="926"/>
    <col min="16129" max="16129" width="8.140625" style="926" customWidth="1"/>
    <col min="16130" max="16130" width="41" style="926" customWidth="1"/>
    <col min="16131" max="16131" width="16.85546875" style="926" customWidth="1"/>
    <col min="16132" max="16132" width="12.28515625" style="926" customWidth="1"/>
    <col min="16133" max="16133" width="12" style="926" customWidth="1"/>
    <col min="16134" max="16384" width="9.140625" style="926"/>
  </cols>
  <sheetData>
    <row r="1" spans="1:5">
      <c r="A1" s="1376" t="s">
        <v>68</v>
      </c>
      <c r="B1" s="1376"/>
      <c r="C1" s="1376"/>
      <c r="D1" s="1376"/>
      <c r="E1" s="1376"/>
    </row>
    <row r="3" spans="1:5" ht="18">
      <c r="A3" s="1377" t="s">
        <v>795</v>
      </c>
      <c r="B3" s="1377"/>
      <c r="C3" s="1377"/>
      <c r="D3" s="1377"/>
      <c r="E3" s="1377"/>
    </row>
    <row r="4" spans="1:5">
      <c r="A4" s="1376" t="s">
        <v>502</v>
      </c>
      <c r="B4" s="1376"/>
      <c r="C4" s="1376"/>
      <c r="D4" s="1376"/>
      <c r="E4" s="1376"/>
    </row>
    <row r="5" spans="1:5" ht="15">
      <c r="A5" s="1378" t="s">
        <v>796</v>
      </c>
      <c r="B5" s="1379"/>
      <c r="C5" s="1379"/>
      <c r="D5" s="1379"/>
      <c r="E5" s="1380"/>
    </row>
    <row r="6" spans="1:5" ht="15">
      <c r="A6" s="829" t="s">
        <v>797</v>
      </c>
      <c r="B6" s="829" t="s">
        <v>4</v>
      </c>
      <c r="C6" s="829" t="s">
        <v>219</v>
      </c>
      <c r="D6" s="829" t="s">
        <v>18</v>
      </c>
      <c r="E6" s="829" t="s">
        <v>1</v>
      </c>
    </row>
    <row r="7" spans="1:5" ht="15">
      <c r="A7" s="829"/>
      <c r="B7" s="829"/>
      <c r="C7" s="829"/>
      <c r="D7" s="927"/>
      <c r="E7" s="927"/>
    </row>
    <row r="8" spans="1:5">
      <c r="A8" s="841">
        <v>1</v>
      </c>
      <c r="B8" s="1025" t="s">
        <v>798</v>
      </c>
      <c r="C8" s="928">
        <v>55288594</v>
      </c>
      <c r="D8" s="928">
        <v>16225219</v>
      </c>
      <c r="E8" s="1026">
        <f>SUM(C8:D8)</f>
        <v>71513813</v>
      </c>
    </row>
    <row r="9" spans="1:5">
      <c r="A9" s="841">
        <v>2</v>
      </c>
      <c r="B9" s="1025" t="s">
        <v>799</v>
      </c>
      <c r="C9" s="928">
        <v>44667378</v>
      </c>
      <c r="D9" s="928">
        <v>34193225</v>
      </c>
      <c r="E9" s="1026">
        <f>SUM(C9:D9)</f>
        <v>78860603</v>
      </c>
    </row>
    <row r="10" spans="1:5">
      <c r="A10" s="929">
        <v>3</v>
      </c>
      <c r="B10" s="1027" t="s">
        <v>800</v>
      </c>
      <c r="C10" s="930">
        <f>+C8-C9</f>
        <v>10621216</v>
      </c>
      <c r="D10" s="930">
        <f>+D8-D9</f>
        <v>-17968006</v>
      </c>
      <c r="E10" s="1028">
        <f t="shared" ref="E10:E16" si="0">SUM(C10:D10)</f>
        <v>-7346790</v>
      </c>
    </row>
    <row r="11" spans="1:5">
      <c r="A11" s="841">
        <v>4</v>
      </c>
      <c r="B11" s="1025" t="s">
        <v>801</v>
      </c>
      <c r="C11" s="928">
        <v>26998505</v>
      </c>
      <c r="D11" s="928">
        <v>21292266</v>
      </c>
      <c r="E11" s="1026">
        <f t="shared" si="0"/>
        <v>48290771</v>
      </c>
    </row>
    <row r="12" spans="1:5">
      <c r="A12" s="841">
        <v>5</v>
      </c>
      <c r="B12" s="1025" t="s">
        <v>802</v>
      </c>
      <c r="C12" s="927">
        <v>17492141</v>
      </c>
      <c r="D12" s="927">
        <v>0</v>
      </c>
      <c r="E12" s="1026">
        <f t="shared" si="0"/>
        <v>17492141</v>
      </c>
    </row>
    <row r="13" spans="1:5">
      <c r="A13" s="929">
        <v>6</v>
      </c>
      <c r="B13" s="1027" t="s">
        <v>803</v>
      </c>
      <c r="C13" s="930">
        <f>+C11-C12</f>
        <v>9506364</v>
      </c>
      <c r="D13" s="930">
        <f>+D11-D12</f>
        <v>21292266</v>
      </c>
      <c r="E13" s="1028">
        <f>SUM(C13:D13)</f>
        <v>30798630</v>
      </c>
    </row>
    <row r="14" spans="1:5">
      <c r="A14" s="929">
        <v>7</v>
      </c>
      <c r="B14" s="1027" t="s">
        <v>804</v>
      </c>
      <c r="C14" s="930">
        <f>+C10+C13</f>
        <v>20127580</v>
      </c>
      <c r="D14" s="930">
        <f>+D10+D13</f>
        <v>3324260</v>
      </c>
      <c r="E14" s="1028">
        <f t="shared" si="0"/>
        <v>23451840</v>
      </c>
    </row>
    <row r="15" spans="1:5">
      <c r="A15" s="929">
        <v>8</v>
      </c>
      <c r="B15" s="1027" t="s">
        <v>805</v>
      </c>
      <c r="C15" s="930">
        <f>+C14</f>
        <v>20127580</v>
      </c>
      <c r="D15" s="930">
        <f>+D14</f>
        <v>3324260</v>
      </c>
      <c r="E15" s="1028">
        <f t="shared" si="0"/>
        <v>23451840</v>
      </c>
    </row>
    <row r="16" spans="1:5" ht="25.5">
      <c r="A16" s="929">
        <v>9</v>
      </c>
      <c r="B16" s="1027" t="s">
        <v>806</v>
      </c>
      <c r="C16" s="927">
        <v>115000</v>
      </c>
      <c r="D16" s="927">
        <v>0</v>
      </c>
      <c r="E16" s="1028">
        <f t="shared" si="0"/>
        <v>115000</v>
      </c>
    </row>
    <row r="17" spans="1:5">
      <c r="A17" s="929">
        <v>10</v>
      </c>
      <c r="B17" s="1027" t="s">
        <v>807</v>
      </c>
      <c r="C17" s="930">
        <f>+C15-C16</f>
        <v>20012580</v>
      </c>
      <c r="D17" s="930">
        <f>+D15-D16</f>
        <v>3324260</v>
      </c>
      <c r="E17" s="1028">
        <f>SUM(C17:D17)</f>
        <v>23336840</v>
      </c>
    </row>
  </sheetData>
  <mergeCells count="4">
    <mergeCell ref="A1:E1"/>
    <mergeCell ref="A3:E3"/>
    <mergeCell ref="A4:E4"/>
    <mergeCell ref="A5:E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1535E-99BC-43DA-A412-81F5EC981306}">
  <dimension ref="A1:H68"/>
  <sheetViews>
    <sheetView topLeftCell="A64" workbookViewId="0">
      <selection activeCell="F68" sqref="F68"/>
    </sheetView>
  </sheetViews>
  <sheetFormatPr defaultRowHeight="12.75"/>
  <cols>
    <col min="2" max="2" width="21.85546875" customWidth="1"/>
    <col min="3" max="3" width="15.42578125" customWidth="1"/>
    <col min="4" max="4" width="13.7109375" customWidth="1"/>
    <col min="5" max="6" width="13.5703125" customWidth="1"/>
    <col min="7" max="7" width="13.42578125" customWidth="1"/>
    <col min="8" max="8" width="14.28515625" customWidth="1"/>
  </cols>
  <sheetData>
    <row r="1" spans="1:8">
      <c r="A1" s="1384" t="s">
        <v>245</v>
      </c>
      <c r="B1" s="1384"/>
      <c r="C1" s="1384"/>
      <c r="D1" s="1384"/>
      <c r="E1" s="1384"/>
      <c r="F1" s="1384"/>
      <c r="G1" s="828"/>
      <c r="H1" s="828"/>
    </row>
    <row r="2" spans="1:8">
      <c r="A2" s="827"/>
      <c r="B2" s="827"/>
      <c r="C2" s="827"/>
      <c r="D2" s="828"/>
      <c r="E2" s="828"/>
      <c r="F2" s="828"/>
      <c r="G2" s="828"/>
      <c r="H2" s="828"/>
    </row>
    <row r="3" spans="1:8" ht="18">
      <c r="A3" s="1385" t="s">
        <v>501</v>
      </c>
      <c r="B3" s="1385"/>
      <c r="C3" s="1385"/>
      <c r="D3" s="1385"/>
      <c r="E3" s="1385"/>
      <c r="F3" s="1385"/>
      <c r="G3" s="828"/>
      <c r="H3" s="828"/>
    </row>
    <row r="4" spans="1:8">
      <c r="A4" s="1376" t="s">
        <v>502</v>
      </c>
      <c r="B4" s="1376"/>
      <c r="C4" s="1376"/>
      <c r="D4" s="1376"/>
      <c r="E4" s="1376"/>
      <c r="F4" s="1376"/>
      <c r="G4" s="1376"/>
      <c r="H4" s="1376"/>
    </row>
    <row r="5" spans="1:8">
      <c r="A5" s="828"/>
      <c r="B5" s="828"/>
      <c r="C5" s="828"/>
      <c r="D5" s="828"/>
      <c r="E5" s="828"/>
      <c r="F5" s="828"/>
      <c r="G5" s="828"/>
      <c r="H5" s="828"/>
    </row>
    <row r="6" spans="1:8" ht="15">
      <c r="A6" s="1381"/>
      <c r="B6" s="1382"/>
      <c r="C6" s="1382"/>
      <c r="D6" s="1382"/>
      <c r="E6" s="827"/>
      <c r="F6" s="827"/>
      <c r="G6" s="827"/>
      <c r="H6" s="827"/>
    </row>
    <row r="7" spans="1:8" ht="15.75">
      <c r="A7" s="829"/>
      <c r="B7" s="834" t="s">
        <v>4</v>
      </c>
      <c r="C7" s="1383" t="s">
        <v>219</v>
      </c>
      <c r="D7" s="1383"/>
      <c r="E7" s="1383" t="s">
        <v>18</v>
      </c>
      <c r="F7" s="1383"/>
      <c r="G7" s="1383" t="s">
        <v>503</v>
      </c>
      <c r="H7" s="1383"/>
    </row>
    <row r="8" spans="1:8" ht="21.75" customHeight="1">
      <c r="A8" s="829"/>
      <c r="B8" s="834"/>
      <c r="C8" s="834" t="s">
        <v>504</v>
      </c>
      <c r="D8" s="834" t="s">
        <v>505</v>
      </c>
      <c r="E8" s="834" t="s">
        <v>504</v>
      </c>
      <c r="F8" s="834" t="s">
        <v>505</v>
      </c>
      <c r="G8" s="834" t="s">
        <v>504</v>
      </c>
      <c r="H8" s="834" t="s">
        <v>505</v>
      </c>
    </row>
    <row r="9" spans="1:8" ht="17.25" customHeight="1">
      <c r="A9" s="841">
        <v>1</v>
      </c>
      <c r="B9" s="843" t="s">
        <v>612</v>
      </c>
      <c r="C9" s="842">
        <v>0</v>
      </c>
      <c r="D9" s="844">
        <v>182623</v>
      </c>
      <c r="E9" s="842">
        <v>0</v>
      </c>
      <c r="F9" s="842">
        <v>0</v>
      </c>
      <c r="G9" s="842">
        <f>+C9+E9</f>
        <v>0</v>
      </c>
      <c r="H9" s="844">
        <f>+D9+F9</f>
        <v>182623</v>
      </c>
    </row>
    <row r="10" spans="1:8">
      <c r="A10" s="830" t="s">
        <v>559</v>
      </c>
      <c r="B10" s="835" t="s">
        <v>506</v>
      </c>
      <c r="C10" s="839">
        <v>0</v>
      </c>
      <c r="D10" s="839">
        <v>800000</v>
      </c>
      <c r="E10" s="839">
        <v>0</v>
      </c>
      <c r="F10" s="839">
        <v>0</v>
      </c>
      <c r="G10" s="839">
        <f>+C10+E10</f>
        <v>0</v>
      </c>
      <c r="H10" s="839">
        <f>+D10+F10</f>
        <v>800000</v>
      </c>
    </row>
    <row r="11" spans="1:8" ht="45" customHeight="1">
      <c r="A11" s="831" t="s">
        <v>560</v>
      </c>
      <c r="B11" s="836" t="s">
        <v>507</v>
      </c>
      <c r="C11" s="840">
        <v>0</v>
      </c>
      <c r="D11" s="840">
        <v>982623</v>
      </c>
      <c r="E11" s="840">
        <v>0</v>
      </c>
      <c r="F11" s="840">
        <v>0</v>
      </c>
      <c r="G11" s="840">
        <f t="shared" ref="G11:H68" si="0">+C11+E11</f>
        <v>0</v>
      </c>
      <c r="H11" s="840">
        <f t="shared" si="0"/>
        <v>982623</v>
      </c>
    </row>
    <row r="12" spans="1:8" ht="45" customHeight="1">
      <c r="A12" s="830" t="s">
        <v>561</v>
      </c>
      <c r="B12" s="835" t="s">
        <v>508</v>
      </c>
      <c r="C12" s="839">
        <v>191951649</v>
      </c>
      <c r="D12" s="839">
        <v>295016336</v>
      </c>
      <c r="E12" s="839">
        <v>0</v>
      </c>
      <c r="F12" s="839">
        <v>0</v>
      </c>
      <c r="G12" s="839">
        <f t="shared" si="0"/>
        <v>191951649</v>
      </c>
      <c r="H12" s="839">
        <f t="shared" si="0"/>
        <v>295016336</v>
      </c>
    </row>
    <row r="13" spans="1:8" ht="31.5" customHeight="1">
      <c r="A13" s="830" t="s">
        <v>562</v>
      </c>
      <c r="B13" s="835" t="s">
        <v>509</v>
      </c>
      <c r="C13" s="839">
        <v>19244022</v>
      </c>
      <c r="D13" s="839">
        <v>10258575</v>
      </c>
      <c r="E13" s="839">
        <v>574360</v>
      </c>
      <c r="F13" s="839">
        <v>417276</v>
      </c>
      <c r="G13" s="839">
        <f t="shared" si="0"/>
        <v>19818382</v>
      </c>
      <c r="H13" s="839">
        <f t="shared" si="0"/>
        <v>10675851</v>
      </c>
    </row>
    <row r="14" spans="1:8" ht="36" customHeight="1">
      <c r="A14" s="830" t="s">
        <v>563</v>
      </c>
      <c r="B14" s="835" t="s">
        <v>510</v>
      </c>
      <c r="C14" s="839">
        <v>0</v>
      </c>
      <c r="D14" s="839">
        <v>100000</v>
      </c>
      <c r="E14" s="839">
        <v>0</v>
      </c>
      <c r="F14" s="839">
        <v>214106</v>
      </c>
      <c r="G14" s="839">
        <f t="shared" si="0"/>
        <v>0</v>
      </c>
      <c r="H14" s="839">
        <f t="shared" si="0"/>
        <v>314106</v>
      </c>
    </row>
    <row r="15" spans="1:8" ht="48" customHeight="1">
      <c r="A15" s="831" t="s">
        <v>564</v>
      </c>
      <c r="B15" s="836" t="s">
        <v>511</v>
      </c>
      <c r="C15" s="840">
        <v>211195671</v>
      </c>
      <c r="D15" s="840">
        <v>305374911</v>
      </c>
      <c r="E15" s="840">
        <f>+E13</f>
        <v>574360</v>
      </c>
      <c r="F15" s="840">
        <v>631382</v>
      </c>
      <c r="G15" s="840">
        <f t="shared" si="0"/>
        <v>211770031</v>
      </c>
      <c r="H15" s="840">
        <f t="shared" si="0"/>
        <v>306006293</v>
      </c>
    </row>
    <row r="16" spans="1:8" ht="47.25" customHeight="1">
      <c r="A16" s="830" t="s">
        <v>565</v>
      </c>
      <c r="B16" s="835" t="s">
        <v>512</v>
      </c>
      <c r="C16" s="839">
        <v>0</v>
      </c>
      <c r="D16" s="839">
        <v>868000</v>
      </c>
      <c r="E16" s="839">
        <v>0</v>
      </c>
      <c r="F16" s="839">
        <v>0</v>
      </c>
      <c r="G16" s="839">
        <f t="shared" si="0"/>
        <v>0</v>
      </c>
      <c r="H16" s="839">
        <f t="shared" si="0"/>
        <v>868000</v>
      </c>
    </row>
    <row r="17" spans="1:8" ht="45" customHeight="1">
      <c r="A17" s="830" t="s">
        <v>566</v>
      </c>
      <c r="B17" s="835" t="s">
        <v>513</v>
      </c>
      <c r="C17" s="839">
        <v>0</v>
      </c>
      <c r="D17" s="839">
        <v>868000</v>
      </c>
      <c r="E17" s="839">
        <v>0</v>
      </c>
      <c r="F17" s="839">
        <v>0</v>
      </c>
      <c r="G17" s="839">
        <f t="shared" si="0"/>
        <v>0</v>
      </c>
      <c r="H17" s="839">
        <f t="shared" si="0"/>
        <v>868000</v>
      </c>
    </row>
    <row r="18" spans="1:8" ht="38.25">
      <c r="A18" s="831" t="s">
        <v>567</v>
      </c>
      <c r="B18" s="836" t="s">
        <v>514</v>
      </c>
      <c r="C18" s="840">
        <v>0</v>
      </c>
      <c r="D18" s="840">
        <v>868000</v>
      </c>
      <c r="E18" s="840">
        <v>0</v>
      </c>
      <c r="F18" s="840">
        <v>0</v>
      </c>
      <c r="G18" s="840">
        <f t="shared" si="0"/>
        <v>0</v>
      </c>
      <c r="H18" s="840">
        <f t="shared" si="0"/>
        <v>868000</v>
      </c>
    </row>
    <row r="19" spans="1:8" ht="63.75">
      <c r="A19" s="830" t="s">
        <v>568</v>
      </c>
      <c r="B19" s="835" t="s">
        <v>515</v>
      </c>
      <c r="C19" s="839">
        <v>0</v>
      </c>
      <c r="D19" s="839">
        <v>0</v>
      </c>
      <c r="E19" s="839">
        <v>0</v>
      </c>
      <c r="F19" s="839">
        <v>0</v>
      </c>
      <c r="G19" s="839">
        <f t="shared" si="0"/>
        <v>0</v>
      </c>
      <c r="H19" s="839">
        <f t="shared" si="0"/>
        <v>0</v>
      </c>
    </row>
    <row r="20" spans="1:8" ht="25.5">
      <c r="A20" s="830" t="s">
        <v>569</v>
      </c>
      <c r="B20" s="835" t="s">
        <v>516</v>
      </c>
      <c r="C20" s="839">
        <v>0</v>
      </c>
      <c r="D20" s="839">
        <v>0</v>
      </c>
      <c r="E20" s="839">
        <v>0</v>
      </c>
      <c r="F20" s="839">
        <v>0</v>
      </c>
      <c r="G20" s="839">
        <f t="shared" si="0"/>
        <v>0</v>
      </c>
      <c r="H20" s="839">
        <f t="shared" si="0"/>
        <v>0</v>
      </c>
    </row>
    <row r="21" spans="1:8" ht="51">
      <c r="A21" s="831" t="s">
        <v>570</v>
      </c>
      <c r="B21" s="836" t="s">
        <v>517</v>
      </c>
      <c r="C21" s="840">
        <v>0</v>
      </c>
      <c r="D21" s="840">
        <v>0</v>
      </c>
      <c r="E21" s="840">
        <v>0</v>
      </c>
      <c r="F21" s="840">
        <v>0</v>
      </c>
      <c r="G21" s="840">
        <f t="shared" si="0"/>
        <v>0</v>
      </c>
      <c r="H21" s="840">
        <f t="shared" si="0"/>
        <v>0</v>
      </c>
    </row>
    <row r="22" spans="1:8" ht="63.75">
      <c r="A22" s="831" t="s">
        <v>571</v>
      </c>
      <c r="B22" s="836" t="s">
        <v>518</v>
      </c>
      <c r="C22" s="840">
        <v>211195671</v>
      </c>
      <c r="D22" s="840">
        <v>307225534</v>
      </c>
      <c r="E22" s="840">
        <v>574360</v>
      </c>
      <c r="F22" s="840">
        <v>631382</v>
      </c>
      <c r="G22" s="840">
        <f t="shared" si="0"/>
        <v>211770031</v>
      </c>
      <c r="H22" s="840">
        <f t="shared" si="0"/>
        <v>307856916</v>
      </c>
    </row>
    <row r="23" spans="1:8">
      <c r="A23" s="832" t="s">
        <v>572</v>
      </c>
      <c r="B23" s="837" t="s">
        <v>519</v>
      </c>
      <c r="C23" s="839">
        <v>0</v>
      </c>
      <c r="D23" s="839">
        <v>0</v>
      </c>
      <c r="E23" s="839">
        <v>0</v>
      </c>
      <c r="F23" s="839">
        <v>0</v>
      </c>
      <c r="G23" s="839">
        <f t="shared" si="0"/>
        <v>0</v>
      </c>
      <c r="H23" s="839">
        <f t="shared" si="0"/>
        <v>0</v>
      </c>
    </row>
    <row r="24" spans="1:8" ht="25.5">
      <c r="A24" s="833" t="s">
        <v>573</v>
      </c>
      <c r="B24" s="838" t="s">
        <v>520</v>
      </c>
      <c r="C24" s="840">
        <v>0</v>
      </c>
      <c r="D24" s="840">
        <v>0</v>
      </c>
      <c r="E24" s="840">
        <v>0</v>
      </c>
      <c r="F24" s="840">
        <v>0</v>
      </c>
      <c r="G24" s="840">
        <f t="shared" si="0"/>
        <v>0</v>
      </c>
      <c r="H24" s="840">
        <f t="shared" si="0"/>
        <v>0</v>
      </c>
    </row>
    <row r="25" spans="1:8" ht="51">
      <c r="A25" s="833" t="s">
        <v>574</v>
      </c>
      <c r="B25" s="838" t="s">
        <v>521</v>
      </c>
      <c r="C25" s="840">
        <v>0</v>
      </c>
      <c r="D25" s="840">
        <v>0</v>
      </c>
      <c r="E25" s="840">
        <v>0</v>
      </c>
      <c r="F25" s="840">
        <v>0</v>
      </c>
      <c r="G25" s="840">
        <f t="shared" si="0"/>
        <v>0</v>
      </c>
      <c r="H25" s="840">
        <f t="shared" si="0"/>
        <v>0</v>
      </c>
    </row>
    <row r="26" spans="1:8">
      <c r="A26" s="831"/>
      <c r="B26" s="836"/>
      <c r="C26" s="840"/>
      <c r="D26" s="840"/>
      <c r="E26" s="840"/>
      <c r="F26" s="840"/>
      <c r="G26" s="840">
        <f t="shared" si="0"/>
        <v>0</v>
      </c>
      <c r="H26" s="840">
        <f t="shared" si="0"/>
        <v>0</v>
      </c>
    </row>
    <row r="27" spans="1:8" ht="25.5">
      <c r="A27" s="830" t="s">
        <v>575</v>
      </c>
      <c r="B27" s="835" t="s">
        <v>522</v>
      </c>
      <c r="C27" s="839">
        <v>24632973</v>
      </c>
      <c r="D27" s="839">
        <v>28478820</v>
      </c>
      <c r="E27" s="839">
        <v>2460101</v>
      </c>
      <c r="F27" s="839">
        <v>799124</v>
      </c>
      <c r="G27" s="839">
        <f t="shared" si="0"/>
        <v>27093074</v>
      </c>
      <c r="H27" s="839">
        <f t="shared" si="0"/>
        <v>29277944</v>
      </c>
    </row>
    <row r="28" spans="1:8" ht="25.5">
      <c r="A28" s="831" t="s">
        <v>576</v>
      </c>
      <c r="B28" s="836" t="s">
        <v>523</v>
      </c>
      <c r="C28" s="840">
        <v>24632973</v>
      </c>
      <c r="D28" s="840">
        <v>28478820</v>
      </c>
      <c r="E28" s="840">
        <v>2460101</v>
      </c>
      <c r="F28" s="840">
        <v>799124</v>
      </c>
      <c r="G28" s="840">
        <f t="shared" si="0"/>
        <v>27093074</v>
      </c>
      <c r="H28" s="840">
        <f t="shared" si="0"/>
        <v>29277944</v>
      </c>
    </row>
    <row r="29" spans="1:8" ht="25.5">
      <c r="A29" s="831" t="s">
        <v>577</v>
      </c>
      <c r="B29" s="836" t="s">
        <v>524</v>
      </c>
      <c r="C29" s="840">
        <v>24632973</v>
      </c>
      <c r="D29" s="840">
        <v>28478820</v>
      </c>
      <c r="E29" s="840">
        <v>2460101</v>
      </c>
      <c r="F29" s="840">
        <v>799124</v>
      </c>
      <c r="G29" s="840">
        <f t="shared" si="0"/>
        <v>27093074</v>
      </c>
      <c r="H29" s="840">
        <f t="shared" si="0"/>
        <v>29277944</v>
      </c>
    </row>
    <row r="30" spans="1:8" ht="63.75">
      <c r="A30" s="830" t="s">
        <v>578</v>
      </c>
      <c r="B30" s="835" t="s">
        <v>525</v>
      </c>
      <c r="C30" s="839">
        <v>24398</v>
      </c>
      <c r="D30" s="839">
        <v>359215</v>
      </c>
      <c r="E30" s="839">
        <v>0</v>
      </c>
      <c r="F30" s="839">
        <v>0</v>
      </c>
      <c r="G30" s="839">
        <f t="shared" si="0"/>
        <v>24398</v>
      </c>
      <c r="H30" s="839">
        <f t="shared" si="0"/>
        <v>359215</v>
      </c>
    </row>
    <row r="31" spans="1:8" ht="51">
      <c r="A31" s="830" t="s">
        <v>579</v>
      </c>
      <c r="B31" s="835" t="s">
        <v>526</v>
      </c>
      <c r="C31" s="839">
        <v>0</v>
      </c>
      <c r="D31" s="839">
        <v>161340</v>
      </c>
      <c r="E31" s="839">
        <v>0</v>
      </c>
      <c r="F31" s="839">
        <v>0</v>
      </c>
      <c r="G31" s="839">
        <f t="shared" si="0"/>
        <v>0</v>
      </c>
      <c r="H31" s="839">
        <f t="shared" si="0"/>
        <v>161340</v>
      </c>
    </row>
    <row r="32" spans="1:8" ht="63.75">
      <c r="A32" s="830" t="s">
        <v>580</v>
      </c>
      <c r="B32" s="835" t="s">
        <v>527</v>
      </c>
      <c r="C32" s="839">
        <v>24398</v>
      </c>
      <c r="D32" s="839">
        <v>170254</v>
      </c>
      <c r="E32" s="839">
        <v>0</v>
      </c>
      <c r="F32" s="839">
        <v>0</v>
      </c>
      <c r="G32" s="839">
        <f t="shared" si="0"/>
        <v>24398</v>
      </c>
      <c r="H32" s="839">
        <f t="shared" si="0"/>
        <v>170254</v>
      </c>
    </row>
    <row r="33" spans="1:8" ht="63.75">
      <c r="A33" s="830" t="s">
        <v>581</v>
      </c>
      <c r="B33" s="835" t="s">
        <v>528</v>
      </c>
      <c r="C33" s="839">
        <v>0</v>
      </c>
      <c r="D33" s="839">
        <v>27621</v>
      </c>
      <c r="E33" s="839">
        <v>0</v>
      </c>
      <c r="F33" s="839">
        <v>0</v>
      </c>
      <c r="G33" s="839">
        <f t="shared" si="0"/>
        <v>0</v>
      </c>
      <c r="H33" s="839">
        <f t="shared" si="0"/>
        <v>27621</v>
      </c>
    </row>
    <row r="34" spans="1:8" ht="63.75">
      <c r="A34" s="830" t="s">
        <v>582</v>
      </c>
      <c r="B34" s="835" t="s">
        <v>529</v>
      </c>
      <c r="C34" s="839">
        <v>0</v>
      </c>
      <c r="D34" s="839">
        <v>41354</v>
      </c>
      <c r="E34" s="839">
        <v>0</v>
      </c>
      <c r="F34" s="839">
        <v>0</v>
      </c>
      <c r="G34" s="839">
        <f t="shared" si="0"/>
        <v>0</v>
      </c>
      <c r="H34" s="839">
        <f t="shared" si="0"/>
        <v>41354</v>
      </c>
    </row>
    <row r="35" spans="1:8" ht="114.75">
      <c r="A35" s="830" t="s">
        <v>583</v>
      </c>
      <c r="B35" s="835" t="s">
        <v>530</v>
      </c>
      <c r="C35" s="839">
        <v>0</v>
      </c>
      <c r="D35" s="839">
        <v>0</v>
      </c>
      <c r="E35" s="839">
        <v>0</v>
      </c>
      <c r="F35" s="839">
        <v>0</v>
      </c>
      <c r="G35" s="839">
        <f t="shared" si="0"/>
        <v>0</v>
      </c>
      <c r="H35" s="839">
        <f t="shared" si="0"/>
        <v>0</v>
      </c>
    </row>
    <row r="36" spans="1:8" ht="51">
      <c r="A36" s="830" t="s">
        <v>584</v>
      </c>
      <c r="B36" s="835" t="s">
        <v>531</v>
      </c>
      <c r="C36" s="839">
        <v>0</v>
      </c>
      <c r="D36" s="839">
        <v>30600</v>
      </c>
      <c r="E36" s="839">
        <v>0</v>
      </c>
      <c r="F36" s="839">
        <v>0</v>
      </c>
      <c r="G36" s="839">
        <f t="shared" si="0"/>
        <v>0</v>
      </c>
      <c r="H36" s="839">
        <f t="shared" si="0"/>
        <v>30600</v>
      </c>
    </row>
    <row r="37" spans="1:8" ht="51">
      <c r="A37" s="832" t="s">
        <v>585</v>
      </c>
      <c r="B37" s="837" t="s">
        <v>532</v>
      </c>
      <c r="C37" s="839">
        <v>0</v>
      </c>
      <c r="D37" s="839">
        <v>0</v>
      </c>
      <c r="E37" s="839">
        <v>0</v>
      </c>
      <c r="F37" s="839">
        <v>0</v>
      </c>
      <c r="G37" s="839">
        <f t="shared" si="0"/>
        <v>0</v>
      </c>
      <c r="H37" s="839">
        <f t="shared" si="0"/>
        <v>0</v>
      </c>
    </row>
    <row r="38" spans="1:8" ht="63.75">
      <c r="A38" s="832">
        <v>78</v>
      </c>
      <c r="B38" s="837" t="s">
        <v>613</v>
      </c>
      <c r="C38" s="839">
        <v>0</v>
      </c>
      <c r="D38" s="839">
        <v>10754</v>
      </c>
      <c r="E38" s="839">
        <v>0</v>
      </c>
      <c r="F38" s="839">
        <v>0</v>
      </c>
      <c r="G38" s="839">
        <f>+C38+E38</f>
        <v>0</v>
      </c>
      <c r="H38" s="839">
        <f>+D38+F38</f>
        <v>10754</v>
      </c>
    </row>
    <row r="39" spans="1:8" ht="51">
      <c r="A39" s="831" t="s">
        <v>586</v>
      </c>
      <c r="B39" s="836" t="s">
        <v>533</v>
      </c>
      <c r="C39" s="840">
        <v>24398</v>
      </c>
      <c r="D39" s="840">
        <v>400569</v>
      </c>
      <c r="E39" s="840">
        <v>0</v>
      </c>
      <c r="F39" s="840">
        <v>0</v>
      </c>
      <c r="G39" s="840">
        <f t="shared" si="0"/>
        <v>24398</v>
      </c>
      <c r="H39" s="840">
        <f t="shared" si="0"/>
        <v>400569</v>
      </c>
    </row>
    <row r="40" spans="1:8" ht="25.5">
      <c r="A40" s="830" t="s">
        <v>587</v>
      </c>
      <c r="B40" s="835" t="s">
        <v>534</v>
      </c>
      <c r="C40" s="839">
        <v>0</v>
      </c>
      <c r="D40" s="839">
        <v>0</v>
      </c>
      <c r="E40" s="839">
        <v>0</v>
      </c>
      <c r="F40" s="839">
        <v>0</v>
      </c>
      <c r="G40" s="839">
        <f t="shared" si="0"/>
        <v>0</v>
      </c>
      <c r="H40" s="839">
        <f t="shared" si="0"/>
        <v>0</v>
      </c>
    </row>
    <row r="41" spans="1:8" ht="38.25">
      <c r="A41" s="830" t="s">
        <v>588</v>
      </c>
      <c r="B41" s="835" t="s">
        <v>535</v>
      </c>
      <c r="C41" s="839">
        <v>0</v>
      </c>
      <c r="D41" s="839">
        <v>0</v>
      </c>
      <c r="E41" s="839">
        <v>0</v>
      </c>
      <c r="F41" s="839">
        <v>0</v>
      </c>
      <c r="G41" s="839">
        <f t="shared" si="0"/>
        <v>0</v>
      </c>
      <c r="H41" s="839">
        <f t="shared" si="0"/>
        <v>0</v>
      </c>
    </row>
    <row r="42" spans="1:8" ht="38.25">
      <c r="A42" s="830" t="s">
        <v>589</v>
      </c>
      <c r="B42" s="835" t="s">
        <v>536</v>
      </c>
      <c r="C42" s="839">
        <v>0</v>
      </c>
      <c r="D42" s="839">
        <v>0</v>
      </c>
      <c r="E42" s="839">
        <v>0</v>
      </c>
      <c r="F42" s="839">
        <v>0</v>
      </c>
      <c r="G42" s="839">
        <f t="shared" si="0"/>
        <v>0</v>
      </c>
      <c r="H42" s="839">
        <f t="shared" si="0"/>
        <v>0</v>
      </c>
    </row>
    <row r="43" spans="1:8" ht="25.5">
      <c r="A43" s="830" t="s">
        <v>590</v>
      </c>
      <c r="B43" s="835" t="s">
        <v>537</v>
      </c>
      <c r="C43" s="839">
        <v>30000</v>
      </c>
      <c r="D43" s="839">
        <v>10000</v>
      </c>
      <c r="E43" s="839">
        <v>0</v>
      </c>
      <c r="F43" s="839">
        <v>0</v>
      </c>
      <c r="G43" s="839">
        <f t="shared" si="0"/>
        <v>30000</v>
      </c>
      <c r="H43" s="839">
        <f t="shared" si="0"/>
        <v>10000</v>
      </c>
    </row>
    <row r="44" spans="1:8" ht="63.75">
      <c r="A44" s="830" t="s">
        <v>591</v>
      </c>
      <c r="B44" s="835" t="s">
        <v>538</v>
      </c>
      <c r="C44" s="839">
        <v>0</v>
      </c>
      <c r="D44" s="839">
        <v>0</v>
      </c>
      <c r="E44" s="839">
        <v>0</v>
      </c>
      <c r="F44" s="839">
        <v>0</v>
      </c>
      <c r="G44" s="839">
        <f t="shared" si="0"/>
        <v>0</v>
      </c>
      <c r="H44" s="839">
        <f t="shared" si="0"/>
        <v>0</v>
      </c>
    </row>
    <row r="45" spans="1:8" ht="38.25">
      <c r="A45" s="831" t="s">
        <v>592</v>
      </c>
      <c r="B45" s="836" t="s">
        <v>539</v>
      </c>
      <c r="C45" s="840">
        <v>30000</v>
      </c>
      <c r="D45" s="840">
        <v>10000</v>
      </c>
      <c r="E45" s="840">
        <v>0</v>
      </c>
      <c r="F45" s="840">
        <v>0</v>
      </c>
      <c r="G45" s="840">
        <f t="shared" si="0"/>
        <v>30000</v>
      </c>
      <c r="H45" s="840">
        <f t="shared" si="0"/>
        <v>10000</v>
      </c>
    </row>
    <row r="46" spans="1:8" ht="25.5">
      <c r="A46" s="831" t="s">
        <v>593</v>
      </c>
      <c r="B46" s="836" t="s">
        <v>540</v>
      </c>
      <c r="C46" s="840">
        <v>54398</v>
      </c>
      <c r="D46" s="840">
        <v>410569</v>
      </c>
      <c r="E46" s="840">
        <v>0</v>
      </c>
      <c r="F46" s="840">
        <v>0</v>
      </c>
      <c r="G46" s="840">
        <f t="shared" si="0"/>
        <v>54398</v>
      </c>
      <c r="H46" s="840">
        <f t="shared" si="0"/>
        <v>410569</v>
      </c>
    </row>
    <row r="47" spans="1:8" ht="25.5">
      <c r="A47" s="831" t="s">
        <v>594</v>
      </c>
      <c r="B47" s="836" t="s">
        <v>541</v>
      </c>
      <c r="C47" s="840">
        <v>235883042</v>
      </c>
      <c r="D47" s="840">
        <v>336114923</v>
      </c>
      <c r="E47" s="840">
        <v>3034461</v>
      </c>
      <c r="F47" s="840">
        <v>1430506</v>
      </c>
      <c r="G47" s="840">
        <f t="shared" si="0"/>
        <v>238917503</v>
      </c>
      <c r="H47" s="840">
        <f t="shared" si="0"/>
        <v>337545429</v>
      </c>
    </row>
    <row r="48" spans="1:8" ht="25.5">
      <c r="A48" s="830" t="s">
        <v>595</v>
      </c>
      <c r="B48" s="835" t="s">
        <v>542</v>
      </c>
      <c r="C48" s="839">
        <v>5754000</v>
      </c>
      <c r="D48" s="839">
        <v>5754000</v>
      </c>
      <c r="E48" s="839">
        <v>0</v>
      </c>
      <c r="F48" s="839">
        <v>0</v>
      </c>
      <c r="G48" s="839">
        <f t="shared" si="0"/>
        <v>5754000</v>
      </c>
      <c r="H48" s="839">
        <f t="shared" si="0"/>
        <v>5754000</v>
      </c>
    </row>
    <row r="49" spans="1:8" ht="25.5">
      <c r="A49" s="830" t="s">
        <v>596</v>
      </c>
      <c r="B49" s="835" t="s">
        <v>543</v>
      </c>
      <c r="C49" s="839">
        <v>0</v>
      </c>
      <c r="D49" s="839">
        <v>0</v>
      </c>
      <c r="E49" s="839">
        <v>0</v>
      </c>
      <c r="F49" s="839">
        <v>0</v>
      </c>
      <c r="G49" s="839">
        <f t="shared" si="0"/>
        <v>0</v>
      </c>
      <c r="H49" s="839">
        <f t="shared" si="0"/>
        <v>0</v>
      </c>
    </row>
    <row r="50" spans="1:8" ht="51">
      <c r="A50" s="830" t="s">
        <v>597</v>
      </c>
      <c r="B50" s="835" t="s">
        <v>544</v>
      </c>
      <c r="C50" s="839">
        <v>4943000</v>
      </c>
      <c r="D50" s="839">
        <v>4942755</v>
      </c>
      <c r="E50" s="839">
        <v>681000</v>
      </c>
      <c r="F50" s="839">
        <v>681000</v>
      </c>
      <c r="G50" s="839">
        <f t="shared" si="0"/>
        <v>5624000</v>
      </c>
      <c r="H50" s="839">
        <f t="shared" si="0"/>
        <v>5623755</v>
      </c>
    </row>
    <row r="51" spans="1:8" ht="51">
      <c r="A51" s="831" t="s">
        <v>598</v>
      </c>
      <c r="B51" s="836" t="s">
        <v>545</v>
      </c>
      <c r="C51" s="840">
        <v>4943000</v>
      </c>
      <c r="D51" s="840">
        <v>4942755</v>
      </c>
      <c r="E51" s="840">
        <v>681000</v>
      </c>
      <c r="F51" s="840">
        <v>681000</v>
      </c>
      <c r="G51" s="840">
        <f t="shared" si="0"/>
        <v>5624000</v>
      </c>
      <c r="H51" s="840">
        <f t="shared" si="0"/>
        <v>5623755</v>
      </c>
    </row>
    <row r="52" spans="1:8" ht="25.5">
      <c r="A52" s="830" t="s">
        <v>599</v>
      </c>
      <c r="B52" s="835" t="s">
        <v>546</v>
      </c>
      <c r="C52" s="839">
        <v>183671000</v>
      </c>
      <c r="D52" s="839">
        <v>198845885</v>
      </c>
      <c r="E52" s="839">
        <v>2504000</v>
      </c>
      <c r="F52" s="839">
        <v>2044326</v>
      </c>
      <c r="G52" s="839">
        <f t="shared" si="0"/>
        <v>186175000</v>
      </c>
      <c r="H52" s="839">
        <f t="shared" si="0"/>
        <v>200890211</v>
      </c>
    </row>
    <row r="53" spans="1:8" ht="25.5">
      <c r="A53" s="830" t="s">
        <v>600</v>
      </c>
      <c r="B53" s="835" t="s">
        <v>547</v>
      </c>
      <c r="C53" s="839">
        <v>15174885</v>
      </c>
      <c r="D53" s="839">
        <v>88922873</v>
      </c>
      <c r="E53" s="839">
        <v>-459674</v>
      </c>
      <c r="F53" s="839">
        <v>-2798649</v>
      </c>
      <c r="G53" s="839">
        <f t="shared" si="0"/>
        <v>14715211</v>
      </c>
      <c r="H53" s="839">
        <f t="shared" si="0"/>
        <v>86124224</v>
      </c>
    </row>
    <row r="54" spans="1:8" ht="25.5">
      <c r="A54" s="831" t="s">
        <v>601</v>
      </c>
      <c r="B54" s="836" t="s">
        <v>548</v>
      </c>
      <c r="C54" s="840">
        <v>209542885</v>
      </c>
      <c r="D54" s="840">
        <v>298465513</v>
      </c>
      <c r="E54" s="840">
        <v>2725326</v>
      </c>
      <c r="F54" s="840">
        <v>-73323</v>
      </c>
      <c r="G54" s="840">
        <f t="shared" si="0"/>
        <v>212268211</v>
      </c>
      <c r="H54" s="840">
        <f t="shared" si="0"/>
        <v>298392190</v>
      </c>
    </row>
    <row r="55" spans="1:8" ht="76.5">
      <c r="A55" s="830">
        <v>191</v>
      </c>
      <c r="B55" s="835" t="s">
        <v>614</v>
      </c>
      <c r="C55" s="839">
        <v>0</v>
      </c>
      <c r="D55" s="839">
        <v>157807</v>
      </c>
      <c r="E55" s="839">
        <v>0</v>
      </c>
      <c r="F55" s="839">
        <v>0</v>
      </c>
      <c r="G55" s="839">
        <f>+C55+E55</f>
        <v>0</v>
      </c>
      <c r="H55" s="839">
        <f>+D55+F55</f>
        <v>157807</v>
      </c>
    </row>
    <row r="56" spans="1:8" ht="51">
      <c r="A56" s="831">
        <v>212</v>
      </c>
      <c r="B56" s="836" t="s">
        <v>615</v>
      </c>
      <c r="C56" s="840">
        <v>0</v>
      </c>
      <c r="D56" s="840">
        <v>157807</v>
      </c>
      <c r="E56" s="840">
        <v>0</v>
      </c>
      <c r="F56" s="840">
        <v>0</v>
      </c>
      <c r="G56" s="840">
        <f>+C56+E56</f>
        <v>0</v>
      </c>
      <c r="H56" s="840">
        <f>+D56+F56</f>
        <v>157807</v>
      </c>
    </row>
    <row r="57" spans="1:8" ht="76.5">
      <c r="A57" s="830" t="s">
        <v>602</v>
      </c>
      <c r="B57" s="835" t="s">
        <v>549</v>
      </c>
      <c r="C57" s="839">
        <v>1185112</v>
      </c>
      <c r="D57" s="839">
        <v>1319483</v>
      </c>
      <c r="E57" s="839">
        <v>0</v>
      </c>
      <c r="F57" s="839">
        <v>0</v>
      </c>
      <c r="G57" s="839">
        <f t="shared" si="0"/>
        <v>1185112</v>
      </c>
      <c r="H57" s="839">
        <f t="shared" si="0"/>
        <v>1319483</v>
      </c>
    </row>
    <row r="58" spans="1:8" ht="89.25">
      <c r="A58" s="830" t="s">
        <v>603</v>
      </c>
      <c r="B58" s="835" t="s">
        <v>550</v>
      </c>
      <c r="C58" s="839">
        <v>1185112</v>
      </c>
      <c r="D58" s="839">
        <v>1319483</v>
      </c>
      <c r="E58" s="839">
        <v>0</v>
      </c>
      <c r="F58" s="839">
        <v>0</v>
      </c>
      <c r="G58" s="839">
        <f t="shared" si="0"/>
        <v>1185112</v>
      </c>
      <c r="H58" s="839">
        <f t="shared" si="0"/>
        <v>1319483</v>
      </c>
    </row>
    <row r="59" spans="1:8" ht="51">
      <c r="A59" s="831" t="s">
        <v>604</v>
      </c>
      <c r="B59" s="836" t="s">
        <v>551</v>
      </c>
      <c r="C59" s="840">
        <v>1185112</v>
      </c>
      <c r="D59" s="840">
        <v>1319483</v>
      </c>
      <c r="E59" s="840">
        <v>0</v>
      </c>
      <c r="F59" s="840">
        <v>0</v>
      </c>
      <c r="G59" s="840">
        <f t="shared" si="0"/>
        <v>1185112</v>
      </c>
      <c r="H59" s="840">
        <f t="shared" si="0"/>
        <v>1319483</v>
      </c>
    </row>
    <row r="60" spans="1:8" ht="38.25">
      <c r="A60" s="830" t="s">
        <v>605</v>
      </c>
      <c r="B60" s="835" t="s">
        <v>552</v>
      </c>
      <c r="C60" s="839">
        <v>0</v>
      </c>
      <c r="D60" s="839">
        <v>34532334</v>
      </c>
      <c r="E60" s="839">
        <v>0</v>
      </c>
      <c r="F60" s="839">
        <v>0</v>
      </c>
      <c r="G60" s="839">
        <f t="shared" si="0"/>
        <v>0</v>
      </c>
      <c r="H60" s="839">
        <f t="shared" si="0"/>
        <v>34532334</v>
      </c>
    </row>
    <row r="61" spans="1:8" ht="63.75">
      <c r="A61" s="830">
        <v>244</v>
      </c>
      <c r="B61" s="835" t="s">
        <v>616</v>
      </c>
      <c r="C61" s="839">
        <v>25155045</v>
      </c>
      <c r="D61" s="839">
        <v>0</v>
      </c>
      <c r="E61" s="839">
        <v>0</v>
      </c>
      <c r="F61" s="839">
        <v>0</v>
      </c>
      <c r="G61" s="839">
        <f t="shared" si="0"/>
        <v>25155045</v>
      </c>
      <c r="H61" s="839">
        <f t="shared" si="0"/>
        <v>0</v>
      </c>
    </row>
    <row r="62" spans="1:8" ht="51">
      <c r="A62" s="831" t="s">
        <v>606</v>
      </c>
      <c r="B62" s="836" t="s">
        <v>553</v>
      </c>
      <c r="C62" s="840">
        <v>25155045</v>
      </c>
      <c r="D62" s="840">
        <v>34532334</v>
      </c>
      <c r="E62" s="840">
        <v>0</v>
      </c>
      <c r="F62" s="840">
        <v>0</v>
      </c>
      <c r="G62" s="840">
        <f t="shared" si="0"/>
        <v>25155045</v>
      </c>
      <c r="H62" s="840">
        <f t="shared" si="0"/>
        <v>34532334</v>
      </c>
    </row>
    <row r="63" spans="1:8" ht="25.5">
      <c r="A63" s="831" t="s">
        <v>607</v>
      </c>
      <c r="B63" s="836" t="s">
        <v>554</v>
      </c>
      <c r="C63" s="840">
        <v>26340157</v>
      </c>
      <c r="D63" s="840">
        <v>36009624</v>
      </c>
      <c r="E63" s="840">
        <v>0</v>
      </c>
      <c r="F63" s="840">
        <v>0</v>
      </c>
      <c r="G63" s="840">
        <f t="shared" si="0"/>
        <v>26340157</v>
      </c>
      <c r="H63" s="840">
        <f t="shared" si="0"/>
        <v>36009624</v>
      </c>
    </row>
    <row r="64" spans="1:8" ht="38.25">
      <c r="A64" s="830">
        <v>250</v>
      </c>
      <c r="B64" s="835" t="s">
        <v>617</v>
      </c>
      <c r="C64" s="839">
        <v>0</v>
      </c>
      <c r="D64" s="839">
        <v>0</v>
      </c>
      <c r="E64" s="839">
        <v>309135</v>
      </c>
      <c r="F64" s="839">
        <v>0</v>
      </c>
      <c r="G64" s="839">
        <f>+C64+E64</f>
        <v>309135</v>
      </c>
      <c r="H64" s="839">
        <f>+D64+F64</f>
        <v>0</v>
      </c>
    </row>
    <row r="65" spans="1:8" ht="38.25">
      <c r="A65" s="830" t="s">
        <v>608</v>
      </c>
      <c r="B65" s="835" t="s">
        <v>555</v>
      </c>
      <c r="C65" s="839">
        <v>0</v>
      </c>
      <c r="D65" s="839">
        <v>755786</v>
      </c>
      <c r="E65" s="839">
        <v>0</v>
      </c>
      <c r="F65" s="839">
        <v>1503829</v>
      </c>
      <c r="G65" s="839">
        <f t="shared" si="0"/>
        <v>0</v>
      </c>
      <c r="H65" s="839">
        <f t="shared" si="0"/>
        <v>2259615</v>
      </c>
    </row>
    <row r="66" spans="1:8" ht="38.25">
      <c r="A66" s="830" t="s">
        <v>609</v>
      </c>
      <c r="B66" s="835" t="s">
        <v>556</v>
      </c>
      <c r="C66" s="839">
        <v>0</v>
      </c>
      <c r="D66" s="839">
        <v>884000</v>
      </c>
      <c r="E66" s="839">
        <v>0</v>
      </c>
      <c r="F66" s="839">
        <v>0</v>
      </c>
      <c r="G66" s="839">
        <f t="shared" si="0"/>
        <v>0</v>
      </c>
      <c r="H66" s="839">
        <f t="shared" si="0"/>
        <v>884000</v>
      </c>
    </row>
    <row r="67" spans="1:8" ht="38.25">
      <c r="A67" s="831" t="s">
        <v>610</v>
      </c>
      <c r="B67" s="836" t="s">
        <v>557</v>
      </c>
      <c r="C67" s="840">
        <v>0</v>
      </c>
      <c r="D67" s="840">
        <v>1639786</v>
      </c>
      <c r="E67" s="840">
        <v>309135</v>
      </c>
      <c r="F67" s="840">
        <v>1503829</v>
      </c>
      <c r="G67" s="840">
        <f t="shared" si="0"/>
        <v>309135</v>
      </c>
      <c r="H67" s="840">
        <f t="shared" si="0"/>
        <v>3143615</v>
      </c>
    </row>
    <row r="68" spans="1:8" ht="25.5">
      <c r="A68" s="831" t="s">
        <v>611</v>
      </c>
      <c r="B68" s="836" t="s">
        <v>558</v>
      </c>
      <c r="C68" s="840">
        <v>235883042</v>
      </c>
      <c r="D68" s="840">
        <v>336114923</v>
      </c>
      <c r="E68" s="840">
        <v>3034461</v>
      </c>
      <c r="F68" s="840">
        <v>1430506</v>
      </c>
      <c r="G68" s="840">
        <f t="shared" si="0"/>
        <v>238917503</v>
      </c>
      <c r="H68" s="840">
        <f t="shared" si="0"/>
        <v>337545429</v>
      </c>
    </row>
  </sheetData>
  <mergeCells count="7">
    <mergeCell ref="A6:D6"/>
    <mergeCell ref="C7:D7"/>
    <mergeCell ref="E7:F7"/>
    <mergeCell ref="G7:H7"/>
    <mergeCell ref="A1:F1"/>
    <mergeCell ref="A3:F3"/>
    <mergeCell ref="A4:H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30FC0-8C3B-444D-82CA-B993FE7EF263}">
  <dimension ref="A1:IV92"/>
  <sheetViews>
    <sheetView workbookViewId="0">
      <selection activeCell="L1" sqref="L1"/>
    </sheetView>
  </sheetViews>
  <sheetFormatPr defaultColWidth="60.42578125" defaultRowHeight="15.75"/>
  <cols>
    <col min="1" max="1" width="60.42578125" style="883"/>
    <col min="2" max="2" width="5.5703125" style="884" customWidth="1"/>
    <col min="3" max="3" width="13.140625" style="883" customWidth="1"/>
    <col min="4" max="4" width="14.85546875" style="883" customWidth="1"/>
    <col min="5" max="255" width="10.7109375" style="861" customWidth="1"/>
    <col min="256" max="257" width="60.42578125" style="861"/>
    <col min="258" max="258" width="5.5703125" style="861" customWidth="1"/>
    <col min="259" max="259" width="13.140625" style="861" customWidth="1"/>
    <col min="260" max="260" width="14.85546875" style="861" customWidth="1"/>
    <col min="261" max="511" width="10.7109375" style="861" customWidth="1"/>
    <col min="512" max="513" width="60.42578125" style="861"/>
    <col min="514" max="514" width="5.5703125" style="861" customWidth="1"/>
    <col min="515" max="515" width="13.140625" style="861" customWidth="1"/>
    <col min="516" max="516" width="14.85546875" style="861" customWidth="1"/>
    <col min="517" max="767" width="10.7109375" style="861" customWidth="1"/>
    <col min="768" max="769" width="60.42578125" style="861"/>
    <col min="770" max="770" width="5.5703125" style="861" customWidth="1"/>
    <col min="771" max="771" width="13.140625" style="861" customWidth="1"/>
    <col min="772" max="772" width="14.85546875" style="861" customWidth="1"/>
    <col min="773" max="1023" width="10.7109375" style="861" customWidth="1"/>
    <col min="1024" max="1025" width="60.42578125" style="861"/>
    <col min="1026" max="1026" width="5.5703125" style="861" customWidth="1"/>
    <col min="1027" max="1027" width="13.140625" style="861" customWidth="1"/>
    <col min="1028" max="1028" width="14.85546875" style="861" customWidth="1"/>
    <col min="1029" max="1279" width="10.7109375" style="861" customWidth="1"/>
    <col min="1280" max="1281" width="60.42578125" style="861"/>
    <col min="1282" max="1282" width="5.5703125" style="861" customWidth="1"/>
    <col min="1283" max="1283" width="13.140625" style="861" customWidth="1"/>
    <col min="1284" max="1284" width="14.85546875" style="861" customWidth="1"/>
    <col min="1285" max="1535" width="10.7109375" style="861" customWidth="1"/>
    <col min="1536" max="1537" width="60.42578125" style="861"/>
    <col min="1538" max="1538" width="5.5703125" style="861" customWidth="1"/>
    <col min="1539" max="1539" width="13.140625" style="861" customWidth="1"/>
    <col min="1540" max="1540" width="14.85546875" style="861" customWidth="1"/>
    <col min="1541" max="1791" width="10.7109375" style="861" customWidth="1"/>
    <col min="1792" max="1793" width="60.42578125" style="861"/>
    <col min="1794" max="1794" width="5.5703125" style="861" customWidth="1"/>
    <col min="1795" max="1795" width="13.140625" style="861" customWidth="1"/>
    <col min="1796" max="1796" width="14.85546875" style="861" customWidth="1"/>
    <col min="1797" max="2047" width="10.7109375" style="861" customWidth="1"/>
    <col min="2048" max="2049" width="60.42578125" style="861"/>
    <col min="2050" max="2050" width="5.5703125" style="861" customWidth="1"/>
    <col min="2051" max="2051" width="13.140625" style="861" customWidth="1"/>
    <col min="2052" max="2052" width="14.85546875" style="861" customWidth="1"/>
    <col min="2053" max="2303" width="10.7109375" style="861" customWidth="1"/>
    <col min="2304" max="2305" width="60.42578125" style="861"/>
    <col min="2306" max="2306" width="5.5703125" style="861" customWidth="1"/>
    <col min="2307" max="2307" width="13.140625" style="861" customWidth="1"/>
    <col min="2308" max="2308" width="14.85546875" style="861" customWidth="1"/>
    <col min="2309" max="2559" width="10.7109375" style="861" customWidth="1"/>
    <col min="2560" max="2561" width="60.42578125" style="861"/>
    <col min="2562" max="2562" width="5.5703125" style="861" customWidth="1"/>
    <col min="2563" max="2563" width="13.140625" style="861" customWidth="1"/>
    <col min="2564" max="2564" width="14.85546875" style="861" customWidth="1"/>
    <col min="2565" max="2815" width="10.7109375" style="861" customWidth="1"/>
    <col min="2816" max="2817" width="60.42578125" style="861"/>
    <col min="2818" max="2818" width="5.5703125" style="861" customWidth="1"/>
    <col min="2819" max="2819" width="13.140625" style="861" customWidth="1"/>
    <col min="2820" max="2820" width="14.85546875" style="861" customWidth="1"/>
    <col min="2821" max="3071" width="10.7109375" style="861" customWidth="1"/>
    <col min="3072" max="3073" width="60.42578125" style="861"/>
    <col min="3074" max="3074" width="5.5703125" style="861" customWidth="1"/>
    <col min="3075" max="3075" width="13.140625" style="861" customWidth="1"/>
    <col min="3076" max="3076" width="14.85546875" style="861" customWidth="1"/>
    <col min="3077" max="3327" width="10.7109375" style="861" customWidth="1"/>
    <col min="3328" max="3329" width="60.42578125" style="861"/>
    <col min="3330" max="3330" width="5.5703125" style="861" customWidth="1"/>
    <col min="3331" max="3331" width="13.140625" style="861" customWidth="1"/>
    <col min="3332" max="3332" width="14.85546875" style="861" customWidth="1"/>
    <col min="3333" max="3583" width="10.7109375" style="861" customWidth="1"/>
    <col min="3584" max="3585" width="60.42578125" style="861"/>
    <col min="3586" max="3586" width="5.5703125" style="861" customWidth="1"/>
    <col min="3587" max="3587" width="13.140625" style="861" customWidth="1"/>
    <col min="3588" max="3588" width="14.85546875" style="861" customWidth="1"/>
    <col min="3589" max="3839" width="10.7109375" style="861" customWidth="1"/>
    <col min="3840" max="3841" width="60.42578125" style="861"/>
    <col min="3842" max="3842" width="5.5703125" style="861" customWidth="1"/>
    <col min="3843" max="3843" width="13.140625" style="861" customWidth="1"/>
    <col min="3844" max="3844" width="14.85546875" style="861" customWidth="1"/>
    <col min="3845" max="4095" width="10.7109375" style="861" customWidth="1"/>
    <col min="4096" max="4097" width="60.42578125" style="861"/>
    <col min="4098" max="4098" width="5.5703125" style="861" customWidth="1"/>
    <col min="4099" max="4099" width="13.140625" style="861" customWidth="1"/>
    <col min="4100" max="4100" width="14.85546875" style="861" customWidth="1"/>
    <col min="4101" max="4351" width="10.7109375" style="861" customWidth="1"/>
    <col min="4352" max="4353" width="60.42578125" style="861"/>
    <col min="4354" max="4354" width="5.5703125" style="861" customWidth="1"/>
    <col min="4355" max="4355" width="13.140625" style="861" customWidth="1"/>
    <col min="4356" max="4356" width="14.85546875" style="861" customWidth="1"/>
    <col min="4357" max="4607" width="10.7109375" style="861" customWidth="1"/>
    <col min="4608" max="4609" width="60.42578125" style="861"/>
    <col min="4610" max="4610" width="5.5703125" style="861" customWidth="1"/>
    <col min="4611" max="4611" width="13.140625" style="861" customWidth="1"/>
    <col min="4612" max="4612" width="14.85546875" style="861" customWidth="1"/>
    <col min="4613" max="4863" width="10.7109375" style="861" customWidth="1"/>
    <col min="4864" max="4865" width="60.42578125" style="861"/>
    <col min="4866" max="4866" width="5.5703125" style="861" customWidth="1"/>
    <col min="4867" max="4867" width="13.140625" style="861" customWidth="1"/>
    <col min="4868" max="4868" width="14.85546875" style="861" customWidth="1"/>
    <col min="4869" max="5119" width="10.7109375" style="861" customWidth="1"/>
    <col min="5120" max="5121" width="60.42578125" style="861"/>
    <col min="5122" max="5122" width="5.5703125" style="861" customWidth="1"/>
    <col min="5123" max="5123" width="13.140625" style="861" customWidth="1"/>
    <col min="5124" max="5124" width="14.85546875" style="861" customWidth="1"/>
    <col min="5125" max="5375" width="10.7109375" style="861" customWidth="1"/>
    <col min="5376" max="5377" width="60.42578125" style="861"/>
    <col min="5378" max="5378" width="5.5703125" style="861" customWidth="1"/>
    <col min="5379" max="5379" width="13.140625" style="861" customWidth="1"/>
    <col min="5380" max="5380" width="14.85546875" style="861" customWidth="1"/>
    <col min="5381" max="5631" width="10.7109375" style="861" customWidth="1"/>
    <col min="5632" max="5633" width="60.42578125" style="861"/>
    <col min="5634" max="5634" width="5.5703125" style="861" customWidth="1"/>
    <col min="5635" max="5635" width="13.140625" style="861" customWidth="1"/>
    <col min="5636" max="5636" width="14.85546875" style="861" customWidth="1"/>
    <col min="5637" max="5887" width="10.7109375" style="861" customWidth="1"/>
    <col min="5888" max="5889" width="60.42578125" style="861"/>
    <col min="5890" max="5890" width="5.5703125" style="861" customWidth="1"/>
    <col min="5891" max="5891" width="13.140625" style="861" customWidth="1"/>
    <col min="5892" max="5892" width="14.85546875" style="861" customWidth="1"/>
    <col min="5893" max="6143" width="10.7109375" style="861" customWidth="1"/>
    <col min="6144" max="6145" width="60.42578125" style="861"/>
    <col min="6146" max="6146" width="5.5703125" style="861" customWidth="1"/>
    <col min="6147" max="6147" width="13.140625" style="861" customWidth="1"/>
    <col min="6148" max="6148" width="14.85546875" style="861" customWidth="1"/>
    <col min="6149" max="6399" width="10.7109375" style="861" customWidth="1"/>
    <col min="6400" max="6401" width="60.42578125" style="861"/>
    <col min="6402" max="6402" width="5.5703125" style="861" customWidth="1"/>
    <col min="6403" max="6403" width="13.140625" style="861" customWidth="1"/>
    <col min="6404" max="6404" width="14.85546875" style="861" customWidth="1"/>
    <col min="6405" max="6655" width="10.7109375" style="861" customWidth="1"/>
    <col min="6656" max="6657" width="60.42578125" style="861"/>
    <col min="6658" max="6658" width="5.5703125" style="861" customWidth="1"/>
    <col min="6659" max="6659" width="13.140625" style="861" customWidth="1"/>
    <col min="6660" max="6660" width="14.85546875" style="861" customWidth="1"/>
    <col min="6661" max="6911" width="10.7109375" style="861" customWidth="1"/>
    <col min="6912" max="6913" width="60.42578125" style="861"/>
    <col min="6914" max="6914" width="5.5703125" style="861" customWidth="1"/>
    <col min="6915" max="6915" width="13.140625" style="861" customWidth="1"/>
    <col min="6916" max="6916" width="14.85546875" style="861" customWidth="1"/>
    <col min="6917" max="7167" width="10.7109375" style="861" customWidth="1"/>
    <col min="7168" max="7169" width="60.42578125" style="861"/>
    <col min="7170" max="7170" width="5.5703125" style="861" customWidth="1"/>
    <col min="7171" max="7171" width="13.140625" style="861" customWidth="1"/>
    <col min="7172" max="7172" width="14.85546875" style="861" customWidth="1"/>
    <col min="7173" max="7423" width="10.7109375" style="861" customWidth="1"/>
    <col min="7424" max="7425" width="60.42578125" style="861"/>
    <col min="7426" max="7426" width="5.5703125" style="861" customWidth="1"/>
    <col min="7427" max="7427" width="13.140625" style="861" customWidth="1"/>
    <col min="7428" max="7428" width="14.85546875" style="861" customWidth="1"/>
    <col min="7429" max="7679" width="10.7109375" style="861" customWidth="1"/>
    <col min="7680" max="7681" width="60.42578125" style="861"/>
    <col min="7682" max="7682" width="5.5703125" style="861" customWidth="1"/>
    <col min="7683" max="7683" width="13.140625" style="861" customWidth="1"/>
    <col min="7684" max="7684" width="14.85546875" style="861" customWidth="1"/>
    <col min="7685" max="7935" width="10.7109375" style="861" customWidth="1"/>
    <col min="7936" max="7937" width="60.42578125" style="861"/>
    <col min="7938" max="7938" width="5.5703125" style="861" customWidth="1"/>
    <col min="7939" max="7939" width="13.140625" style="861" customWidth="1"/>
    <col min="7940" max="7940" width="14.85546875" style="861" customWidth="1"/>
    <col min="7941" max="8191" width="10.7109375" style="861" customWidth="1"/>
    <col min="8192" max="8193" width="60.42578125" style="861"/>
    <col min="8194" max="8194" width="5.5703125" style="861" customWidth="1"/>
    <col min="8195" max="8195" width="13.140625" style="861" customWidth="1"/>
    <col min="8196" max="8196" width="14.85546875" style="861" customWidth="1"/>
    <col min="8197" max="8447" width="10.7109375" style="861" customWidth="1"/>
    <col min="8448" max="8449" width="60.42578125" style="861"/>
    <col min="8450" max="8450" width="5.5703125" style="861" customWidth="1"/>
    <col min="8451" max="8451" width="13.140625" style="861" customWidth="1"/>
    <col min="8452" max="8452" width="14.85546875" style="861" customWidth="1"/>
    <col min="8453" max="8703" width="10.7109375" style="861" customWidth="1"/>
    <col min="8704" max="8705" width="60.42578125" style="861"/>
    <col min="8706" max="8706" width="5.5703125" style="861" customWidth="1"/>
    <col min="8707" max="8707" width="13.140625" style="861" customWidth="1"/>
    <col min="8708" max="8708" width="14.85546875" style="861" customWidth="1"/>
    <col min="8709" max="8959" width="10.7109375" style="861" customWidth="1"/>
    <col min="8960" max="8961" width="60.42578125" style="861"/>
    <col min="8962" max="8962" width="5.5703125" style="861" customWidth="1"/>
    <col min="8963" max="8963" width="13.140625" style="861" customWidth="1"/>
    <col min="8964" max="8964" width="14.85546875" style="861" customWidth="1"/>
    <col min="8965" max="9215" width="10.7109375" style="861" customWidth="1"/>
    <col min="9216" max="9217" width="60.42578125" style="861"/>
    <col min="9218" max="9218" width="5.5703125" style="861" customWidth="1"/>
    <col min="9219" max="9219" width="13.140625" style="861" customWidth="1"/>
    <col min="9220" max="9220" width="14.85546875" style="861" customWidth="1"/>
    <col min="9221" max="9471" width="10.7109375" style="861" customWidth="1"/>
    <col min="9472" max="9473" width="60.42578125" style="861"/>
    <col min="9474" max="9474" width="5.5703125" style="861" customWidth="1"/>
    <col min="9475" max="9475" width="13.140625" style="861" customWidth="1"/>
    <col min="9476" max="9476" width="14.85546875" style="861" customWidth="1"/>
    <col min="9477" max="9727" width="10.7109375" style="861" customWidth="1"/>
    <col min="9728" max="9729" width="60.42578125" style="861"/>
    <col min="9730" max="9730" width="5.5703125" style="861" customWidth="1"/>
    <col min="9731" max="9731" width="13.140625" style="861" customWidth="1"/>
    <col min="9732" max="9732" width="14.85546875" style="861" customWidth="1"/>
    <col min="9733" max="9983" width="10.7109375" style="861" customWidth="1"/>
    <col min="9984" max="9985" width="60.42578125" style="861"/>
    <col min="9986" max="9986" width="5.5703125" style="861" customWidth="1"/>
    <col min="9987" max="9987" width="13.140625" style="861" customWidth="1"/>
    <col min="9988" max="9988" width="14.85546875" style="861" customWidth="1"/>
    <col min="9989" max="10239" width="10.7109375" style="861" customWidth="1"/>
    <col min="10240" max="10241" width="60.42578125" style="861"/>
    <col min="10242" max="10242" width="5.5703125" style="861" customWidth="1"/>
    <col min="10243" max="10243" width="13.140625" style="861" customWidth="1"/>
    <col min="10244" max="10244" width="14.85546875" style="861" customWidth="1"/>
    <col min="10245" max="10495" width="10.7109375" style="861" customWidth="1"/>
    <col min="10496" max="10497" width="60.42578125" style="861"/>
    <col min="10498" max="10498" width="5.5703125" style="861" customWidth="1"/>
    <col min="10499" max="10499" width="13.140625" style="861" customWidth="1"/>
    <col min="10500" max="10500" width="14.85546875" style="861" customWidth="1"/>
    <col min="10501" max="10751" width="10.7109375" style="861" customWidth="1"/>
    <col min="10752" max="10753" width="60.42578125" style="861"/>
    <col min="10754" max="10754" width="5.5703125" style="861" customWidth="1"/>
    <col min="10755" max="10755" width="13.140625" style="861" customWidth="1"/>
    <col min="10756" max="10756" width="14.85546875" style="861" customWidth="1"/>
    <col min="10757" max="11007" width="10.7109375" style="861" customWidth="1"/>
    <col min="11008" max="11009" width="60.42578125" style="861"/>
    <col min="11010" max="11010" width="5.5703125" style="861" customWidth="1"/>
    <col min="11011" max="11011" width="13.140625" style="861" customWidth="1"/>
    <col min="11012" max="11012" width="14.85546875" style="861" customWidth="1"/>
    <col min="11013" max="11263" width="10.7109375" style="861" customWidth="1"/>
    <col min="11264" max="11265" width="60.42578125" style="861"/>
    <col min="11266" max="11266" width="5.5703125" style="861" customWidth="1"/>
    <col min="11267" max="11267" width="13.140625" style="861" customWidth="1"/>
    <col min="11268" max="11268" width="14.85546875" style="861" customWidth="1"/>
    <col min="11269" max="11519" width="10.7109375" style="861" customWidth="1"/>
    <col min="11520" max="11521" width="60.42578125" style="861"/>
    <col min="11522" max="11522" width="5.5703125" style="861" customWidth="1"/>
    <col min="11523" max="11523" width="13.140625" style="861" customWidth="1"/>
    <col min="11524" max="11524" width="14.85546875" style="861" customWidth="1"/>
    <col min="11525" max="11775" width="10.7109375" style="861" customWidth="1"/>
    <col min="11776" max="11777" width="60.42578125" style="861"/>
    <col min="11778" max="11778" width="5.5703125" style="861" customWidth="1"/>
    <col min="11779" max="11779" width="13.140625" style="861" customWidth="1"/>
    <col min="11780" max="11780" width="14.85546875" style="861" customWidth="1"/>
    <col min="11781" max="12031" width="10.7109375" style="861" customWidth="1"/>
    <col min="12032" max="12033" width="60.42578125" style="861"/>
    <col min="12034" max="12034" width="5.5703125" style="861" customWidth="1"/>
    <col min="12035" max="12035" width="13.140625" style="861" customWidth="1"/>
    <col min="12036" max="12036" width="14.85546875" style="861" customWidth="1"/>
    <col min="12037" max="12287" width="10.7109375" style="861" customWidth="1"/>
    <col min="12288" max="12289" width="60.42578125" style="861"/>
    <col min="12290" max="12290" width="5.5703125" style="861" customWidth="1"/>
    <col min="12291" max="12291" width="13.140625" style="861" customWidth="1"/>
    <col min="12292" max="12292" width="14.85546875" style="861" customWidth="1"/>
    <col min="12293" max="12543" width="10.7109375" style="861" customWidth="1"/>
    <col min="12544" max="12545" width="60.42578125" style="861"/>
    <col min="12546" max="12546" width="5.5703125" style="861" customWidth="1"/>
    <col min="12547" max="12547" width="13.140625" style="861" customWidth="1"/>
    <col min="12548" max="12548" width="14.85546875" style="861" customWidth="1"/>
    <col min="12549" max="12799" width="10.7109375" style="861" customWidth="1"/>
    <col min="12800" max="12801" width="60.42578125" style="861"/>
    <col min="12802" max="12802" width="5.5703125" style="861" customWidth="1"/>
    <col min="12803" max="12803" width="13.140625" style="861" customWidth="1"/>
    <col min="12804" max="12804" width="14.85546875" style="861" customWidth="1"/>
    <col min="12805" max="13055" width="10.7109375" style="861" customWidth="1"/>
    <col min="13056" max="13057" width="60.42578125" style="861"/>
    <col min="13058" max="13058" width="5.5703125" style="861" customWidth="1"/>
    <col min="13059" max="13059" width="13.140625" style="861" customWidth="1"/>
    <col min="13060" max="13060" width="14.85546875" style="861" customWidth="1"/>
    <col min="13061" max="13311" width="10.7109375" style="861" customWidth="1"/>
    <col min="13312" max="13313" width="60.42578125" style="861"/>
    <col min="13314" max="13314" width="5.5703125" style="861" customWidth="1"/>
    <col min="13315" max="13315" width="13.140625" style="861" customWidth="1"/>
    <col min="13316" max="13316" width="14.85546875" style="861" customWidth="1"/>
    <col min="13317" max="13567" width="10.7109375" style="861" customWidth="1"/>
    <col min="13568" max="13569" width="60.42578125" style="861"/>
    <col min="13570" max="13570" width="5.5703125" style="861" customWidth="1"/>
    <col min="13571" max="13571" width="13.140625" style="861" customWidth="1"/>
    <col min="13572" max="13572" width="14.85546875" style="861" customWidth="1"/>
    <col min="13573" max="13823" width="10.7109375" style="861" customWidth="1"/>
    <col min="13824" max="13825" width="60.42578125" style="861"/>
    <col min="13826" max="13826" width="5.5703125" style="861" customWidth="1"/>
    <col min="13827" max="13827" width="13.140625" style="861" customWidth="1"/>
    <col min="13828" max="13828" width="14.85546875" style="861" customWidth="1"/>
    <col min="13829" max="14079" width="10.7109375" style="861" customWidth="1"/>
    <col min="14080" max="14081" width="60.42578125" style="861"/>
    <col min="14082" max="14082" width="5.5703125" style="861" customWidth="1"/>
    <col min="14083" max="14083" width="13.140625" style="861" customWidth="1"/>
    <col min="14084" max="14084" width="14.85546875" style="861" customWidth="1"/>
    <col min="14085" max="14335" width="10.7109375" style="861" customWidth="1"/>
    <col min="14336" max="14337" width="60.42578125" style="861"/>
    <col min="14338" max="14338" width="5.5703125" style="861" customWidth="1"/>
    <col min="14339" max="14339" width="13.140625" style="861" customWidth="1"/>
    <col min="14340" max="14340" width="14.85546875" style="861" customWidth="1"/>
    <col min="14341" max="14591" width="10.7109375" style="861" customWidth="1"/>
    <col min="14592" max="14593" width="60.42578125" style="861"/>
    <col min="14594" max="14594" width="5.5703125" style="861" customWidth="1"/>
    <col min="14595" max="14595" width="13.140625" style="861" customWidth="1"/>
    <col min="14596" max="14596" width="14.85546875" style="861" customWidth="1"/>
    <col min="14597" max="14847" width="10.7109375" style="861" customWidth="1"/>
    <col min="14848" max="14849" width="60.42578125" style="861"/>
    <col min="14850" max="14850" width="5.5703125" style="861" customWidth="1"/>
    <col min="14851" max="14851" width="13.140625" style="861" customWidth="1"/>
    <col min="14852" max="14852" width="14.85546875" style="861" customWidth="1"/>
    <col min="14853" max="15103" width="10.7109375" style="861" customWidth="1"/>
    <col min="15104" max="15105" width="60.42578125" style="861"/>
    <col min="15106" max="15106" width="5.5703125" style="861" customWidth="1"/>
    <col min="15107" max="15107" width="13.140625" style="861" customWidth="1"/>
    <col min="15108" max="15108" width="14.85546875" style="861" customWidth="1"/>
    <col min="15109" max="15359" width="10.7109375" style="861" customWidth="1"/>
    <col min="15360" max="15361" width="60.42578125" style="861"/>
    <col min="15362" max="15362" width="5.5703125" style="861" customWidth="1"/>
    <col min="15363" max="15363" width="13.140625" style="861" customWidth="1"/>
    <col min="15364" max="15364" width="14.85546875" style="861" customWidth="1"/>
    <col min="15365" max="15615" width="10.7109375" style="861" customWidth="1"/>
    <col min="15616" max="15617" width="60.42578125" style="861"/>
    <col min="15618" max="15618" width="5.5703125" style="861" customWidth="1"/>
    <col min="15619" max="15619" width="13.140625" style="861" customWidth="1"/>
    <col min="15620" max="15620" width="14.85546875" style="861" customWidth="1"/>
    <col min="15621" max="15871" width="10.7109375" style="861" customWidth="1"/>
    <col min="15872" max="15873" width="60.42578125" style="861"/>
    <col min="15874" max="15874" width="5.5703125" style="861" customWidth="1"/>
    <col min="15875" max="15875" width="13.140625" style="861" customWidth="1"/>
    <col min="15876" max="15876" width="14.85546875" style="861" customWidth="1"/>
    <col min="15877" max="16127" width="10.7109375" style="861" customWidth="1"/>
    <col min="16128" max="16129" width="60.42578125" style="861"/>
    <col min="16130" max="16130" width="5.5703125" style="861" customWidth="1"/>
    <col min="16131" max="16131" width="13.140625" style="861" customWidth="1"/>
    <col min="16132" max="16132" width="14.85546875" style="861" customWidth="1"/>
    <col min="16133" max="16383" width="10.7109375" style="861" customWidth="1"/>
    <col min="16384" max="16384" width="60.42578125" style="861"/>
  </cols>
  <sheetData>
    <row r="1" spans="1:256" ht="49.5" customHeight="1">
      <c r="A1" s="1392" t="s">
        <v>618</v>
      </c>
      <c r="B1" s="1392"/>
      <c r="C1" s="1392"/>
      <c r="D1" s="1392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  <c r="AS1" s="860"/>
      <c r="AT1" s="860"/>
      <c r="AU1" s="860"/>
      <c r="AV1" s="860"/>
      <c r="AW1" s="860"/>
      <c r="AX1" s="860"/>
      <c r="AY1" s="860"/>
      <c r="AZ1" s="860"/>
      <c r="BA1" s="860"/>
      <c r="BB1" s="860"/>
      <c r="BC1" s="860"/>
      <c r="BD1" s="860"/>
      <c r="BE1" s="860"/>
      <c r="BF1" s="860"/>
      <c r="BG1" s="860"/>
      <c r="BH1" s="860"/>
      <c r="BI1" s="860"/>
      <c r="BJ1" s="860"/>
      <c r="BK1" s="860"/>
      <c r="BL1" s="860"/>
      <c r="BM1" s="860"/>
      <c r="BN1" s="860"/>
      <c r="BO1" s="860"/>
      <c r="BP1" s="860"/>
      <c r="BQ1" s="860"/>
      <c r="BR1" s="860"/>
      <c r="BS1" s="860"/>
      <c r="BT1" s="860"/>
      <c r="BU1" s="860"/>
      <c r="BV1" s="860"/>
      <c r="BW1" s="860"/>
      <c r="BX1" s="860"/>
      <c r="BY1" s="860"/>
      <c r="BZ1" s="860"/>
      <c r="CA1" s="860"/>
      <c r="CB1" s="860"/>
      <c r="CC1" s="860"/>
      <c r="CD1" s="860"/>
      <c r="CE1" s="860"/>
      <c r="CF1" s="860"/>
      <c r="CG1" s="860"/>
      <c r="CH1" s="860"/>
      <c r="CI1" s="860"/>
      <c r="CJ1" s="860"/>
      <c r="CK1" s="860"/>
      <c r="CL1" s="860"/>
      <c r="CM1" s="860"/>
      <c r="CN1" s="860"/>
      <c r="CO1" s="860"/>
      <c r="CP1" s="860"/>
      <c r="CQ1" s="860"/>
      <c r="CR1" s="860"/>
      <c r="CS1" s="860"/>
      <c r="CT1" s="860"/>
      <c r="CU1" s="860"/>
      <c r="CV1" s="860"/>
      <c r="CW1" s="860"/>
      <c r="CX1" s="860"/>
      <c r="CY1" s="860"/>
      <c r="CZ1" s="860"/>
      <c r="DA1" s="860"/>
      <c r="DB1" s="860"/>
      <c r="DC1" s="860"/>
      <c r="DD1" s="860"/>
      <c r="DE1" s="860"/>
      <c r="DF1" s="860"/>
      <c r="DG1" s="860"/>
      <c r="DH1" s="860"/>
      <c r="DI1" s="860"/>
      <c r="DJ1" s="860"/>
      <c r="DK1" s="860"/>
      <c r="DL1" s="860"/>
      <c r="DM1" s="860"/>
      <c r="DN1" s="860"/>
      <c r="DO1" s="860"/>
      <c r="DP1" s="860"/>
      <c r="DQ1" s="860"/>
      <c r="DR1" s="860"/>
      <c r="DS1" s="860"/>
      <c r="DT1" s="860"/>
      <c r="DU1" s="860"/>
      <c r="DV1" s="860"/>
      <c r="DW1" s="860"/>
      <c r="DX1" s="860"/>
      <c r="DY1" s="860"/>
      <c r="DZ1" s="860"/>
      <c r="EA1" s="860"/>
      <c r="EB1" s="860"/>
      <c r="EC1" s="860"/>
      <c r="ED1" s="860"/>
      <c r="EE1" s="860"/>
      <c r="EF1" s="860"/>
      <c r="EG1" s="860"/>
      <c r="EH1" s="860"/>
      <c r="EI1" s="860"/>
      <c r="EJ1" s="860"/>
      <c r="EK1" s="860"/>
      <c r="EL1" s="860"/>
      <c r="EM1" s="860"/>
      <c r="EN1" s="860"/>
      <c r="EO1" s="860"/>
      <c r="EP1" s="860"/>
      <c r="EQ1" s="860"/>
      <c r="ER1" s="860"/>
      <c r="ES1" s="860"/>
      <c r="ET1" s="860"/>
      <c r="EU1" s="860"/>
      <c r="EV1" s="860"/>
      <c r="EW1" s="860"/>
      <c r="EX1" s="860"/>
      <c r="EY1" s="860"/>
      <c r="EZ1" s="860"/>
      <c r="FA1" s="860"/>
      <c r="FB1" s="860"/>
      <c r="FC1" s="860"/>
      <c r="FD1" s="860"/>
      <c r="FE1" s="860"/>
      <c r="FF1" s="860"/>
      <c r="FG1" s="860"/>
      <c r="FH1" s="860"/>
      <c r="FI1" s="860"/>
      <c r="FJ1" s="860"/>
      <c r="FK1" s="860"/>
      <c r="FL1" s="860"/>
      <c r="FM1" s="860"/>
      <c r="FN1" s="860"/>
      <c r="FO1" s="860"/>
      <c r="FP1" s="860"/>
      <c r="FQ1" s="860"/>
      <c r="FR1" s="860"/>
      <c r="FS1" s="860"/>
      <c r="FT1" s="860"/>
      <c r="FU1" s="860"/>
      <c r="FV1" s="860"/>
      <c r="FW1" s="860"/>
      <c r="FX1" s="860"/>
      <c r="FY1" s="860"/>
      <c r="FZ1" s="860"/>
      <c r="GA1" s="860"/>
      <c r="GB1" s="860"/>
      <c r="GC1" s="860"/>
      <c r="GD1" s="860"/>
      <c r="GE1" s="860"/>
      <c r="GF1" s="860"/>
      <c r="GG1" s="860"/>
      <c r="GH1" s="860"/>
      <c r="GI1" s="860"/>
      <c r="GJ1" s="860"/>
      <c r="GK1" s="860"/>
      <c r="GL1" s="860"/>
      <c r="GM1" s="860"/>
      <c r="GN1" s="860"/>
      <c r="GO1" s="860"/>
      <c r="GP1" s="860"/>
      <c r="GQ1" s="860"/>
      <c r="GR1" s="860"/>
      <c r="GS1" s="860"/>
      <c r="GT1" s="860"/>
      <c r="GU1" s="860"/>
      <c r="GV1" s="860"/>
      <c r="GW1" s="860"/>
      <c r="GX1" s="860"/>
      <c r="GY1" s="860"/>
      <c r="GZ1" s="860"/>
      <c r="HA1" s="860"/>
      <c r="HB1" s="860"/>
      <c r="HC1" s="860"/>
      <c r="HD1" s="860"/>
      <c r="HE1" s="860"/>
      <c r="HF1" s="860"/>
      <c r="HG1" s="860"/>
      <c r="HH1" s="860"/>
      <c r="HI1" s="860"/>
      <c r="HJ1" s="860"/>
      <c r="HK1" s="860"/>
      <c r="HL1" s="860"/>
      <c r="HM1" s="860"/>
      <c r="HN1" s="860"/>
      <c r="HO1" s="860"/>
      <c r="HP1" s="860"/>
      <c r="HQ1" s="860"/>
      <c r="HR1" s="860"/>
      <c r="HS1" s="860"/>
      <c r="HT1" s="860"/>
      <c r="HU1" s="860"/>
      <c r="HV1" s="860"/>
      <c r="HW1" s="860"/>
      <c r="HX1" s="860"/>
      <c r="HY1" s="860"/>
      <c r="HZ1" s="860"/>
      <c r="IA1" s="860"/>
      <c r="IB1" s="860"/>
      <c r="IC1" s="860"/>
      <c r="ID1" s="860"/>
      <c r="IE1" s="860"/>
      <c r="IF1" s="860"/>
      <c r="IG1" s="860"/>
      <c r="IH1" s="860"/>
      <c r="II1" s="860"/>
      <c r="IJ1" s="860"/>
      <c r="IK1" s="860"/>
      <c r="IL1" s="860"/>
      <c r="IM1" s="860"/>
      <c r="IN1" s="860"/>
      <c r="IO1" s="860"/>
      <c r="IP1" s="860"/>
      <c r="IQ1" s="860"/>
      <c r="IR1" s="860"/>
      <c r="IS1" s="860"/>
      <c r="IT1" s="860"/>
      <c r="IU1" s="860"/>
      <c r="IV1" s="860"/>
    </row>
    <row r="2" spans="1:256" ht="16.5" thickBot="1">
      <c r="A2" s="862" t="s">
        <v>794</v>
      </c>
      <c r="B2" s="860"/>
      <c r="C2" s="1393" t="s">
        <v>619</v>
      </c>
      <c r="D2" s="1393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60"/>
      <c r="X2" s="860"/>
      <c r="Y2" s="860"/>
      <c r="Z2" s="860"/>
      <c r="AA2" s="860"/>
      <c r="AB2" s="860"/>
      <c r="AC2" s="860"/>
      <c r="AD2" s="860"/>
      <c r="AE2" s="860"/>
      <c r="AF2" s="860"/>
      <c r="AG2" s="860"/>
      <c r="AH2" s="860"/>
      <c r="AI2" s="860"/>
      <c r="AJ2" s="860"/>
      <c r="AK2" s="860"/>
      <c r="AL2" s="860"/>
      <c r="AM2" s="860"/>
      <c r="AN2" s="860"/>
      <c r="AO2" s="860"/>
      <c r="AP2" s="860"/>
      <c r="AQ2" s="860"/>
      <c r="AR2" s="860"/>
      <c r="AS2" s="860"/>
      <c r="AT2" s="860"/>
      <c r="AU2" s="860"/>
      <c r="AV2" s="860"/>
      <c r="AW2" s="860"/>
      <c r="AX2" s="860"/>
      <c r="AY2" s="860"/>
      <c r="AZ2" s="860"/>
      <c r="BA2" s="860"/>
      <c r="BB2" s="860"/>
      <c r="BC2" s="860"/>
      <c r="BD2" s="860"/>
      <c r="BE2" s="860"/>
      <c r="BF2" s="860"/>
      <c r="BG2" s="860"/>
      <c r="BH2" s="860"/>
      <c r="BI2" s="860"/>
      <c r="BJ2" s="860"/>
      <c r="BK2" s="860"/>
      <c r="BL2" s="860"/>
      <c r="BM2" s="860"/>
      <c r="BN2" s="860"/>
      <c r="BO2" s="860"/>
      <c r="BP2" s="860"/>
      <c r="BQ2" s="860"/>
      <c r="BR2" s="860"/>
      <c r="BS2" s="860"/>
      <c r="BT2" s="860"/>
      <c r="BU2" s="860"/>
      <c r="BV2" s="860"/>
      <c r="BW2" s="860"/>
      <c r="BX2" s="860"/>
      <c r="BY2" s="860"/>
      <c r="BZ2" s="860"/>
      <c r="CA2" s="860"/>
      <c r="CB2" s="860"/>
      <c r="CC2" s="860"/>
      <c r="CD2" s="860"/>
      <c r="CE2" s="860"/>
      <c r="CF2" s="860"/>
      <c r="CG2" s="860"/>
      <c r="CH2" s="860"/>
      <c r="CI2" s="860"/>
      <c r="CJ2" s="860"/>
      <c r="CK2" s="860"/>
      <c r="CL2" s="860"/>
      <c r="CM2" s="860"/>
      <c r="CN2" s="860"/>
      <c r="CO2" s="860"/>
      <c r="CP2" s="860"/>
      <c r="CQ2" s="860"/>
      <c r="CR2" s="860"/>
      <c r="CS2" s="860"/>
      <c r="CT2" s="860"/>
      <c r="CU2" s="860"/>
      <c r="CV2" s="860"/>
      <c r="CW2" s="860"/>
      <c r="CX2" s="860"/>
      <c r="CY2" s="860"/>
      <c r="CZ2" s="860"/>
      <c r="DA2" s="860"/>
      <c r="DB2" s="860"/>
      <c r="DC2" s="860"/>
      <c r="DD2" s="860"/>
      <c r="DE2" s="860"/>
      <c r="DF2" s="860"/>
      <c r="DG2" s="860"/>
      <c r="DH2" s="860"/>
      <c r="DI2" s="860"/>
      <c r="DJ2" s="860"/>
      <c r="DK2" s="860"/>
      <c r="DL2" s="860"/>
      <c r="DM2" s="860"/>
      <c r="DN2" s="860"/>
      <c r="DO2" s="860"/>
      <c r="DP2" s="860"/>
      <c r="DQ2" s="860"/>
      <c r="DR2" s="860"/>
      <c r="DS2" s="860"/>
      <c r="DT2" s="860"/>
      <c r="DU2" s="860"/>
      <c r="DV2" s="860"/>
      <c r="DW2" s="860"/>
      <c r="DX2" s="860"/>
      <c r="DY2" s="860"/>
      <c r="DZ2" s="860"/>
      <c r="EA2" s="860"/>
      <c r="EB2" s="860"/>
      <c r="EC2" s="860"/>
      <c r="ED2" s="860"/>
      <c r="EE2" s="860"/>
      <c r="EF2" s="860"/>
      <c r="EG2" s="860"/>
      <c r="EH2" s="860"/>
      <c r="EI2" s="860"/>
      <c r="EJ2" s="860"/>
      <c r="EK2" s="860"/>
      <c r="EL2" s="860"/>
      <c r="EM2" s="860"/>
      <c r="EN2" s="860"/>
      <c r="EO2" s="860"/>
      <c r="EP2" s="860"/>
      <c r="EQ2" s="860"/>
      <c r="ER2" s="860"/>
      <c r="ES2" s="860"/>
      <c r="ET2" s="860"/>
      <c r="EU2" s="860"/>
      <c r="EV2" s="860"/>
      <c r="EW2" s="860"/>
      <c r="EX2" s="860"/>
      <c r="EY2" s="860"/>
      <c r="EZ2" s="860"/>
      <c r="FA2" s="860"/>
      <c r="FB2" s="860"/>
      <c r="FC2" s="860"/>
      <c r="FD2" s="860"/>
      <c r="FE2" s="860"/>
      <c r="FF2" s="860"/>
      <c r="FG2" s="860"/>
      <c r="FH2" s="860"/>
      <c r="FI2" s="860"/>
      <c r="FJ2" s="860"/>
      <c r="FK2" s="860"/>
      <c r="FL2" s="860"/>
      <c r="FM2" s="860"/>
      <c r="FN2" s="860"/>
      <c r="FO2" s="860"/>
      <c r="FP2" s="860"/>
      <c r="FQ2" s="860"/>
      <c r="FR2" s="860"/>
      <c r="FS2" s="860"/>
      <c r="FT2" s="860"/>
      <c r="FU2" s="860"/>
      <c r="FV2" s="860"/>
      <c r="FW2" s="860"/>
      <c r="FX2" s="860"/>
      <c r="FY2" s="860"/>
      <c r="FZ2" s="860"/>
      <c r="GA2" s="860"/>
      <c r="GB2" s="860"/>
      <c r="GC2" s="860"/>
      <c r="GD2" s="860"/>
      <c r="GE2" s="860"/>
      <c r="GF2" s="860"/>
      <c r="GG2" s="860"/>
      <c r="GH2" s="860"/>
      <c r="GI2" s="860"/>
      <c r="GJ2" s="860"/>
      <c r="GK2" s="860"/>
      <c r="GL2" s="860"/>
      <c r="GM2" s="860"/>
      <c r="GN2" s="860"/>
      <c r="GO2" s="860"/>
      <c r="GP2" s="860"/>
      <c r="GQ2" s="860"/>
      <c r="GR2" s="860"/>
      <c r="GS2" s="860"/>
      <c r="GT2" s="860"/>
      <c r="GU2" s="860"/>
      <c r="GV2" s="860"/>
      <c r="GW2" s="860"/>
      <c r="GX2" s="860"/>
      <c r="GY2" s="860"/>
      <c r="GZ2" s="860"/>
      <c r="HA2" s="860"/>
      <c r="HB2" s="860"/>
      <c r="HC2" s="860"/>
      <c r="HD2" s="860"/>
      <c r="HE2" s="860"/>
      <c r="HF2" s="860"/>
      <c r="HG2" s="860"/>
      <c r="HH2" s="860"/>
      <c r="HI2" s="860"/>
      <c r="HJ2" s="860"/>
      <c r="HK2" s="860"/>
      <c r="HL2" s="860"/>
      <c r="HM2" s="860"/>
      <c r="HN2" s="860"/>
      <c r="HO2" s="860"/>
      <c r="HP2" s="860"/>
      <c r="HQ2" s="860"/>
      <c r="HR2" s="860"/>
      <c r="HS2" s="860"/>
      <c r="HT2" s="860"/>
      <c r="HU2" s="860"/>
      <c r="HV2" s="860"/>
      <c r="HW2" s="860"/>
      <c r="HX2" s="860"/>
      <c r="HY2" s="860"/>
      <c r="HZ2" s="860"/>
      <c r="IA2" s="860"/>
      <c r="IB2" s="860"/>
      <c r="IC2" s="860"/>
      <c r="ID2" s="860"/>
      <c r="IE2" s="860"/>
      <c r="IF2" s="860"/>
      <c r="IG2" s="860"/>
      <c r="IH2" s="860"/>
      <c r="II2" s="860"/>
      <c r="IJ2" s="860"/>
      <c r="IK2" s="860"/>
      <c r="IL2" s="860"/>
      <c r="IM2" s="860"/>
      <c r="IN2" s="860"/>
      <c r="IO2" s="860"/>
      <c r="IP2" s="860"/>
      <c r="IQ2" s="860"/>
      <c r="IR2" s="860"/>
      <c r="IS2" s="860"/>
      <c r="IT2" s="860"/>
      <c r="IU2" s="860"/>
      <c r="IV2" s="860"/>
    </row>
    <row r="3" spans="1:256" ht="15.75" customHeight="1" thickBot="1">
      <c r="A3" s="1394" t="s">
        <v>620</v>
      </c>
      <c r="B3" s="1395" t="s">
        <v>6</v>
      </c>
      <c r="C3" s="1396" t="s">
        <v>621</v>
      </c>
      <c r="D3" s="1396" t="s">
        <v>622</v>
      </c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  <c r="R3" s="860"/>
      <c r="S3" s="860"/>
      <c r="T3" s="860"/>
      <c r="U3" s="860"/>
      <c r="V3" s="860"/>
      <c r="W3" s="860"/>
      <c r="X3" s="860"/>
      <c r="Y3" s="860"/>
      <c r="Z3" s="860"/>
      <c r="AA3" s="860"/>
      <c r="AB3" s="860"/>
      <c r="AC3" s="860"/>
      <c r="AD3" s="860"/>
      <c r="AE3" s="860"/>
      <c r="AF3" s="860"/>
      <c r="AG3" s="860"/>
      <c r="AH3" s="860"/>
      <c r="AI3" s="860"/>
      <c r="AJ3" s="860"/>
      <c r="AK3" s="860"/>
      <c r="AL3" s="860"/>
      <c r="AM3" s="860"/>
      <c r="AN3" s="860"/>
      <c r="AO3" s="860"/>
      <c r="AP3" s="860"/>
      <c r="AQ3" s="860"/>
      <c r="AR3" s="860"/>
      <c r="AS3" s="860"/>
      <c r="AT3" s="860"/>
      <c r="AU3" s="860"/>
      <c r="AV3" s="860"/>
      <c r="AW3" s="860"/>
      <c r="AX3" s="860"/>
      <c r="AY3" s="860"/>
      <c r="AZ3" s="860"/>
      <c r="BA3" s="860"/>
      <c r="BB3" s="860"/>
      <c r="BC3" s="860"/>
      <c r="BD3" s="860"/>
      <c r="BE3" s="860"/>
      <c r="BF3" s="860"/>
      <c r="BG3" s="860"/>
      <c r="BH3" s="860"/>
      <c r="BI3" s="860"/>
      <c r="BJ3" s="860"/>
      <c r="BK3" s="860"/>
      <c r="BL3" s="860"/>
      <c r="BM3" s="860"/>
      <c r="BN3" s="860"/>
      <c r="BO3" s="860"/>
      <c r="BP3" s="860"/>
      <c r="BQ3" s="860"/>
      <c r="BR3" s="860"/>
      <c r="BS3" s="860"/>
      <c r="BT3" s="860"/>
      <c r="BU3" s="860"/>
      <c r="BV3" s="860"/>
      <c r="BW3" s="860"/>
      <c r="BX3" s="860"/>
      <c r="BY3" s="860"/>
      <c r="BZ3" s="860"/>
      <c r="CA3" s="860"/>
      <c r="CB3" s="860"/>
      <c r="CC3" s="860"/>
      <c r="CD3" s="860"/>
      <c r="CE3" s="860"/>
      <c r="CF3" s="860"/>
      <c r="CG3" s="860"/>
      <c r="CH3" s="860"/>
      <c r="CI3" s="860"/>
      <c r="CJ3" s="860"/>
      <c r="CK3" s="860"/>
      <c r="CL3" s="860"/>
      <c r="CM3" s="860"/>
      <c r="CN3" s="860"/>
      <c r="CO3" s="860"/>
      <c r="CP3" s="860"/>
      <c r="CQ3" s="860"/>
      <c r="CR3" s="860"/>
      <c r="CS3" s="860"/>
      <c r="CT3" s="860"/>
      <c r="CU3" s="860"/>
      <c r="CV3" s="860"/>
      <c r="CW3" s="860"/>
      <c r="CX3" s="860"/>
      <c r="CY3" s="860"/>
      <c r="CZ3" s="860"/>
      <c r="DA3" s="860"/>
      <c r="DB3" s="860"/>
      <c r="DC3" s="860"/>
      <c r="DD3" s="860"/>
      <c r="DE3" s="860"/>
      <c r="DF3" s="860"/>
      <c r="DG3" s="860"/>
      <c r="DH3" s="860"/>
      <c r="DI3" s="860"/>
      <c r="DJ3" s="860"/>
      <c r="DK3" s="860"/>
      <c r="DL3" s="860"/>
      <c r="DM3" s="860"/>
      <c r="DN3" s="860"/>
      <c r="DO3" s="860"/>
      <c r="DP3" s="860"/>
      <c r="DQ3" s="860"/>
      <c r="DR3" s="860"/>
      <c r="DS3" s="860"/>
      <c r="DT3" s="860"/>
      <c r="DU3" s="860"/>
      <c r="DV3" s="860"/>
      <c r="DW3" s="860"/>
      <c r="DX3" s="860"/>
      <c r="DY3" s="860"/>
      <c r="DZ3" s="860"/>
      <c r="EA3" s="860"/>
      <c r="EB3" s="860"/>
      <c r="EC3" s="860"/>
      <c r="ED3" s="860"/>
      <c r="EE3" s="860"/>
      <c r="EF3" s="860"/>
      <c r="EG3" s="860"/>
      <c r="EH3" s="860"/>
      <c r="EI3" s="860"/>
      <c r="EJ3" s="860"/>
      <c r="EK3" s="860"/>
      <c r="EL3" s="860"/>
      <c r="EM3" s="860"/>
      <c r="EN3" s="860"/>
      <c r="EO3" s="860"/>
      <c r="EP3" s="860"/>
      <c r="EQ3" s="860"/>
      <c r="ER3" s="860"/>
      <c r="ES3" s="860"/>
      <c r="ET3" s="860"/>
      <c r="EU3" s="860"/>
      <c r="EV3" s="860"/>
      <c r="EW3" s="860"/>
      <c r="EX3" s="860"/>
      <c r="EY3" s="860"/>
      <c r="EZ3" s="860"/>
      <c r="FA3" s="860"/>
      <c r="FB3" s="860"/>
      <c r="FC3" s="860"/>
      <c r="FD3" s="860"/>
      <c r="FE3" s="860"/>
      <c r="FF3" s="860"/>
      <c r="FG3" s="860"/>
      <c r="FH3" s="860"/>
      <c r="FI3" s="860"/>
      <c r="FJ3" s="860"/>
      <c r="FK3" s="860"/>
      <c r="FL3" s="860"/>
      <c r="FM3" s="860"/>
      <c r="FN3" s="860"/>
      <c r="FO3" s="860"/>
      <c r="FP3" s="860"/>
      <c r="FQ3" s="860"/>
      <c r="FR3" s="860"/>
      <c r="FS3" s="860"/>
      <c r="FT3" s="860"/>
      <c r="FU3" s="860"/>
      <c r="FV3" s="860"/>
      <c r="FW3" s="860"/>
      <c r="FX3" s="860"/>
      <c r="FY3" s="860"/>
      <c r="FZ3" s="860"/>
      <c r="GA3" s="860"/>
      <c r="GB3" s="860"/>
      <c r="GC3" s="860"/>
      <c r="GD3" s="860"/>
      <c r="GE3" s="860"/>
      <c r="GF3" s="860"/>
      <c r="GG3" s="860"/>
      <c r="GH3" s="860"/>
      <c r="GI3" s="860"/>
      <c r="GJ3" s="860"/>
      <c r="GK3" s="860"/>
      <c r="GL3" s="860"/>
      <c r="GM3" s="860"/>
      <c r="GN3" s="860"/>
      <c r="GO3" s="860"/>
      <c r="GP3" s="860"/>
      <c r="GQ3" s="860"/>
      <c r="GR3" s="860"/>
      <c r="GS3" s="860"/>
      <c r="GT3" s="860"/>
      <c r="GU3" s="860"/>
      <c r="GV3" s="860"/>
      <c r="GW3" s="860"/>
      <c r="GX3" s="860"/>
      <c r="GY3" s="860"/>
      <c r="GZ3" s="860"/>
      <c r="HA3" s="860"/>
      <c r="HB3" s="860"/>
      <c r="HC3" s="860"/>
      <c r="HD3" s="860"/>
      <c r="HE3" s="860"/>
      <c r="HF3" s="860"/>
      <c r="HG3" s="860"/>
      <c r="HH3" s="860"/>
      <c r="HI3" s="860"/>
      <c r="HJ3" s="860"/>
      <c r="HK3" s="860"/>
      <c r="HL3" s="860"/>
      <c r="HM3" s="860"/>
      <c r="HN3" s="860"/>
      <c r="HO3" s="860"/>
      <c r="HP3" s="860"/>
      <c r="HQ3" s="860"/>
      <c r="HR3" s="860"/>
      <c r="HS3" s="860"/>
      <c r="HT3" s="860"/>
      <c r="HU3" s="860"/>
      <c r="HV3" s="860"/>
      <c r="HW3" s="860"/>
      <c r="HX3" s="860"/>
      <c r="HY3" s="860"/>
      <c r="HZ3" s="860"/>
      <c r="IA3" s="860"/>
      <c r="IB3" s="860"/>
      <c r="IC3" s="860"/>
      <c r="ID3" s="860"/>
      <c r="IE3" s="860"/>
      <c r="IF3" s="860"/>
      <c r="IG3" s="860"/>
      <c r="IH3" s="860"/>
      <c r="II3" s="860"/>
      <c r="IJ3" s="860"/>
      <c r="IK3" s="860"/>
      <c r="IL3" s="860"/>
      <c r="IM3" s="860"/>
      <c r="IN3" s="860"/>
      <c r="IO3" s="860"/>
      <c r="IP3" s="860"/>
      <c r="IQ3" s="860"/>
      <c r="IR3" s="860"/>
      <c r="IS3" s="860"/>
      <c r="IT3" s="860"/>
      <c r="IU3" s="860"/>
      <c r="IV3" s="860"/>
    </row>
    <row r="4" spans="1:256" ht="11.25" customHeight="1" thickBot="1">
      <c r="A4" s="1394"/>
      <c r="B4" s="1395"/>
      <c r="C4" s="1396"/>
      <c r="D4" s="1396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0"/>
      <c r="R4" s="860"/>
      <c r="S4" s="860"/>
      <c r="T4" s="860"/>
      <c r="U4" s="860"/>
      <c r="V4" s="860"/>
      <c r="W4" s="860"/>
      <c r="X4" s="860"/>
      <c r="Y4" s="860"/>
      <c r="Z4" s="860"/>
      <c r="AA4" s="860"/>
      <c r="AB4" s="860"/>
      <c r="AC4" s="860"/>
      <c r="AD4" s="860"/>
      <c r="AE4" s="860"/>
      <c r="AF4" s="860"/>
      <c r="AG4" s="860"/>
      <c r="AH4" s="860"/>
      <c r="AI4" s="860"/>
      <c r="AJ4" s="860"/>
      <c r="AK4" s="860"/>
      <c r="AL4" s="860"/>
      <c r="AM4" s="860"/>
      <c r="AN4" s="860"/>
      <c r="AO4" s="860"/>
      <c r="AP4" s="860"/>
      <c r="AQ4" s="860"/>
      <c r="AR4" s="860"/>
      <c r="AS4" s="860"/>
      <c r="AT4" s="860"/>
      <c r="AU4" s="860"/>
      <c r="AV4" s="860"/>
      <c r="AW4" s="860"/>
      <c r="AX4" s="860"/>
      <c r="AY4" s="860"/>
      <c r="AZ4" s="860"/>
      <c r="BA4" s="860"/>
      <c r="BB4" s="860"/>
      <c r="BC4" s="860"/>
      <c r="BD4" s="860"/>
      <c r="BE4" s="860"/>
      <c r="BF4" s="860"/>
      <c r="BG4" s="860"/>
      <c r="BH4" s="860"/>
      <c r="BI4" s="860"/>
      <c r="BJ4" s="860"/>
      <c r="BK4" s="860"/>
      <c r="BL4" s="860"/>
      <c r="BM4" s="860"/>
      <c r="BN4" s="860"/>
      <c r="BO4" s="860"/>
      <c r="BP4" s="860"/>
      <c r="BQ4" s="860"/>
      <c r="BR4" s="860"/>
      <c r="BS4" s="860"/>
      <c r="BT4" s="860"/>
      <c r="BU4" s="860"/>
      <c r="BV4" s="860"/>
      <c r="BW4" s="860"/>
      <c r="BX4" s="860"/>
      <c r="BY4" s="860"/>
      <c r="BZ4" s="860"/>
      <c r="CA4" s="860"/>
      <c r="CB4" s="860"/>
      <c r="CC4" s="860"/>
      <c r="CD4" s="860"/>
      <c r="CE4" s="860"/>
      <c r="CF4" s="860"/>
      <c r="CG4" s="860"/>
      <c r="CH4" s="860"/>
      <c r="CI4" s="860"/>
      <c r="CJ4" s="860"/>
      <c r="CK4" s="860"/>
      <c r="CL4" s="860"/>
      <c r="CM4" s="860"/>
      <c r="CN4" s="860"/>
      <c r="CO4" s="860"/>
      <c r="CP4" s="860"/>
      <c r="CQ4" s="860"/>
      <c r="CR4" s="860"/>
      <c r="CS4" s="860"/>
      <c r="CT4" s="860"/>
      <c r="CU4" s="860"/>
      <c r="CV4" s="860"/>
      <c r="CW4" s="860"/>
      <c r="CX4" s="860"/>
      <c r="CY4" s="860"/>
      <c r="CZ4" s="860"/>
      <c r="DA4" s="860"/>
      <c r="DB4" s="860"/>
      <c r="DC4" s="860"/>
      <c r="DD4" s="860"/>
      <c r="DE4" s="860"/>
      <c r="DF4" s="860"/>
      <c r="DG4" s="860"/>
      <c r="DH4" s="860"/>
      <c r="DI4" s="860"/>
      <c r="DJ4" s="860"/>
      <c r="DK4" s="860"/>
      <c r="DL4" s="860"/>
      <c r="DM4" s="860"/>
      <c r="DN4" s="860"/>
      <c r="DO4" s="860"/>
      <c r="DP4" s="860"/>
      <c r="DQ4" s="860"/>
      <c r="DR4" s="860"/>
      <c r="DS4" s="860"/>
      <c r="DT4" s="860"/>
      <c r="DU4" s="860"/>
      <c r="DV4" s="860"/>
      <c r="DW4" s="860"/>
      <c r="DX4" s="860"/>
      <c r="DY4" s="860"/>
      <c r="DZ4" s="860"/>
      <c r="EA4" s="860"/>
      <c r="EB4" s="860"/>
      <c r="EC4" s="860"/>
      <c r="ED4" s="860"/>
      <c r="EE4" s="860"/>
      <c r="EF4" s="860"/>
      <c r="EG4" s="860"/>
      <c r="EH4" s="860"/>
      <c r="EI4" s="860"/>
      <c r="EJ4" s="860"/>
      <c r="EK4" s="860"/>
      <c r="EL4" s="860"/>
      <c r="EM4" s="860"/>
      <c r="EN4" s="860"/>
      <c r="EO4" s="860"/>
      <c r="EP4" s="860"/>
      <c r="EQ4" s="860"/>
      <c r="ER4" s="860"/>
      <c r="ES4" s="860"/>
      <c r="ET4" s="860"/>
      <c r="EU4" s="860"/>
      <c r="EV4" s="860"/>
      <c r="EW4" s="860"/>
      <c r="EX4" s="860"/>
      <c r="EY4" s="860"/>
      <c r="EZ4" s="860"/>
      <c r="FA4" s="860"/>
      <c r="FB4" s="860"/>
      <c r="FC4" s="860"/>
      <c r="FD4" s="860"/>
      <c r="FE4" s="860"/>
      <c r="FF4" s="860"/>
      <c r="FG4" s="860"/>
      <c r="FH4" s="860"/>
      <c r="FI4" s="860"/>
      <c r="FJ4" s="860"/>
      <c r="FK4" s="860"/>
      <c r="FL4" s="860"/>
      <c r="FM4" s="860"/>
      <c r="FN4" s="860"/>
      <c r="FO4" s="860"/>
      <c r="FP4" s="860"/>
      <c r="FQ4" s="860"/>
      <c r="FR4" s="860"/>
      <c r="FS4" s="860"/>
      <c r="FT4" s="860"/>
      <c r="FU4" s="860"/>
      <c r="FV4" s="860"/>
      <c r="FW4" s="860"/>
      <c r="FX4" s="860"/>
      <c r="FY4" s="860"/>
      <c r="FZ4" s="860"/>
      <c r="GA4" s="860"/>
      <c r="GB4" s="860"/>
      <c r="GC4" s="860"/>
      <c r="GD4" s="860"/>
      <c r="GE4" s="860"/>
      <c r="GF4" s="860"/>
      <c r="GG4" s="860"/>
      <c r="GH4" s="860"/>
      <c r="GI4" s="860"/>
      <c r="GJ4" s="860"/>
      <c r="GK4" s="860"/>
      <c r="GL4" s="860"/>
      <c r="GM4" s="860"/>
      <c r="GN4" s="860"/>
      <c r="GO4" s="860"/>
      <c r="GP4" s="860"/>
      <c r="GQ4" s="860"/>
      <c r="GR4" s="860"/>
      <c r="GS4" s="860"/>
      <c r="GT4" s="860"/>
      <c r="GU4" s="860"/>
      <c r="GV4" s="860"/>
      <c r="GW4" s="860"/>
      <c r="GX4" s="860"/>
      <c r="GY4" s="860"/>
      <c r="GZ4" s="860"/>
      <c r="HA4" s="860"/>
      <c r="HB4" s="860"/>
      <c r="HC4" s="860"/>
      <c r="HD4" s="860"/>
      <c r="HE4" s="860"/>
      <c r="HF4" s="860"/>
      <c r="HG4" s="860"/>
      <c r="HH4" s="860"/>
      <c r="HI4" s="860"/>
      <c r="HJ4" s="860"/>
      <c r="HK4" s="860"/>
      <c r="HL4" s="860"/>
      <c r="HM4" s="860"/>
      <c r="HN4" s="860"/>
      <c r="HO4" s="860"/>
      <c r="HP4" s="860"/>
      <c r="HQ4" s="860"/>
      <c r="HR4" s="860"/>
      <c r="HS4" s="860"/>
      <c r="HT4" s="860"/>
      <c r="HU4" s="860"/>
      <c r="HV4" s="860"/>
      <c r="HW4" s="860"/>
      <c r="HX4" s="860"/>
      <c r="HY4" s="860"/>
      <c r="HZ4" s="860"/>
      <c r="IA4" s="860"/>
      <c r="IB4" s="860"/>
      <c r="IC4" s="860"/>
      <c r="ID4" s="860"/>
      <c r="IE4" s="860"/>
      <c r="IF4" s="860"/>
      <c r="IG4" s="860"/>
      <c r="IH4" s="860"/>
      <c r="II4" s="860"/>
      <c r="IJ4" s="860"/>
      <c r="IK4" s="860"/>
      <c r="IL4" s="860"/>
      <c r="IM4" s="860"/>
      <c r="IN4" s="860"/>
      <c r="IO4" s="860"/>
      <c r="IP4" s="860"/>
      <c r="IQ4" s="860"/>
      <c r="IR4" s="860"/>
      <c r="IS4" s="860"/>
      <c r="IT4" s="860"/>
      <c r="IU4" s="860"/>
      <c r="IV4" s="860"/>
    </row>
    <row r="5" spans="1:256" ht="12.75" customHeight="1">
      <c r="A5" s="1394"/>
      <c r="B5" s="1395"/>
      <c r="C5" s="1397" t="s">
        <v>623</v>
      </c>
      <c r="D5" s="1397"/>
      <c r="E5" s="860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  <c r="Q5" s="860"/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860"/>
      <c r="AG5" s="860"/>
      <c r="AH5" s="860"/>
      <c r="AI5" s="860"/>
      <c r="AJ5" s="860"/>
      <c r="AK5" s="860"/>
      <c r="AL5" s="860"/>
      <c r="AM5" s="860"/>
      <c r="AN5" s="860"/>
      <c r="AO5" s="860"/>
      <c r="AP5" s="860"/>
      <c r="AQ5" s="860"/>
      <c r="AR5" s="860"/>
      <c r="AS5" s="860"/>
      <c r="AT5" s="860"/>
      <c r="AU5" s="860"/>
      <c r="AV5" s="860"/>
      <c r="AW5" s="860"/>
      <c r="AX5" s="860"/>
      <c r="AY5" s="860"/>
      <c r="AZ5" s="860"/>
      <c r="BA5" s="860"/>
      <c r="BB5" s="860"/>
      <c r="BC5" s="860"/>
      <c r="BD5" s="860"/>
      <c r="BE5" s="860"/>
      <c r="BF5" s="860"/>
      <c r="BG5" s="860"/>
      <c r="BH5" s="860"/>
      <c r="BI5" s="860"/>
      <c r="BJ5" s="860"/>
      <c r="BK5" s="860"/>
      <c r="BL5" s="860"/>
      <c r="BM5" s="860"/>
      <c r="BN5" s="860"/>
      <c r="BO5" s="860"/>
      <c r="BP5" s="860"/>
      <c r="BQ5" s="860"/>
      <c r="BR5" s="860"/>
      <c r="BS5" s="860"/>
      <c r="BT5" s="860"/>
      <c r="BU5" s="860"/>
      <c r="BV5" s="860"/>
      <c r="BW5" s="860"/>
      <c r="BX5" s="860"/>
      <c r="BY5" s="860"/>
      <c r="BZ5" s="860"/>
      <c r="CA5" s="860"/>
      <c r="CB5" s="860"/>
      <c r="CC5" s="860"/>
      <c r="CD5" s="860"/>
      <c r="CE5" s="860"/>
      <c r="CF5" s="860"/>
      <c r="CG5" s="860"/>
      <c r="CH5" s="860"/>
      <c r="CI5" s="860"/>
      <c r="CJ5" s="860"/>
      <c r="CK5" s="860"/>
      <c r="CL5" s="860"/>
      <c r="CM5" s="860"/>
      <c r="CN5" s="860"/>
      <c r="CO5" s="860"/>
      <c r="CP5" s="860"/>
      <c r="CQ5" s="860"/>
      <c r="CR5" s="860"/>
      <c r="CS5" s="860"/>
      <c r="CT5" s="860"/>
      <c r="CU5" s="860"/>
      <c r="CV5" s="860"/>
      <c r="CW5" s="860"/>
      <c r="CX5" s="860"/>
      <c r="CY5" s="860"/>
      <c r="CZ5" s="860"/>
      <c r="DA5" s="860"/>
      <c r="DB5" s="860"/>
      <c r="DC5" s="860"/>
      <c r="DD5" s="860"/>
      <c r="DE5" s="860"/>
      <c r="DF5" s="860"/>
      <c r="DG5" s="860"/>
      <c r="DH5" s="860"/>
      <c r="DI5" s="860"/>
      <c r="DJ5" s="860"/>
      <c r="DK5" s="860"/>
      <c r="DL5" s="860"/>
      <c r="DM5" s="860"/>
      <c r="DN5" s="860"/>
      <c r="DO5" s="860"/>
      <c r="DP5" s="860"/>
      <c r="DQ5" s="860"/>
      <c r="DR5" s="860"/>
      <c r="DS5" s="860"/>
      <c r="DT5" s="860"/>
      <c r="DU5" s="860"/>
      <c r="DV5" s="860"/>
      <c r="DW5" s="860"/>
      <c r="DX5" s="860"/>
      <c r="DY5" s="860"/>
      <c r="DZ5" s="860"/>
      <c r="EA5" s="860"/>
      <c r="EB5" s="860"/>
      <c r="EC5" s="860"/>
      <c r="ED5" s="860"/>
      <c r="EE5" s="860"/>
      <c r="EF5" s="860"/>
      <c r="EG5" s="860"/>
      <c r="EH5" s="860"/>
      <c r="EI5" s="860"/>
      <c r="EJ5" s="860"/>
      <c r="EK5" s="860"/>
      <c r="EL5" s="860"/>
      <c r="EM5" s="860"/>
      <c r="EN5" s="860"/>
      <c r="EO5" s="860"/>
      <c r="EP5" s="860"/>
      <c r="EQ5" s="860"/>
      <c r="ER5" s="860"/>
      <c r="ES5" s="860"/>
      <c r="ET5" s="860"/>
      <c r="EU5" s="860"/>
      <c r="EV5" s="860"/>
      <c r="EW5" s="860"/>
      <c r="EX5" s="860"/>
      <c r="EY5" s="860"/>
      <c r="EZ5" s="860"/>
      <c r="FA5" s="860"/>
      <c r="FB5" s="860"/>
      <c r="FC5" s="860"/>
      <c r="FD5" s="860"/>
      <c r="FE5" s="860"/>
      <c r="FF5" s="860"/>
      <c r="FG5" s="860"/>
      <c r="FH5" s="860"/>
      <c r="FI5" s="860"/>
      <c r="FJ5" s="860"/>
      <c r="FK5" s="860"/>
      <c r="FL5" s="860"/>
      <c r="FM5" s="860"/>
      <c r="FN5" s="860"/>
      <c r="FO5" s="860"/>
      <c r="FP5" s="860"/>
      <c r="FQ5" s="860"/>
      <c r="FR5" s="860"/>
      <c r="FS5" s="860"/>
      <c r="FT5" s="860"/>
      <c r="FU5" s="860"/>
      <c r="FV5" s="860"/>
      <c r="FW5" s="860"/>
      <c r="FX5" s="860"/>
      <c r="FY5" s="860"/>
      <c r="FZ5" s="860"/>
      <c r="GA5" s="860"/>
      <c r="GB5" s="860"/>
      <c r="GC5" s="860"/>
      <c r="GD5" s="860"/>
      <c r="GE5" s="860"/>
      <c r="GF5" s="860"/>
      <c r="GG5" s="860"/>
      <c r="GH5" s="860"/>
      <c r="GI5" s="860"/>
      <c r="GJ5" s="860"/>
      <c r="GK5" s="860"/>
      <c r="GL5" s="860"/>
      <c r="GM5" s="860"/>
      <c r="GN5" s="860"/>
      <c r="GO5" s="860"/>
      <c r="GP5" s="860"/>
      <c r="GQ5" s="860"/>
      <c r="GR5" s="860"/>
      <c r="GS5" s="860"/>
      <c r="GT5" s="860"/>
      <c r="GU5" s="860"/>
      <c r="GV5" s="860"/>
      <c r="GW5" s="860"/>
      <c r="GX5" s="860"/>
      <c r="GY5" s="860"/>
      <c r="GZ5" s="860"/>
      <c r="HA5" s="860"/>
      <c r="HB5" s="860"/>
      <c r="HC5" s="860"/>
      <c r="HD5" s="860"/>
      <c r="HE5" s="860"/>
      <c r="HF5" s="860"/>
      <c r="HG5" s="860"/>
      <c r="HH5" s="860"/>
      <c r="HI5" s="860"/>
      <c r="HJ5" s="860"/>
      <c r="HK5" s="860"/>
      <c r="HL5" s="860"/>
      <c r="HM5" s="860"/>
      <c r="HN5" s="860"/>
      <c r="HO5" s="860"/>
      <c r="HP5" s="860"/>
      <c r="HQ5" s="860"/>
      <c r="HR5" s="860"/>
      <c r="HS5" s="860"/>
      <c r="HT5" s="860"/>
      <c r="HU5" s="860"/>
      <c r="HV5" s="860"/>
      <c r="HW5" s="860"/>
      <c r="HX5" s="860"/>
      <c r="HY5" s="860"/>
      <c r="HZ5" s="860"/>
      <c r="IA5" s="860"/>
      <c r="IB5" s="860"/>
      <c r="IC5" s="860"/>
      <c r="ID5" s="860"/>
      <c r="IE5" s="860"/>
      <c r="IF5" s="860"/>
      <c r="IG5" s="860"/>
      <c r="IH5" s="860"/>
      <c r="II5" s="860"/>
      <c r="IJ5" s="860"/>
      <c r="IK5" s="860"/>
      <c r="IL5" s="860"/>
      <c r="IM5" s="860"/>
      <c r="IN5" s="860"/>
      <c r="IO5" s="860"/>
      <c r="IP5" s="860"/>
      <c r="IQ5" s="860"/>
      <c r="IR5" s="860"/>
      <c r="IS5" s="860"/>
      <c r="IT5" s="860"/>
      <c r="IU5" s="860"/>
      <c r="IV5" s="860"/>
    </row>
    <row r="6" spans="1:256" s="865" customFormat="1" ht="16.5" thickBot="1">
      <c r="A6" s="863" t="s">
        <v>624</v>
      </c>
      <c r="B6" s="864" t="s">
        <v>15</v>
      </c>
      <c r="C6" s="864" t="s">
        <v>625</v>
      </c>
      <c r="D6" s="864" t="s">
        <v>626</v>
      </c>
    </row>
    <row r="7" spans="1:256" s="869" customFormat="1">
      <c r="A7" s="866" t="s">
        <v>627</v>
      </c>
      <c r="B7" s="867" t="s">
        <v>628</v>
      </c>
      <c r="C7" s="868">
        <f>SUM(C8:C11)</f>
        <v>1161461</v>
      </c>
      <c r="D7" s="868">
        <f>SUM(D8:D11)</f>
        <v>982623</v>
      </c>
    </row>
    <row r="8" spans="1:256" s="869" customFormat="1">
      <c r="A8" s="870" t="s">
        <v>629</v>
      </c>
      <c r="B8" s="871" t="s">
        <v>630</v>
      </c>
      <c r="C8" s="872">
        <v>1161461</v>
      </c>
      <c r="D8" s="872">
        <v>982623</v>
      </c>
    </row>
    <row r="9" spans="1:256" s="869" customFormat="1" ht="38.25">
      <c r="A9" s="870" t="s">
        <v>631</v>
      </c>
      <c r="B9" s="871" t="s">
        <v>632</v>
      </c>
      <c r="C9" s="872"/>
      <c r="D9" s="872"/>
    </row>
    <row r="10" spans="1:256" s="869" customFormat="1">
      <c r="A10" s="870" t="s">
        <v>633</v>
      </c>
      <c r="B10" s="871" t="s">
        <v>634</v>
      </c>
      <c r="C10" s="872"/>
      <c r="D10" s="872"/>
    </row>
    <row r="11" spans="1:256" s="869" customFormat="1">
      <c r="A11" s="870" t="s">
        <v>635</v>
      </c>
      <c r="B11" s="871" t="s">
        <v>636</v>
      </c>
      <c r="C11" s="872"/>
      <c r="D11" s="872"/>
    </row>
    <row r="12" spans="1:256" s="869" customFormat="1">
      <c r="A12" s="873" t="s">
        <v>637</v>
      </c>
      <c r="B12" s="874" t="s">
        <v>638</v>
      </c>
      <c r="C12" s="875">
        <f>SUM(C13+C18+C23+C28+C33)</f>
        <v>384604294</v>
      </c>
      <c r="D12" s="875">
        <f>SUM(D13+D18+D23+D28+D33)</f>
        <v>305374911</v>
      </c>
    </row>
    <row r="13" spans="1:256" s="869" customFormat="1">
      <c r="A13" s="873" t="s">
        <v>639</v>
      </c>
      <c r="B13" s="874" t="s">
        <v>640</v>
      </c>
      <c r="C13" s="875">
        <f>SUM(C14:C17)</f>
        <v>348564888</v>
      </c>
      <c r="D13" s="875">
        <f>SUM(D14:D17)</f>
        <v>295016336</v>
      </c>
    </row>
    <row r="14" spans="1:256" s="869" customFormat="1">
      <c r="A14" s="870" t="s">
        <v>641</v>
      </c>
      <c r="B14" s="871" t="s">
        <v>642</v>
      </c>
      <c r="C14" s="872">
        <v>121418344</v>
      </c>
      <c r="D14" s="872">
        <v>93759793</v>
      </c>
    </row>
    <row r="15" spans="1:256" s="869" customFormat="1" ht="38.1" customHeight="1">
      <c r="A15" s="870" t="s">
        <v>643</v>
      </c>
      <c r="B15" s="871" t="s">
        <v>644</v>
      </c>
      <c r="C15" s="872"/>
      <c r="D15" s="872"/>
    </row>
    <row r="16" spans="1:256" s="869" customFormat="1" ht="25.5">
      <c r="A16" s="870" t="s">
        <v>645</v>
      </c>
      <c r="B16" s="871" t="s">
        <v>72</v>
      </c>
      <c r="C16" s="872">
        <v>181367512</v>
      </c>
      <c r="D16" s="872">
        <v>158334727</v>
      </c>
    </row>
    <row r="17" spans="1:4" s="869" customFormat="1">
      <c r="A17" s="870" t="s">
        <v>646</v>
      </c>
      <c r="B17" s="871" t="s">
        <v>73</v>
      </c>
      <c r="C17" s="872">
        <v>45779032</v>
      </c>
      <c r="D17" s="872">
        <v>42921816</v>
      </c>
    </row>
    <row r="18" spans="1:4" s="869" customFormat="1">
      <c r="A18" s="873" t="s">
        <v>647</v>
      </c>
      <c r="B18" s="874" t="s">
        <v>74</v>
      </c>
      <c r="C18" s="876">
        <f>SUM(C19:C22)</f>
        <v>35939406</v>
      </c>
      <c r="D18" s="876">
        <f>SUM(D19:D22)</f>
        <v>10258575</v>
      </c>
    </row>
    <row r="19" spans="1:4" s="869" customFormat="1">
      <c r="A19" s="870" t="s">
        <v>648</v>
      </c>
      <c r="B19" s="871" t="s">
        <v>266</v>
      </c>
      <c r="C19" s="872"/>
      <c r="D19" s="872"/>
    </row>
    <row r="20" spans="1:4" s="869" customFormat="1" ht="38.25">
      <c r="A20" s="870" t="s">
        <v>649</v>
      </c>
      <c r="B20" s="871" t="s">
        <v>267</v>
      </c>
      <c r="C20" s="872"/>
      <c r="D20" s="872"/>
    </row>
    <row r="21" spans="1:4" s="869" customFormat="1" ht="25.5">
      <c r="A21" s="870" t="s">
        <v>650</v>
      </c>
      <c r="B21" s="871" t="s">
        <v>268</v>
      </c>
      <c r="C21" s="872">
        <v>6309400</v>
      </c>
      <c r="D21" s="872">
        <v>0</v>
      </c>
    </row>
    <row r="22" spans="1:4" s="869" customFormat="1">
      <c r="A22" s="870" t="s">
        <v>651</v>
      </c>
      <c r="B22" s="871" t="s">
        <v>652</v>
      </c>
      <c r="C22" s="872">
        <v>29630006</v>
      </c>
      <c r="D22" s="872">
        <v>10258575</v>
      </c>
    </row>
    <row r="23" spans="1:4" s="869" customFormat="1">
      <c r="A23" s="873" t="s">
        <v>653</v>
      </c>
      <c r="B23" s="874" t="s">
        <v>269</v>
      </c>
      <c r="C23" s="877"/>
      <c r="D23" s="877"/>
    </row>
    <row r="24" spans="1:4" s="869" customFormat="1">
      <c r="A24" s="870" t="s">
        <v>654</v>
      </c>
      <c r="B24" s="871" t="s">
        <v>270</v>
      </c>
      <c r="C24" s="872"/>
      <c r="D24" s="872"/>
    </row>
    <row r="25" spans="1:4" s="869" customFormat="1">
      <c r="A25" s="870" t="s">
        <v>655</v>
      </c>
      <c r="B25" s="871" t="s">
        <v>656</v>
      </c>
      <c r="C25" s="872"/>
      <c r="D25" s="872"/>
    </row>
    <row r="26" spans="1:4" s="869" customFormat="1">
      <c r="A26" s="870" t="s">
        <v>657</v>
      </c>
      <c r="B26" s="871" t="s">
        <v>658</v>
      </c>
      <c r="C26" s="872"/>
      <c r="D26" s="872"/>
    </row>
    <row r="27" spans="1:4" s="869" customFormat="1">
      <c r="A27" s="870" t="s">
        <v>659</v>
      </c>
      <c r="B27" s="871" t="s">
        <v>660</v>
      </c>
      <c r="C27" s="872"/>
      <c r="D27" s="872"/>
    </row>
    <row r="28" spans="1:4" s="869" customFormat="1">
      <c r="A28" s="873" t="s">
        <v>661</v>
      </c>
      <c r="B28" s="874" t="s">
        <v>662</v>
      </c>
      <c r="C28" s="876">
        <f>SUM(C29:C32)</f>
        <v>100000</v>
      </c>
      <c r="D28" s="876">
        <f>SUM(D29:D32)</f>
        <v>100000</v>
      </c>
    </row>
    <row r="29" spans="1:4" s="869" customFormat="1">
      <c r="A29" s="870" t="s">
        <v>663</v>
      </c>
      <c r="B29" s="871" t="s">
        <v>664</v>
      </c>
      <c r="C29" s="872">
        <v>0</v>
      </c>
      <c r="D29" s="872">
        <v>0</v>
      </c>
    </row>
    <row r="30" spans="1:4" s="869" customFormat="1" ht="25.5">
      <c r="A30" s="870" t="s">
        <v>665</v>
      </c>
      <c r="B30" s="871" t="s">
        <v>666</v>
      </c>
      <c r="C30" s="872"/>
      <c r="D30" s="872"/>
    </row>
    <row r="31" spans="1:4" s="869" customFormat="1">
      <c r="A31" s="870" t="s">
        <v>667</v>
      </c>
      <c r="B31" s="871" t="s">
        <v>668</v>
      </c>
      <c r="C31" s="872">
        <v>100000</v>
      </c>
      <c r="D31" s="872">
        <v>100000</v>
      </c>
    </row>
    <row r="32" spans="1:4" s="869" customFormat="1">
      <c r="A32" s="870" t="s">
        <v>669</v>
      </c>
      <c r="B32" s="871" t="s">
        <v>670</v>
      </c>
      <c r="C32" s="872"/>
      <c r="D32" s="872"/>
    </row>
    <row r="33" spans="1:4" s="869" customFormat="1">
      <c r="A33" s="873" t="s">
        <v>671</v>
      </c>
      <c r="B33" s="874" t="s">
        <v>672</v>
      </c>
      <c r="C33" s="877"/>
      <c r="D33" s="877"/>
    </row>
    <row r="34" spans="1:4" s="869" customFormat="1">
      <c r="A34" s="870" t="s">
        <v>673</v>
      </c>
      <c r="B34" s="871" t="s">
        <v>674</v>
      </c>
      <c r="C34" s="872"/>
      <c r="D34" s="872"/>
    </row>
    <row r="35" spans="1:4" s="869" customFormat="1" ht="25.5">
      <c r="A35" s="870" t="s">
        <v>675</v>
      </c>
      <c r="B35" s="871" t="s">
        <v>676</v>
      </c>
      <c r="C35" s="872"/>
      <c r="D35" s="872"/>
    </row>
    <row r="36" spans="1:4" s="869" customFormat="1">
      <c r="A36" s="870" t="s">
        <v>677</v>
      </c>
      <c r="B36" s="871" t="s">
        <v>678</v>
      </c>
      <c r="C36" s="872"/>
      <c r="D36" s="872"/>
    </row>
    <row r="37" spans="1:4" s="869" customFormat="1">
      <c r="A37" s="870" t="s">
        <v>679</v>
      </c>
      <c r="B37" s="871" t="s">
        <v>680</v>
      </c>
      <c r="C37" s="872"/>
      <c r="D37" s="872"/>
    </row>
    <row r="38" spans="1:4" s="869" customFormat="1">
      <c r="A38" s="873" t="s">
        <v>681</v>
      </c>
      <c r="B38" s="874" t="s">
        <v>682</v>
      </c>
      <c r="C38" s="876">
        <f>SUM(C39+C44+C49)</f>
        <v>868000</v>
      </c>
      <c r="D38" s="876">
        <f>SUM(D39+D44+D49)</f>
        <v>868000</v>
      </c>
    </row>
    <row r="39" spans="1:4" s="869" customFormat="1">
      <c r="A39" s="873" t="s">
        <v>683</v>
      </c>
      <c r="B39" s="874" t="s">
        <v>684</v>
      </c>
      <c r="C39" s="876">
        <f>SUM(C40:C43)</f>
        <v>868000</v>
      </c>
      <c r="D39" s="876">
        <f>SUM(D40:D43)</f>
        <v>868000</v>
      </c>
    </row>
    <row r="40" spans="1:4" s="869" customFormat="1">
      <c r="A40" s="870" t="s">
        <v>685</v>
      </c>
      <c r="B40" s="871" t="s">
        <v>686</v>
      </c>
      <c r="C40" s="872"/>
      <c r="D40" s="872"/>
    </row>
    <row r="41" spans="1:4" s="869" customFormat="1" ht="25.5">
      <c r="A41" s="870" t="s">
        <v>687</v>
      </c>
      <c r="B41" s="871" t="s">
        <v>688</v>
      </c>
      <c r="C41" s="872"/>
      <c r="D41" s="872"/>
    </row>
    <row r="42" spans="1:4" s="869" customFormat="1">
      <c r="A42" s="870" t="s">
        <v>689</v>
      </c>
      <c r="B42" s="871" t="s">
        <v>690</v>
      </c>
      <c r="C42" s="872">
        <v>868000</v>
      </c>
      <c r="D42" s="872">
        <v>868000</v>
      </c>
    </row>
    <row r="43" spans="1:4" s="869" customFormat="1">
      <c r="A43" s="870" t="s">
        <v>691</v>
      </c>
      <c r="B43" s="871" t="s">
        <v>692</v>
      </c>
      <c r="C43" s="872"/>
      <c r="D43" s="872"/>
    </row>
    <row r="44" spans="1:4" s="869" customFormat="1">
      <c r="A44" s="873" t="s">
        <v>693</v>
      </c>
      <c r="B44" s="874" t="s">
        <v>694</v>
      </c>
      <c r="C44" s="877"/>
      <c r="D44" s="877"/>
    </row>
    <row r="45" spans="1:4" s="869" customFormat="1">
      <c r="A45" s="870" t="s">
        <v>695</v>
      </c>
      <c r="B45" s="871" t="s">
        <v>696</v>
      </c>
      <c r="C45" s="872"/>
      <c r="D45" s="872"/>
    </row>
    <row r="46" spans="1:4" s="869" customFormat="1" ht="38.25">
      <c r="A46" s="870" t="s">
        <v>697</v>
      </c>
      <c r="B46" s="871" t="s">
        <v>698</v>
      </c>
      <c r="C46" s="872"/>
      <c r="D46" s="872"/>
    </row>
    <row r="47" spans="1:4" s="869" customFormat="1" ht="25.5">
      <c r="A47" s="870" t="s">
        <v>699</v>
      </c>
      <c r="B47" s="871" t="s">
        <v>700</v>
      </c>
      <c r="C47" s="872"/>
      <c r="D47" s="872"/>
    </row>
    <row r="48" spans="1:4" s="869" customFormat="1">
      <c r="A48" s="870" t="s">
        <v>701</v>
      </c>
      <c r="B48" s="871" t="s">
        <v>702</v>
      </c>
      <c r="C48" s="872"/>
      <c r="D48" s="872"/>
    </row>
    <row r="49" spans="1:4" s="869" customFormat="1">
      <c r="A49" s="873" t="s">
        <v>703</v>
      </c>
      <c r="B49" s="874" t="s">
        <v>704</v>
      </c>
      <c r="C49" s="877"/>
      <c r="D49" s="877"/>
    </row>
    <row r="50" spans="1:4" s="869" customFormat="1">
      <c r="A50" s="870" t="s">
        <v>705</v>
      </c>
      <c r="B50" s="871" t="s">
        <v>706</v>
      </c>
      <c r="C50" s="872"/>
      <c r="D50" s="872"/>
    </row>
    <row r="51" spans="1:4" s="869" customFormat="1" ht="37.35" customHeight="1">
      <c r="A51" s="870" t="s">
        <v>707</v>
      </c>
      <c r="B51" s="871" t="s">
        <v>708</v>
      </c>
      <c r="C51" s="872"/>
      <c r="D51" s="872"/>
    </row>
    <row r="52" spans="1:4" s="869" customFormat="1" ht="25.5">
      <c r="A52" s="870" t="s">
        <v>709</v>
      </c>
      <c r="B52" s="871" t="s">
        <v>710</v>
      </c>
      <c r="C52" s="872"/>
      <c r="D52" s="872"/>
    </row>
    <row r="53" spans="1:4" s="869" customFormat="1">
      <c r="A53" s="870" t="s">
        <v>711</v>
      </c>
      <c r="B53" s="871" t="s">
        <v>712</v>
      </c>
      <c r="C53" s="872"/>
      <c r="D53" s="872"/>
    </row>
    <row r="54" spans="1:4" s="869" customFormat="1">
      <c r="A54" s="873" t="s">
        <v>713</v>
      </c>
      <c r="B54" s="871" t="s">
        <v>714</v>
      </c>
      <c r="C54" s="872"/>
      <c r="D54" s="872"/>
    </row>
    <row r="55" spans="1:4" ht="25.5">
      <c r="A55" s="873" t="s">
        <v>715</v>
      </c>
      <c r="B55" s="874" t="s">
        <v>716</v>
      </c>
      <c r="C55" s="876">
        <f>SUM(C7+C12+C38+C54)</f>
        <v>386633755</v>
      </c>
      <c r="D55" s="876">
        <f>SUM(D7+D12+D38+D54)</f>
        <v>307225534</v>
      </c>
    </row>
    <row r="56" spans="1:4">
      <c r="A56" s="873" t="s">
        <v>717</v>
      </c>
      <c r="B56" s="871" t="s">
        <v>718</v>
      </c>
      <c r="C56" s="878"/>
      <c r="D56" s="878"/>
    </row>
    <row r="57" spans="1:4">
      <c r="A57" s="873" t="s">
        <v>719</v>
      </c>
      <c r="B57" s="871" t="s">
        <v>720</v>
      </c>
      <c r="C57" s="872"/>
      <c r="D57" s="872"/>
    </row>
    <row r="58" spans="1:4">
      <c r="A58" s="873" t="s">
        <v>721</v>
      </c>
      <c r="B58" s="874" t="s">
        <v>722</v>
      </c>
      <c r="C58" s="876"/>
      <c r="D58" s="876"/>
    </row>
    <row r="59" spans="1:4">
      <c r="A59" s="873" t="s">
        <v>723</v>
      </c>
      <c r="B59" s="871" t="s">
        <v>724</v>
      </c>
      <c r="C59" s="879"/>
      <c r="D59" s="878"/>
    </row>
    <row r="60" spans="1:4">
      <c r="A60" s="873" t="s">
        <v>725</v>
      </c>
      <c r="B60" s="871" t="s">
        <v>726</v>
      </c>
      <c r="C60" s="879"/>
      <c r="D60" s="878"/>
    </row>
    <row r="61" spans="1:4">
      <c r="A61" s="873" t="s">
        <v>727</v>
      </c>
      <c r="B61" s="871" t="s">
        <v>728</v>
      </c>
      <c r="C61" s="879"/>
      <c r="D61" s="878">
        <v>28478820</v>
      </c>
    </row>
    <row r="62" spans="1:4">
      <c r="A62" s="873" t="s">
        <v>729</v>
      </c>
      <c r="B62" s="871" t="s">
        <v>730</v>
      </c>
      <c r="C62" s="879"/>
      <c r="D62" s="878"/>
    </row>
    <row r="63" spans="1:4">
      <c r="A63" s="873" t="s">
        <v>731</v>
      </c>
      <c r="B63" s="871" t="s">
        <v>732</v>
      </c>
      <c r="C63" s="879"/>
      <c r="D63" s="878"/>
    </row>
    <row r="64" spans="1:4">
      <c r="A64" s="873" t="s">
        <v>733</v>
      </c>
      <c r="B64" s="874" t="s">
        <v>734</v>
      </c>
      <c r="C64" s="880"/>
      <c r="D64" s="876">
        <f>SUM(D59:D63)</f>
        <v>28478820</v>
      </c>
    </row>
    <row r="65" spans="1:4">
      <c r="A65" s="873" t="s">
        <v>735</v>
      </c>
      <c r="B65" s="871" t="s">
        <v>736</v>
      </c>
      <c r="C65" s="879"/>
      <c r="D65" s="878">
        <v>400569</v>
      </c>
    </row>
    <row r="66" spans="1:4">
      <c r="A66" s="873" t="s">
        <v>737</v>
      </c>
      <c r="B66" s="871" t="s">
        <v>738</v>
      </c>
      <c r="C66" s="879"/>
      <c r="D66" s="878"/>
    </row>
    <row r="67" spans="1:4">
      <c r="A67" s="873" t="s">
        <v>739</v>
      </c>
      <c r="B67" s="871" t="s">
        <v>740</v>
      </c>
      <c r="C67" s="879"/>
      <c r="D67" s="878"/>
    </row>
    <row r="68" spans="1:4">
      <c r="A68" s="873" t="s">
        <v>741</v>
      </c>
      <c r="B68" s="874" t="s">
        <v>742</v>
      </c>
      <c r="C68" s="880"/>
      <c r="D68" s="876">
        <f>SUM(D65:D67)</f>
        <v>400569</v>
      </c>
    </row>
    <row r="69" spans="1:4">
      <c r="A69" s="873" t="s">
        <v>743</v>
      </c>
      <c r="B69" s="871" t="s">
        <v>744</v>
      </c>
      <c r="C69" s="879"/>
      <c r="D69" s="878"/>
    </row>
    <row r="70" spans="1:4" ht="25.5">
      <c r="A70" s="873" t="s">
        <v>745</v>
      </c>
      <c r="B70" s="871" t="s">
        <v>746</v>
      </c>
      <c r="C70" s="879"/>
      <c r="D70" s="878"/>
    </row>
    <row r="71" spans="1:4">
      <c r="A71" s="873" t="s">
        <v>747</v>
      </c>
      <c r="B71" s="874" t="s">
        <v>748</v>
      </c>
      <c r="C71" s="880"/>
      <c r="D71" s="876">
        <v>10000</v>
      </c>
    </row>
    <row r="72" spans="1:4">
      <c r="A72" s="873" t="s">
        <v>749</v>
      </c>
      <c r="B72" s="874" t="s">
        <v>750</v>
      </c>
      <c r="C72" s="879"/>
      <c r="D72" s="878"/>
    </row>
    <row r="73" spans="1:4" ht="16.5" thickBot="1">
      <c r="A73" s="881" t="s">
        <v>751</v>
      </c>
      <c r="B73" s="874" t="s">
        <v>752</v>
      </c>
      <c r="C73" s="882"/>
      <c r="D73" s="882">
        <f>SUM(D68+D64+D58+D55+D71+D72)</f>
        <v>336114923</v>
      </c>
    </row>
    <row r="75" spans="1:4" ht="16.5" thickBot="1"/>
    <row r="76" spans="1:4">
      <c r="A76" s="1386" t="s">
        <v>753</v>
      </c>
      <c r="B76" s="1388" t="s">
        <v>6</v>
      </c>
      <c r="C76" s="1390" t="s">
        <v>754</v>
      </c>
    </row>
    <row r="77" spans="1:4">
      <c r="A77" s="1387"/>
      <c r="B77" s="1389"/>
      <c r="C77" s="1391"/>
    </row>
    <row r="78" spans="1:4" ht="16.5" thickBot="1">
      <c r="A78" s="845" t="s">
        <v>755</v>
      </c>
      <c r="B78" s="846" t="s">
        <v>15</v>
      </c>
      <c r="C78" s="847" t="s">
        <v>625</v>
      </c>
    </row>
    <row r="79" spans="1:4">
      <c r="A79" s="848" t="s">
        <v>756</v>
      </c>
      <c r="B79" s="849" t="s">
        <v>628</v>
      </c>
      <c r="C79" s="850">
        <v>5754000</v>
      </c>
    </row>
    <row r="80" spans="1:4">
      <c r="A80" s="848" t="s">
        <v>757</v>
      </c>
      <c r="B80" s="851" t="s">
        <v>630</v>
      </c>
      <c r="C80" s="850">
        <v>0</v>
      </c>
    </row>
    <row r="81" spans="1:3">
      <c r="A81" s="848" t="s">
        <v>758</v>
      </c>
      <c r="B81" s="851" t="s">
        <v>632</v>
      </c>
      <c r="C81" s="850">
        <f>'12.sz.m.mérleg'!D50</f>
        <v>4942755</v>
      </c>
    </row>
    <row r="82" spans="1:3">
      <c r="A82" s="848" t="s">
        <v>759</v>
      </c>
      <c r="B82" s="851" t="s">
        <v>634</v>
      </c>
      <c r="C82" s="852">
        <v>198845885</v>
      </c>
    </row>
    <row r="83" spans="1:3">
      <c r="A83" s="848" t="s">
        <v>760</v>
      </c>
      <c r="B83" s="851" t="s">
        <v>636</v>
      </c>
      <c r="C83" s="852"/>
    </row>
    <row r="84" spans="1:3">
      <c r="A84" s="848" t="s">
        <v>761</v>
      </c>
      <c r="B84" s="851" t="s">
        <v>638</v>
      </c>
      <c r="C84" s="852">
        <f>'12.sz.m.mérleg'!D53</f>
        <v>88922873</v>
      </c>
    </row>
    <row r="85" spans="1:3">
      <c r="A85" s="848" t="s">
        <v>762</v>
      </c>
      <c r="B85" s="853" t="s">
        <v>640</v>
      </c>
      <c r="C85" s="854">
        <f>SUM(C79:C84)</f>
        <v>298465513</v>
      </c>
    </row>
    <row r="86" spans="1:3">
      <c r="A86" s="848" t="s">
        <v>763</v>
      </c>
      <c r="B86" s="851" t="s">
        <v>642</v>
      </c>
      <c r="C86" s="855">
        <v>157807</v>
      </c>
    </row>
    <row r="87" spans="1:3">
      <c r="A87" s="848" t="s">
        <v>764</v>
      </c>
      <c r="B87" s="851" t="s">
        <v>644</v>
      </c>
      <c r="C87" s="852">
        <v>1319483</v>
      </c>
    </row>
    <row r="88" spans="1:3">
      <c r="A88" s="848" t="s">
        <v>765</v>
      </c>
      <c r="B88" s="851" t="s">
        <v>72</v>
      </c>
      <c r="C88" s="852">
        <v>34532334</v>
      </c>
    </row>
    <row r="89" spans="1:3">
      <c r="A89" s="848" t="s">
        <v>766</v>
      </c>
      <c r="B89" s="853" t="s">
        <v>73</v>
      </c>
      <c r="C89" s="854">
        <f>C86+C87+C88</f>
        <v>36009624</v>
      </c>
    </row>
    <row r="90" spans="1:3">
      <c r="A90" s="848" t="s">
        <v>767</v>
      </c>
      <c r="B90" s="853" t="s">
        <v>74</v>
      </c>
      <c r="C90" s="852"/>
    </row>
    <row r="91" spans="1:3">
      <c r="A91" s="848" t="s">
        <v>768</v>
      </c>
      <c r="B91" s="853" t="s">
        <v>266</v>
      </c>
      <c r="C91" s="856">
        <f>'12.sz.m.mérleg'!D67</f>
        <v>1639786</v>
      </c>
    </row>
    <row r="92" spans="1:3" ht="16.5" thickBot="1">
      <c r="A92" s="857" t="s">
        <v>769</v>
      </c>
      <c r="B92" s="858" t="s">
        <v>267</v>
      </c>
      <c r="C92" s="859">
        <f>C85+C89+C90+C91</f>
        <v>336114923</v>
      </c>
    </row>
  </sheetData>
  <mergeCells count="10">
    <mergeCell ref="A76:A77"/>
    <mergeCell ref="B76:B77"/>
    <mergeCell ref="C76:C77"/>
    <mergeCell ref="A1:D1"/>
    <mergeCell ref="C2:D2"/>
    <mergeCell ref="A3:A5"/>
    <mergeCell ref="B3:B5"/>
    <mergeCell ref="C3:C4"/>
    <mergeCell ref="D3:D4"/>
    <mergeCell ref="C5:D5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B8564-2AB2-4E6A-925B-92FA50922ABC}">
  <dimension ref="A1:IV92"/>
  <sheetViews>
    <sheetView workbookViewId="0">
      <selection activeCell="A2" sqref="A2:D2"/>
    </sheetView>
  </sheetViews>
  <sheetFormatPr defaultColWidth="60.42578125" defaultRowHeight="15.75"/>
  <cols>
    <col min="1" max="1" width="60.42578125" style="883"/>
    <col min="2" max="2" width="5.5703125" style="884" customWidth="1"/>
    <col min="3" max="3" width="13.140625" style="883" customWidth="1"/>
    <col min="4" max="4" width="14.85546875" style="883" customWidth="1"/>
    <col min="5" max="255" width="10.7109375" style="861" customWidth="1"/>
    <col min="256" max="257" width="60.42578125" style="861"/>
    <col min="258" max="258" width="5.5703125" style="861" customWidth="1"/>
    <col min="259" max="259" width="13.140625" style="861" customWidth="1"/>
    <col min="260" max="260" width="14.85546875" style="861" customWidth="1"/>
    <col min="261" max="511" width="10.7109375" style="861" customWidth="1"/>
    <col min="512" max="513" width="60.42578125" style="861"/>
    <col min="514" max="514" width="5.5703125" style="861" customWidth="1"/>
    <col min="515" max="515" width="13.140625" style="861" customWidth="1"/>
    <col min="516" max="516" width="14.85546875" style="861" customWidth="1"/>
    <col min="517" max="767" width="10.7109375" style="861" customWidth="1"/>
    <col min="768" max="769" width="60.42578125" style="861"/>
    <col min="770" max="770" width="5.5703125" style="861" customWidth="1"/>
    <col min="771" max="771" width="13.140625" style="861" customWidth="1"/>
    <col min="772" max="772" width="14.85546875" style="861" customWidth="1"/>
    <col min="773" max="1023" width="10.7109375" style="861" customWidth="1"/>
    <col min="1024" max="1025" width="60.42578125" style="861"/>
    <col min="1026" max="1026" width="5.5703125" style="861" customWidth="1"/>
    <col min="1027" max="1027" width="13.140625" style="861" customWidth="1"/>
    <col min="1028" max="1028" width="14.85546875" style="861" customWidth="1"/>
    <col min="1029" max="1279" width="10.7109375" style="861" customWidth="1"/>
    <col min="1280" max="1281" width="60.42578125" style="861"/>
    <col min="1282" max="1282" width="5.5703125" style="861" customWidth="1"/>
    <col min="1283" max="1283" width="13.140625" style="861" customWidth="1"/>
    <col min="1284" max="1284" width="14.85546875" style="861" customWidth="1"/>
    <col min="1285" max="1535" width="10.7109375" style="861" customWidth="1"/>
    <col min="1536" max="1537" width="60.42578125" style="861"/>
    <col min="1538" max="1538" width="5.5703125" style="861" customWidth="1"/>
    <col min="1539" max="1539" width="13.140625" style="861" customWidth="1"/>
    <col min="1540" max="1540" width="14.85546875" style="861" customWidth="1"/>
    <col min="1541" max="1791" width="10.7109375" style="861" customWidth="1"/>
    <col min="1792" max="1793" width="60.42578125" style="861"/>
    <col min="1794" max="1794" width="5.5703125" style="861" customWidth="1"/>
    <col min="1795" max="1795" width="13.140625" style="861" customWidth="1"/>
    <col min="1796" max="1796" width="14.85546875" style="861" customWidth="1"/>
    <col min="1797" max="2047" width="10.7109375" style="861" customWidth="1"/>
    <col min="2048" max="2049" width="60.42578125" style="861"/>
    <col min="2050" max="2050" width="5.5703125" style="861" customWidth="1"/>
    <col min="2051" max="2051" width="13.140625" style="861" customWidth="1"/>
    <col min="2052" max="2052" width="14.85546875" style="861" customWidth="1"/>
    <col min="2053" max="2303" width="10.7109375" style="861" customWidth="1"/>
    <col min="2304" max="2305" width="60.42578125" style="861"/>
    <col min="2306" max="2306" width="5.5703125" style="861" customWidth="1"/>
    <col min="2307" max="2307" width="13.140625" style="861" customWidth="1"/>
    <col min="2308" max="2308" width="14.85546875" style="861" customWidth="1"/>
    <col min="2309" max="2559" width="10.7109375" style="861" customWidth="1"/>
    <col min="2560" max="2561" width="60.42578125" style="861"/>
    <col min="2562" max="2562" width="5.5703125" style="861" customWidth="1"/>
    <col min="2563" max="2563" width="13.140625" style="861" customWidth="1"/>
    <col min="2564" max="2564" width="14.85546875" style="861" customWidth="1"/>
    <col min="2565" max="2815" width="10.7109375" style="861" customWidth="1"/>
    <col min="2816" max="2817" width="60.42578125" style="861"/>
    <col min="2818" max="2818" width="5.5703125" style="861" customWidth="1"/>
    <col min="2819" max="2819" width="13.140625" style="861" customWidth="1"/>
    <col min="2820" max="2820" width="14.85546875" style="861" customWidth="1"/>
    <col min="2821" max="3071" width="10.7109375" style="861" customWidth="1"/>
    <col min="3072" max="3073" width="60.42578125" style="861"/>
    <col min="3074" max="3074" width="5.5703125" style="861" customWidth="1"/>
    <col min="3075" max="3075" width="13.140625" style="861" customWidth="1"/>
    <col min="3076" max="3076" width="14.85546875" style="861" customWidth="1"/>
    <col min="3077" max="3327" width="10.7109375" style="861" customWidth="1"/>
    <col min="3328" max="3329" width="60.42578125" style="861"/>
    <col min="3330" max="3330" width="5.5703125" style="861" customWidth="1"/>
    <col min="3331" max="3331" width="13.140625" style="861" customWidth="1"/>
    <col min="3332" max="3332" width="14.85546875" style="861" customWidth="1"/>
    <col min="3333" max="3583" width="10.7109375" style="861" customWidth="1"/>
    <col min="3584" max="3585" width="60.42578125" style="861"/>
    <col min="3586" max="3586" width="5.5703125" style="861" customWidth="1"/>
    <col min="3587" max="3587" width="13.140625" style="861" customWidth="1"/>
    <col min="3588" max="3588" width="14.85546875" style="861" customWidth="1"/>
    <col min="3589" max="3839" width="10.7109375" style="861" customWidth="1"/>
    <col min="3840" max="3841" width="60.42578125" style="861"/>
    <col min="3842" max="3842" width="5.5703125" style="861" customWidth="1"/>
    <col min="3843" max="3843" width="13.140625" style="861" customWidth="1"/>
    <col min="3844" max="3844" width="14.85546875" style="861" customWidth="1"/>
    <col min="3845" max="4095" width="10.7109375" style="861" customWidth="1"/>
    <col min="4096" max="4097" width="60.42578125" style="861"/>
    <col min="4098" max="4098" width="5.5703125" style="861" customWidth="1"/>
    <col min="4099" max="4099" width="13.140625" style="861" customWidth="1"/>
    <col min="4100" max="4100" width="14.85546875" style="861" customWidth="1"/>
    <col min="4101" max="4351" width="10.7109375" style="861" customWidth="1"/>
    <col min="4352" max="4353" width="60.42578125" style="861"/>
    <col min="4354" max="4354" width="5.5703125" style="861" customWidth="1"/>
    <col min="4355" max="4355" width="13.140625" style="861" customWidth="1"/>
    <col min="4356" max="4356" width="14.85546875" style="861" customWidth="1"/>
    <col min="4357" max="4607" width="10.7109375" style="861" customWidth="1"/>
    <col min="4608" max="4609" width="60.42578125" style="861"/>
    <col min="4610" max="4610" width="5.5703125" style="861" customWidth="1"/>
    <col min="4611" max="4611" width="13.140625" style="861" customWidth="1"/>
    <col min="4612" max="4612" width="14.85546875" style="861" customWidth="1"/>
    <col min="4613" max="4863" width="10.7109375" style="861" customWidth="1"/>
    <col min="4864" max="4865" width="60.42578125" style="861"/>
    <col min="4866" max="4866" width="5.5703125" style="861" customWidth="1"/>
    <col min="4867" max="4867" width="13.140625" style="861" customWidth="1"/>
    <col min="4868" max="4868" width="14.85546875" style="861" customWidth="1"/>
    <col min="4869" max="5119" width="10.7109375" style="861" customWidth="1"/>
    <col min="5120" max="5121" width="60.42578125" style="861"/>
    <col min="5122" max="5122" width="5.5703125" style="861" customWidth="1"/>
    <col min="5123" max="5123" width="13.140625" style="861" customWidth="1"/>
    <col min="5124" max="5124" width="14.85546875" style="861" customWidth="1"/>
    <col min="5125" max="5375" width="10.7109375" style="861" customWidth="1"/>
    <col min="5376" max="5377" width="60.42578125" style="861"/>
    <col min="5378" max="5378" width="5.5703125" style="861" customWidth="1"/>
    <col min="5379" max="5379" width="13.140625" style="861" customWidth="1"/>
    <col min="5380" max="5380" width="14.85546875" style="861" customWidth="1"/>
    <col min="5381" max="5631" width="10.7109375" style="861" customWidth="1"/>
    <col min="5632" max="5633" width="60.42578125" style="861"/>
    <col min="5634" max="5634" width="5.5703125" style="861" customWidth="1"/>
    <col min="5635" max="5635" width="13.140625" style="861" customWidth="1"/>
    <col min="5636" max="5636" width="14.85546875" style="861" customWidth="1"/>
    <col min="5637" max="5887" width="10.7109375" style="861" customWidth="1"/>
    <col min="5888" max="5889" width="60.42578125" style="861"/>
    <col min="5890" max="5890" width="5.5703125" style="861" customWidth="1"/>
    <col min="5891" max="5891" width="13.140625" style="861" customWidth="1"/>
    <col min="5892" max="5892" width="14.85546875" style="861" customWidth="1"/>
    <col min="5893" max="6143" width="10.7109375" style="861" customWidth="1"/>
    <col min="6144" max="6145" width="60.42578125" style="861"/>
    <col min="6146" max="6146" width="5.5703125" style="861" customWidth="1"/>
    <col min="6147" max="6147" width="13.140625" style="861" customWidth="1"/>
    <col min="6148" max="6148" width="14.85546875" style="861" customWidth="1"/>
    <col min="6149" max="6399" width="10.7109375" style="861" customWidth="1"/>
    <col min="6400" max="6401" width="60.42578125" style="861"/>
    <col min="6402" max="6402" width="5.5703125" style="861" customWidth="1"/>
    <col min="6403" max="6403" width="13.140625" style="861" customWidth="1"/>
    <col min="6404" max="6404" width="14.85546875" style="861" customWidth="1"/>
    <col min="6405" max="6655" width="10.7109375" style="861" customWidth="1"/>
    <col min="6656" max="6657" width="60.42578125" style="861"/>
    <col min="6658" max="6658" width="5.5703125" style="861" customWidth="1"/>
    <col min="6659" max="6659" width="13.140625" style="861" customWidth="1"/>
    <col min="6660" max="6660" width="14.85546875" style="861" customWidth="1"/>
    <col min="6661" max="6911" width="10.7109375" style="861" customWidth="1"/>
    <col min="6912" max="6913" width="60.42578125" style="861"/>
    <col min="6914" max="6914" width="5.5703125" style="861" customWidth="1"/>
    <col min="6915" max="6915" width="13.140625" style="861" customWidth="1"/>
    <col min="6916" max="6916" width="14.85546875" style="861" customWidth="1"/>
    <col min="6917" max="7167" width="10.7109375" style="861" customWidth="1"/>
    <col min="7168" max="7169" width="60.42578125" style="861"/>
    <col min="7170" max="7170" width="5.5703125" style="861" customWidth="1"/>
    <col min="7171" max="7171" width="13.140625" style="861" customWidth="1"/>
    <col min="7172" max="7172" width="14.85546875" style="861" customWidth="1"/>
    <col min="7173" max="7423" width="10.7109375" style="861" customWidth="1"/>
    <col min="7424" max="7425" width="60.42578125" style="861"/>
    <col min="7426" max="7426" width="5.5703125" style="861" customWidth="1"/>
    <col min="7427" max="7427" width="13.140625" style="861" customWidth="1"/>
    <col min="7428" max="7428" width="14.85546875" style="861" customWidth="1"/>
    <col min="7429" max="7679" width="10.7109375" style="861" customWidth="1"/>
    <col min="7680" max="7681" width="60.42578125" style="861"/>
    <col min="7682" max="7682" width="5.5703125" style="861" customWidth="1"/>
    <col min="7683" max="7683" width="13.140625" style="861" customWidth="1"/>
    <col min="7684" max="7684" width="14.85546875" style="861" customWidth="1"/>
    <col min="7685" max="7935" width="10.7109375" style="861" customWidth="1"/>
    <col min="7936" max="7937" width="60.42578125" style="861"/>
    <col min="7938" max="7938" width="5.5703125" style="861" customWidth="1"/>
    <col min="7939" max="7939" width="13.140625" style="861" customWidth="1"/>
    <col min="7940" max="7940" width="14.85546875" style="861" customWidth="1"/>
    <col min="7941" max="8191" width="10.7109375" style="861" customWidth="1"/>
    <col min="8192" max="8193" width="60.42578125" style="861"/>
    <col min="8194" max="8194" width="5.5703125" style="861" customWidth="1"/>
    <col min="8195" max="8195" width="13.140625" style="861" customWidth="1"/>
    <col min="8196" max="8196" width="14.85546875" style="861" customWidth="1"/>
    <col min="8197" max="8447" width="10.7109375" style="861" customWidth="1"/>
    <col min="8448" max="8449" width="60.42578125" style="861"/>
    <col min="8450" max="8450" width="5.5703125" style="861" customWidth="1"/>
    <col min="8451" max="8451" width="13.140625" style="861" customWidth="1"/>
    <col min="8452" max="8452" width="14.85546875" style="861" customWidth="1"/>
    <col min="8453" max="8703" width="10.7109375" style="861" customWidth="1"/>
    <col min="8704" max="8705" width="60.42578125" style="861"/>
    <col min="8706" max="8706" width="5.5703125" style="861" customWidth="1"/>
    <col min="8707" max="8707" width="13.140625" style="861" customWidth="1"/>
    <col min="8708" max="8708" width="14.85546875" style="861" customWidth="1"/>
    <col min="8709" max="8959" width="10.7109375" style="861" customWidth="1"/>
    <col min="8960" max="8961" width="60.42578125" style="861"/>
    <col min="8962" max="8962" width="5.5703125" style="861" customWidth="1"/>
    <col min="8963" max="8963" width="13.140625" style="861" customWidth="1"/>
    <col min="8964" max="8964" width="14.85546875" style="861" customWidth="1"/>
    <col min="8965" max="9215" width="10.7109375" style="861" customWidth="1"/>
    <col min="9216" max="9217" width="60.42578125" style="861"/>
    <col min="9218" max="9218" width="5.5703125" style="861" customWidth="1"/>
    <col min="9219" max="9219" width="13.140625" style="861" customWidth="1"/>
    <col min="9220" max="9220" width="14.85546875" style="861" customWidth="1"/>
    <col min="9221" max="9471" width="10.7109375" style="861" customWidth="1"/>
    <col min="9472" max="9473" width="60.42578125" style="861"/>
    <col min="9474" max="9474" width="5.5703125" style="861" customWidth="1"/>
    <col min="9475" max="9475" width="13.140625" style="861" customWidth="1"/>
    <col min="9476" max="9476" width="14.85546875" style="861" customWidth="1"/>
    <col min="9477" max="9727" width="10.7109375" style="861" customWidth="1"/>
    <col min="9728" max="9729" width="60.42578125" style="861"/>
    <col min="9730" max="9730" width="5.5703125" style="861" customWidth="1"/>
    <col min="9731" max="9731" width="13.140625" style="861" customWidth="1"/>
    <col min="9732" max="9732" width="14.85546875" style="861" customWidth="1"/>
    <col min="9733" max="9983" width="10.7109375" style="861" customWidth="1"/>
    <col min="9984" max="9985" width="60.42578125" style="861"/>
    <col min="9986" max="9986" width="5.5703125" style="861" customWidth="1"/>
    <col min="9987" max="9987" width="13.140625" style="861" customWidth="1"/>
    <col min="9988" max="9988" width="14.85546875" style="861" customWidth="1"/>
    <col min="9989" max="10239" width="10.7109375" style="861" customWidth="1"/>
    <col min="10240" max="10241" width="60.42578125" style="861"/>
    <col min="10242" max="10242" width="5.5703125" style="861" customWidth="1"/>
    <col min="10243" max="10243" width="13.140625" style="861" customWidth="1"/>
    <col min="10244" max="10244" width="14.85546875" style="861" customWidth="1"/>
    <col min="10245" max="10495" width="10.7109375" style="861" customWidth="1"/>
    <col min="10496" max="10497" width="60.42578125" style="861"/>
    <col min="10498" max="10498" width="5.5703125" style="861" customWidth="1"/>
    <col min="10499" max="10499" width="13.140625" style="861" customWidth="1"/>
    <col min="10500" max="10500" width="14.85546875" style="861" customWidth="1"/>
    <col min="10501" max="10751" width="10.7109375" style="861" customWidth="1"/>
    <col min="10752" max="10753" width="60.42578125" style="861"/>
    <col min="10754" max="10754" width="5.5703125" style="861" customWidth="1"/>
    <col min="10755" max="10755" width="13.140625" style="861" customWidth="1"/>
    <col min="10756" max="10756" width="14.85546875" style="861" customWidth="1"/>
    <col min="10757" max="11007" width="10.7109375" style="861" customWidth="1"/>
    <col min="11008" max="11009" width="60.42578125" style="861"/>
    <col min="11010" max="11010" width="5.5703125" style="861" customWidth="1"/>
    <col min="11011" max="11011" width="13.140625" style="861" customWidth="1"/>
    <col min="11012" max="11012" width="14.85546875" style="861" customWidth="1"/>
    <col min="11013" max="11263" width="10.7109375" style="861" customWidth="1"/>
    <col min="11264" max="11265" width="60.42578125" style="861"/>
    <col min="11266" max="11266" width="5.5703125" style="861" customWidth="1"/>
    <col min="11267" max="11267" width="13.140625" style="861" customWidth="1"/>
    <col min="11268" max="11268" width="14.85546875" style="861" customWidth="1"/>
    <col min="11269" max="11519" width="10.7109375" style="861" customWidth="1"/>
    <col min="11520" max="11521" width="60.42578125" style="861"/>
    <col min="11522" max="11522" width="5.5703125" style="861" customWidth="1"/>
    <col min="11523" max="11523" width="13.140625" style="861" customWidth="1"/>
    <col min="11524" max="11524" width="14.85546875" style="861" customWidth="1"/>
    <col min="11525" max="11775" width="10.7109375" style="861" customWidth="1"/>
    <col min="11776" max="11777" width="60.42578125" style="861"/>
    <col min="11778" max="11778" width="5.5703125" style="861" customWidth="1"/>
    <col min="11779" max="11779" width="13.140625" style="861" customWidth="1"/>
    <col min="11780" max="11780" width="14.85546875" style="861" customWidth="1"/>
    <col min="11781" max="12031" width="10.7109375" style="861" customWidth="1"/>
    <col min="12032" max="12033" width="60.42578125" style="861"/>
    <col min="12034" max="12034" width="5.5703125" style="861" customWidth="1"/>
    <col min="12035" max="12035" width="13.140625" style="861" customWidth="1"/>
    <col min="12036" max="12036" width="14.85546875" style="861" customWidth="1"/>
    <col min="12037" max="12287" width="10.7109375" style="861" customWidth="1"/>
    <col min="12288" max="12289" width="60.42578125" style="861"/>
    <col min="12290" max="12290" width="5.5703125" style="861" customWidth="1"/>
    <col min="12291" max="12291" width="13.140625" style="861" customWidth="1"/>
    <col min="12292" max="12292" width="14.85546875" style="861" customWidth="1"/>
    <col min="12293" max="12543" width="10.7109375" style="861" customWidth="1"/>
    <col min="12544" max="12545" width="60.42578125" style="861"/>
    <col min="12546" max="12546" width="5.5703125" style="861" customWidth="1"/>
    <col min="12547" max="12547" width="13.140625" style="861" customWidth="1"/>
    <col min="12548" max="12548" width="14.85546875" style="861" customWidth="1"/>
    <col min="12549" max="12799" width="10.7109375" style="861" customWidth="1"/>
    <col min="12800" max="12801" width="60.42578125" style="861"/>
    <col min="12802" max="12802" width="5.5703125" style="861" customWidth="1"/>
    <col min="12803" max="12803" width="13.140625" style="861" customWidth="1"/>
    <col min="12804" max="12804" width="14.85546875" style="861" customWidth="1"/>
    <col min="12805" max="13055" width="10.7109375" style="861" customWidth="1"/>
    <col min="13056" max="13057" width="60.42578125" style="861"/>
    <col min="13058" max="13058" width="5.5703125" style="861" customWidth="1"/>
    <col min="13059" max="13059" width="13.140625" style="861" customWidth="1"/>
    <col min="13060" max="13060" width="14.85546875" style="861" customWidth="1"/>
    <col min="13061" max="13311" width="10.7109375" style="861" customWidth="1"/>
    <col min="13312" max="13313" width="60.42578125" style="861"/>
    <col min="13314" max="13314" width="5.5703125" style="861" customWidth="1"/>
    <col min="13315" max="13315" width="13.140625" style="861" customWidth="1"/>
    <col min="13316" max="13316" width="14.85546875" style="861" customWidth="1"/>
    <col min="13317" max="13567" width="10.7109375" style="861" customWidth="1"/>
    <col min="13568" max="13569" width="60.42578125" style="861"/>
    <col min="13570" max="13570" width="5.5703125" style="861" customWidth="1"/>
    <col min="13571" max="13571" width="13.140625" style="861" customWidth="1"/>
    <col min="13572" max="13572" width="14.85546875" style="861" customWidth="1"/>
    <col min="13573" max="13823" width="10.7109375" style="861" customWidth="1"/>
    <col min="13824" max="13825" width="60.42578125" style="861"/>
    <col min="13826" max="13826" width="5.5703125" style="861" customWidth="1"/>
    <col min="13827" max="13827" width="13.140625" style="861" customWidth="1"/>
    <col min="13828" max="13828" width="14.85546875" style="861" customWidth="1"/>
    <col min="13829" max="14079" width="10.7109375" style="861" customWidth="1"/>
    <col min="14080" max="14081" width="60.42578125" style="861"/>
    <col min="14082" max="14082" width="5.5703125" style="861" customWidth="1"/>
    <col min="14083" max="14083" width="13.140625" style="861" customWidth="1"/>
    <col min="14084" max="14084" width="14.85546875" style="861" customWidth="1"/>
    <col min="14085" max="14335" width="10.7109375" style="861" customWidth="1"/>
    <col min="14336" max="14337" width="60.42578125" style="861"/>
    <col min="14338" max="14338" width="5.5703125" style="861" customWidth="1"/>
    <col min="14339" max="14339" width="13.140625" style="861" customWidth="1"/>
    <col min="14340" max="14340" width="14.85546875" style="861" customWidth="1"/>
    <col min="14341" max="14591" width="10.7109375" style="861" customWidth="1"/>
    <col min="14592" max="14593" width="60.42578125" style="861"/>
    <col min="14594" max="14594" width="5.5703125" style="861" customWidth="1"/>
    <col min="14595" max="14595" width="13.140625" style="861" customWidth="1"/>
    <col min="14596" max="14596" width="14.85546875" style="861" customWidth="1"/>
    <col min="14597" max="14847" width="10.7109375" style="861" customWidth="1"/>
    <col min="14848" max="14849" width="60.42578125" style="861"/>
    <col min="14850" max="14850" width="5.5703125" style="861" customWidth="1"/>
    <col min="14851" max="14851" width="13.140625" style="861" customWidth="1"/>
    <col min="14852" max="14852" width="14.85546875" style="861" customWidth="1"/>
    <col min="14853" max="15103" width="10.7109375" style="861" customWidth="1"/>
    <col min="15104" max="15105" width="60.42578125" style="861"/>
    <col min="15106" max="15106" width="5.5703125" style="861" customWidth="1"/>
    <col min="15107" max="15107" width="13.140625" style="861" customWidth="1"/>
    <col min="15108" max="15108" width="14.85546875" style="861" customWidth="1"/>
    <col min="15109" max="15359" width="10.7109375" style="861" customWidth="1"/>
    <col min="15360" max="15361" width="60.42578125" style="861"/>
    <col min="15362" max="15362" width="5.5703125" style="861" customWidth="1"/>
    <col min="15363" max="15363" width="13.140625" style="861" customWidth="1"/>
    <col min="15364" max="15364" width="14.85546875" style="861" customWidth="1"/>
    <col min="15365" max="15615" width="10.7109375" style="861" customWidth="1"/>
    <col min="15616" max="15617" width="60.42578125" style="861"/>
    <col min="15618" max="15618" width="5.5703125" style="861" customWidth="1"/>
    <col min="15619" max="15619" width="13.140625" style="861" customWidth="1"/>
    <col min="15620" max="15620" width="14.85546875" style="861" customWidth="1"/>
    <col min="15621" max="15871" width="10.7109375" style="861" customWidth="1"/>
    <col min="15872" max="15873" width="60.42578125" style="861"/>
    <col min="15874" max="15874" width="5.5703125" style="861" customWidth="1"/>
    <col min="15875" max="15875" width="13.140625" style="861" customWidth="1"/>
    <col min="15876" max="15876" width="14.85546875" style="861" customWidth="1"/>
    <col min="15877" max="16127" width="10.7109375" style="861" customWidth="1"/>
    <col min="16128" max="16129" width="60.42578125" style="861"/>
    <col min="16130" max="16130" width="5.5703125" style="861" customWidth="1"/>
    <col min="16131" max="16131" width="13.140625" style="861" customWidth="1"/>
    <col min="16132" max="16132" width="14.85546875" style="861" customWidth="1"/>
    <col min="16133" max="16383" width="10.7109375" style="861" customWidth="1"/>
    <col min="16384" max="16384" width="60.42578125" style="861"/>
  </cols>
  <sheetData>
    <row r="1" spans="1:256" ht="49.5" customHeight="1">
      <c r="A1" s="1392" t="s">
        <v>618</v>
      </c>
      <c r="B1" s="1392"/>
      <c r="C1" s="1392"/>
      <c r="D1" s="1392"/>
      <c r="E1" s="860"/>
      <c r="F1" s="860"/>
      <c r="G1" s="860"/>
      <c r="H1" s="860"/>
      <c r="I1" s="860"/>
      <c r="J1" s="860"/>
      <c r="K1" s="860"/>
      <c r="L1" s="860"/>
      <c r="M1" s="860"/>
      <c r="N1" s="860"/>
      <c r="O1" s="860"/>
      <c r="P1" s="860"/>
      <c r="Q1" s="860"/>
      <c r="R1" s="860"/>
      <c r="S1" s="860"/>
      <c r="T1" s="860"/>
      <c r="U1" s="860"/>
      <c r="V1" s="860"/>
      <c r="W1" s="860"/>
      <c r="X1" s="860"/>
      <c r="Y1" s="860"/>
      <c r="Z1" s="860"/>
      <c r="AA1" s="860"/>
      <c r="AB1" s="860"/>
      <c r="AC1" s="860"/>
      <c r="AD1" s="860"/>
      <c r="AE1" s="860"/>
      <c r="AF1" s="860"/>
      <c r="AG1" s="860"/>
      <c r="AH1" s="860"/>
      <c r="AI1" s="860"/>
      <c r="AJ1" s="860"/>
      <c r="AK1" s="860"/>
      <c r="AL1" s="860"/>
      <c r="AM1" s="860"/>
      <c r="AN1" s="860"/>
      <c r="AO1" s="860"/>
      <c r="AP1" s="860"/>
      <c r="AQ1" s="860"/>
      <c r="AR1" s="860"/>
      <c r="AS1" s="860"/>
      <c r="AT1" s="860"/>
      <c r="AU1" s="860"/>
      <c r="AV1" s="860"/>
      <c r="AW1" s="860"/>
      <c r="AX1" s="860"/>
      <c r="AY1" s="860"/>
      <c r="AZ1" s="860"/>
      <c r="BA1" s="860"/>
      <c r="BB1" s="860"/>
      <c r="BC1" s="860"/>
      <c r="BD1" s="860"/>
      <c r="BE1" s="860"/>
      <c r="BF1" s="860"/>
      <c r="BG1" s="860"/>
      <c r="BH1" s="860"/>
      <c r="BI1" s="860"/>
      <c r="BJ1" s="860"/>
      <c r="BK1" s="860"/>
      <c r="BL1" s="860"/>
      <c r="BM1" s="860"/>
      <c r="BN1" s="860"/>
      <c r="BO1" s="860"/>
      <c r="BP1" s="860"/>
      <c r="BQ1" s="860"/>
      <c r="BR1" s="860"/>
      <c r="BS1" s="860"/>
      <c r="BT1" s="860"/>
      <c r="BU1" s="860"/>
      <c r="BV1" s="860"/>
      <c r="BW1" s="860"/>
      <c r="BX1" s="860"/>
      <c r="BY1" s="860"/>
      <c r="BZ1" s="860"/>
      <c r="CA1" s="860"/>
      <c r="CB1" s="860"/>
      <c r="CC1" s="860"/>
      <c r="CD1" s="860"/>
      <c r="CE1" s="860"/>
      <c r="CF1" s="860"/>
      <c r="CG1" s="860"/>
      <c r="CH1" s="860"/>
      <c r="CI1" s="860"/>
      <c r="CJ1" s="860"/>
      <c r="CK1" s="860"/>
      <c r="CL1" s="860"/>
      <c r="CM1" s="860"/>
      <c r="CN1" s="860"/>
      <c r="CO1" s="860"/>
      <c r="CP1" s="860"/>
      <c r="CQ1" s="860"/>
      <c r="CR1" s="860"/>
      <c r="CS1" s="860"/>
      <c r="CT1" s="860"/>
      <c r="CU1" s="860"/>
      <c r="CV1" s="860"/>
      <c r="CW1" s="860"/>
      <c r="CX1" s="860"/>
      <c r="CY1" s="860"/>
      <c r="CZ1" s="860"/>
      <c r="DA1" s="860"/>
      <c r="DB1" s="860"/>
      <c r="DC1" s="860"/>
      <c r="DD1" s="860"/>
      <c r="DE1" s="860"/>
      <c r="DF1" s="860"/>
      <c r="DG1" s="860"/>
      <c r="DH1" s="860"/>
      <c r="DI1" s="860"/>
      <c r="DJ1" s="860"/>
      <c r="DK1" s="860"/>
      <c r="DL1" s="860"/>
      <c r="DM1" s="860"/>
      <c r="DN1" s="860"/>
      <c r="DO1" s="860"/>
      <c r="DP1" s="860"/>
      <c r="DQ1" s="860"/>
      <c r="DR1" s="860"/>
      <c r="DS1" s="860"/>
      <c r="DT1" s="860"/>
      <c r="DU1" s="860"/>
      <c r="DV1" s="860"/>
      <c r="DW1" s="860"/>
      <c r="DX1" s="860"/>
      <c r="DY1" s="860"/>
      <c r="DZ1" s="860"/>
      <c r="EA1" s="860"/>
      <c r="EB1" s="860"/>
      <c r="EC1" s="860"/>
      <c r="ED1" s="860"/>
      <c r="EE1" s="860"/>
      <c r="EF1" s="860"/>
      <c r="EG1" s="860"/>
      <c r="EH1" s="860"/>
      <c r="EI1" s="860"/>
      <c r="EJ1" s="860"/>
      <c r="EK1" s="860"/>
      <c r="EL1" s="860"/>
      <c r="EM1" s="860"/>
      <c r="EN1" s="860"/>
      <c r="EO1" s="860"/>
      <c r="EP1" s="860"/>
      <c r="EQ1" s="860"/>
      <c r="ER1" s="860"/>
      <c r="ES1" s="860"/>
      <c r="ET1" s="860"/>
      <c r="EU1" s="860"/>
      <c r="EV1" s="860"/>
      <c r="EW1" s="860"/>
      <c r="EX1" s="860"/>
      <c r="EY1" s="860"/>
      <c r="EZ1" s="860"/>
      <c r="FA1" s="860"/>
      <c r="FB1" s="860"/>
      <c r="FC1" s="860"/>
      <c r="FD1" s="860"/>
      <c r="FE1" s="860"/>
      <c r="FF1" s="860"/>
      <c r="FG1" s="860"/>
      <c r="FH1" s="860"/>
      <c r="FI1" s="860"/>
      <c r="FJ1" s="860"/>
      <c r="FK1" s="860"/>
      <c r="FL1" s="860"/>
      <c r="FM1" s="860"/>
      <c r="FN1" s="860"/>
      <c r="FO1" s="860"/>
      <c r="FP1" s="860"/>
      <c r="FQ1" s="860"/>
      <c r="FR1" s="860"/>
      <c r="FS1" s="860"/>
      <c r="FT1" s="860"/>
      <c r="FU1" s="860"/>
      <c r="FV1" s="860"/>
      <c r="FW1" s="860"/>
      <c r="FX1" s="860"/>
      <c r="FY1" s="860"/>
      <c r="FZ1" s="860"/>
      <c r="GA1" s="860"/>
      <c r="GB1" s="860"/>
      <c r="GC1" s="860"/>
      <c r="GD1" s="860"/>
      <c r="GE1" s="860"/>
      <c r="GF1" s="860"/>
      <c r="GG1" s="860"/>
      <c r="GH1" s="860"/>
      <c r="GI1" s="860"/>
      <c r="GJ1" s="860"/>
      <c r="GK1" s="860"/>
      <c r="GL1" s="860"/>
      <c r="GM1" s="860"/>
      <c r="GN1" s="860"/>
      <c r="GO1" s="860"/>
      <c r="GP1" s="860"/>
      <c r="GQ1" s="860"/>
      <c r="GR1" s="860"/>
      <c r="GS1" s="860"/>
      <c r="GT1" s="860"/>
      <c r="GU1" s="860"/>
      <c r="GV1" s="860"/>
      <c r="GW1" s="860"/>
      <c r="GX1" s="860"/>
      <c r="GY1" s="860"/>
      <c r="GZ1" s="860"/>
      <c r="HA1" s="860"/>
      <c r="HB1" s="860"/>
      <c r="HC1" s="860"/>
      <c r="HD1" s="860"/>
      <c r="HE1" s="860"/>
      <c r="HF1" s="860"/>
      <c r="HG1" s="860"/>
      <c r="HH1" s="860"/>
      <c r="HI1" s="860"/>
      <c r="HJ1" s="860"/>
      <c r="HK1" s="860"/>
      <c r="HL1" s="860"/>
      <c r="HM1" s="860"/>
      <c r="HN1" s="860"/>
      <c r="HO1" s="860"/>
      <c r="HP1" s="860"/>
      <c r="HQ1" s="860"/>
      <c r="HR1" s="860"/>
      <c r="HS1" s="860"/>
      <c r="HT1" s="860"/>
      <c r="HU1" s="860"/>
      <c r="HV1" s="860"/>
      <c r="HW1" s="860"/>
      <c r="HX1" s="860"/>
      <c r="HY1" s="860"/>
      <c r="HZ1" s="860"/>
      <c r="IA1" s="860"/>
      <c r="IB1" s="860"/>
      <c r="IC1" s="860"/>
      <c r="ID1" s="860"/>
      <c r="IE1" s="860"/>
      <c r="IF1" s="860"/>
      <c r="IG1" s="860"/>
      <c r="IH1" s="860"/>
      <c r="II1" s="860"/>
      <c r="IJ1" s="860"/>
      <c r="IK1" s="860"/>
      <c r="IL1" s="860"/>
      <c r="IM1" s="860"/>
      <c r="IN1" s="860"/>
      <c r="IO1" s="860"/>
      <c r="IP1" s="860"/>
      <c r="IQ1" s="860"/>
      <c r="IR1" s="860"/>
      <c r="IS1" s="860"/>
      <c r="IT1" s="860"/>
      <c r="IU1" s="860"/>
      <c r="IV1" s="860"/>
    </row>
    <row r="2" spans="1:256" ht="16.5" thickBot="1">
      <c r="A2" s="862" t="s">
        <v>386</v>
      </c>
      <c r="B2" s="860"/>
      <c r="C2" s="1393" t="s">
        <v>619</v>
      </c>
      <c r="D2" s="1393"/>
      <c r="E2" s="860"/>
      <c r="F2" s="860"/>
      <c r="G2" s="860"/>
      <c r="H2" s="860"/>
      <c r="I2" s="860"/>
      <c r="J2" s="860"/>
      <c r="K2" s="860"/>
      <c r="L2" s="860"/>
      <c r="M2" s="860"/>
      <c r="N2" s="860"/>
      <c r="O2" s="860"/>
      <c r="P2" s="860"/>
      <c r="Q2" s="860"/>
      <c r="R2" s="860"/>
      <c r="S2" s="860"/>
      <c r="T2" s="860"/>
      <c r="U2" s="860"/>
      <c r="V2" s="860"/>
      <c r="W2" s="860"/>
      <c r="X2" s="860"/>
      <c r="Y2" s="860"/>
      <c r="Z2" s="860"/>
      <c r="AA2" s="860"/>
      <c r="AB2" s="860"/>
      <c r="AC2" s="860"/>
      <c r="AD2" s="860"/>
      <c r="AE2" s="860"/>
      <c r="AF2" s="860"/>
      <c r="AG2" s="860"/>
      <c r="AH2" s="860"/>
      <c r="AI2" s="860"/>
      <c r="AJ2" s="860"/>
      <c r="AK2" s="860"/>
      <c r="AL2" s="860"/>
      <c r="AM2" s="860"/>
      <c r="AN2" s="860"/>
      <c r="AO2" s="860"/>
      <c r="AP2" s="860"/>
      <c r="AQ2" s="860"/>
      <c r="AR2" s="860"/>
      <c r="AS2" s="860"/>
      <c r="AT2" s="860"/>
      <c r="AU2" s="860"/>
      <c r="AV2" s="860"/>
      <c r="AW2" s="860"/>
      <c r="AX2" s="860"/>
      <c r="AY2" s="860"/>
      <c r="AZ2" s="860"/>
      <c r="BA2" s="860"/>
      <c r="BB2" s="860"/>
      <c r="BC2" s="860"/>
      <c r="BD2" s="860"/>
      <c r="BE2" s="860"/>
      <c r="BF2" s="860"/>
      <c r="BG2" s="860"/>
      <c r="BH2" s="860"/>
      <c r="BI2" s="860"/>
      <c r="BJ2" s="860"/>
      <c r="BK2" s="860"/>
      <c r="BL2" s="860"/>
      <c r="BM2" s="860"/>
      <c r="BN2" s="860"/>
      <c r="BO2" s="860"/>
      <c r="BP2" s="860"/>
      <c r="BQ2" s="860"/>
      <c r="BR2" s="860"/>
      <c r="BS2" s="860"/>
      <c r="BT2" s="860"/>
      <c r="BU2" s="860"/>
      <c r="BV2" s="860"/>
      <c r="BW2" s="860"/>
      <c r="BX2" s="860"/>
      <c r="BY2" s="860"/>
      <c r="BZ2" s="860"/>
      <c r="CA2" s="860"/>
      <c r="CB2" s="860"/>
      <c r="CC2" s="860"/>
      <c r="CD2" s="860"/>
      <c r="CE2" s="860"/>
      <c r="CF2" s="860"/>
      <c r="CG2" s="860"/>
      <c r="CH2" s="860"/>
      <c r="CI2" s="860"/>
      <c r="CJ2" s="860"/>
      <c r="CK2" s="860"/>
      <c r="CL2" s="860"/>
      <c r="CM2" s="860"/>
      <c r="CN2" s="860"/>
      <c r="CO2" s="860"/>
      <c r="CP2" s="860"/>
      <c r="CQ2" s="860"/>
      <c r="CR2" s="860"/>
      <c r="CS2" s="860"/>
      <c r="CT2" s="860"/>
      <c r="CU2" s="860"/>
      <c r="CV2" s="860"/>
      <c r="CW2" s="860"/>
      <c r="CX2" s="860"/>
      <c r="CY2" s="860"/>
      <c r="CZ2" s="860"/>
      <c r="DA2" s="860"/>
      <c r="DB2" s="860"/>
      <c r="DC2" s="860"/>
      <c r="DD2" s="860"/>
      <c r="DE2" s="860"/>
      <c r="DF2" s="860"/>
      <c r="DG2" s="860"/>
      <c r="DH2" s="860"/>
      <c r="DI2" s="860"/>
      <c r="DJ2" s="860"/>
      <c r="DK2" s="860"/>
      <c r="DL2" s="860"/>
      <c r="DM2" s="860"/>
      <c r="DN2" s="860"/>
      <c r="DO2" s="860"/>
      <c r="DP2" s="860"/>
      <c r="DQ2" s="860"/>
      <c r="DR2" s="860"/>
      <c r="DS2" s="860"/>
      <c r="DT2" s="860"/>
      <c r="DU2" s="860"/>
      <c r="DV2" s="860"/>
      <c r="DW2" s="860"/>
      <c r="DX2" s="860"/>
      <c r="DY2" s="860"/>
      <c r="DZ2" s="860"/>
      <c r="EA2" s="860"/>
      <c r="EB2" s="860"/>
      <c r="EC2" s="860"/>
      <c r="ED2" s="860"/>
      <c r="EE2" s="860"/>
      <c r="EF2" s="860"/>
      <c r="EG2" s="860"/>
      <c r="EH2" s="860"/>
      <c r="EI2" s="860"/>
      <c r="EJ2" s="860"/>
      <c r="EK2" s="860"/>
      <c r="EL2" s="860"/>
      <c r="EM2" s="860"/>
      <c r="EN2" s="860"/>
      <c r="EO2" s="860"/>
      <c r="EP2" s="860"/>
      <c r="EQ2" s="860"/>
      <c r="ER2" s="860"/>
      <c r="ES2" s="860"/>
      <c r="ET2" s="860"/>
      <c r="EU2" s="860"/>
      <c r="EV2" s="860"/>
      <c r="EW2" s="860"/>
      <c r="EX2" s="860"/>
      <c r="EY2" s="860"/>
      <c r="EZ2" s="860"/>
      <c r="FA2" s="860"/>
      <c r="FB2" s="860"/>
      <c r="FC2" s="860"/>
      <c r="FD2" s="860"/>
      <c r="FE2" s="860"/>
      <c r="FF2" s="860"/>
      <c r="FG2" s="860"/>
      <c r="FH2" s="860"/>
      <c r="FI2" s="860"/>
      <c r="FJ2" s="860"/>
      <c r="FK2" s="860"/>
      <c r="FL2" s="860"/>
      <c r="FM2" s="860"/>
      <c r="FN2" s="860"/>
      <c r="FO2" s="860"/>
      <c r="FP2" s="860"/>
      <c r="FQ2" s="860"/>
      <c r="FR2" s="860"/>
      <c r="FS2" s="860"/>
      <c r="FT2" s="860"/>
      <c r="FU2" s="860"/>
      <c r="FV2" s="860"/>
      <c r="FW2" s="860"/>
      <c r="FX2" s="860"/>
      <c r="FY2" s="860"/>
      <c r="FZ2" s="860"/>
      <c r="GA2" s="860"/>
      <c r="GB2" s="860"/>
      <c r="GC2" s="860"/>
      <c r="GD2" s="860"/>
      <c r="GE2" s="860"/>
      <c r="GF2" s="860"/>
      <c r="GG2" s="860"/>
      <c r="GH2" s="860"/>
      <c r="GI2" s="860"/>
      <c r="GJ2" s="860"/>
      <c r="GK2" s="860"/>
      <c r="GL2" s="860"/>
      <c r="GM2" s="860"/>
      <c r="GN2" s="860"/>
      <c r="GO2" s="860"/>
      <c r="GP2" s="860"/>
      <c r="GQ2" s="860"/>
      <c r="GR2" s="860"/>
      <c r="GS2" s="860"/>
      <c r="GT2" s="860"/>
      <c r="GU2" s="860"/>
      <c r="GV2" s="860"/>
      <c r="GW2" s="860"/>
      <c r="GX2" s="860"/>
      <c r="GY2" s="860"/>
      <c r="GZ2" s="860"/>
      <c r="HA2" s="860"/>
      <c r="HB2" s="860"/>
      <c r="HC2" s="860"/>
      <c r="HD2" s="860"/>
      <c r="HE2" s="860"/>
      <c r="HF2" s="860"/>
      <c r="HG2" s="860"/>
      <c r="HH2" s="860"/>
      <c r="HI2" s="860"/>
      <c r="HJ2" s="860"/>
      <c r="HK2" s="860"/>
      <c r="HL2" s="860"/>
      <c r="HM2" s="860"/>
      <c r="HN2" s="860"/>
      <c r="HO2" s="860"/>
      <c r="HP2" s="860"/>
      <c r="HQ2" s="860"/>
      <c r="HR2" s="860"/>
      <c r="HS2" s="860"/>
      <c r="HT2" s="860"/>
      <c r="HU2" s="860"/>
      <c r="HV2" s="860"/>
      <c r="HW2" s="860"/>
      <c r="HX2" s="860"/>
      <c r="HY2" s="860"/>
      <c r="HZ2" s="860"/>
      <c r="IA2" s="860"/>
      <c r="IB2" s="860"/>
      <c r="IC2" s="860"/>
      <c r="ID2" s="860"/>
      <c r="IE2" s="860"/>
      <c r="IF2" s="860"/>
      <c r="IG2" s="860"/>
      <c r="IH2" s="860"/>
      <c r="II2" s="860"/>
      <c r="IJ2" s="860"/>
      <c r="IK2" s="860"/>
      <c r="IL2" s="860"/>
      <c r="IM2" s="860"/>
      <c r="IN2" s="860"/>
      <c r="IO2" s="860"/>
      <c r="IP2" s="860"/>
      <c r="IQ2" s="860"/>
      <c r="IR2" s="860"/>
      <c r="IS2" s="860"/>
      <c r="IT2" s="860"/>
      <c r="IU2" s="860"/>
      <c r="IV2" s="860"/>
    </row>
    <row r="3" spans="1:256" ht="15.75" customHeight="1" thickBot="1">
      <c r="A3" s="1394" t="s">
        <v>620</v>
      </c>
      <c r="B3" s="1395" t="s">
        <v>6</v>
      </c>
      <c r="C3" s="1396" t="s">
        <v>621</v>
      </c>
      <c r="D3" s="1396" t="s">
        <v>622</v>
      </c>
      <c r="E3" s="860"/>
      <c r="F3" s="860"/>
      <c r="G3" s="860"/>
      <c r="H3" s="860"/>
      <c r="I3" s="860"/>
      <c r="J3" s="860"/>
      <c r="K3" s="860"/>
      <c r="L3" s="860"/>
      <c r="M3" s="860"/>
      <c r="N3" s="860"/>
      <c r="O3" s="860"/>
      <c r="P3" s="860"/>
      <c r="Q3" s="860"/>
      <c r="R3" s="860"/>
      <c r="S3" s="860"/>
      <c r="T3" s="860"/>
      <c r="U3" s="860"/>
      <c r="V3" s="860"/>
      <c r="W3" s="860"/>
      <c r="X3" s="860"/>
      <c r="Y3" s="860"/>
      <c r="Z3" s="860"/>
      <c r="AA3" s="860"/>
      <c r="AB3" s="860"/>
      <c r="AC3" s="860"/>
      <c r="AD3" s="860"/>
      <c r="AE3" s="860"/>
      <c r="AF3" s="860"/>
      <c r="AG3" s="860"/>
      <c r="AH3" s="860"/>
      <c r="AI3" s="860"/>
      <c r="AJ3" s="860"/>
      <c r="AK3" s="860"/>
      <c r="AL3" s="860"/>
      <c r="AM3" s="860"/>
      <c r="AN3" s="860"/>
      <c r="AO3" s="860"/>
      <c r="AP3" s="860"/>
      <c r="AQ3" s="860"/>
      <c r="AR3" s="860"/>
      <c r="AS3" s="860"/>
      <c r="AT3" s="860"/>
      <c r="AU3" s="860"/>
      <c r="AV3" s="860"/>
      <c r="AW3" s="860"/>
      <c r="AX3" s="860"/>
      <c r="AY3" s="860"/>
      <c r="AZ3" s="860"/>
      <c r="BA3" s="860"/>
      <c r="BB3" s="860"/>
      <c r="BC3" s="860"/>
      <c r="BD3" s="860"/>
      <c r="BE3" s="860"/>
      <c r="BF3" s="860"/>
      <c r="BG3" s="860"/>
      <c r="BH3" s="860"/>
      <c r="BI3" s="860"/>
      <c r="BJ3" s="860"/>
      <c r="BK3" s="860"/>
      <c r="BL3" s="860"/>
      <c r="BM3" s="860"/>
      <c r="BN3" s="860"/>
      <c r="BO3" s="860"/>
      <c r="BP3" s="860"/>
      <c r="BQ3" s="860"/>
      <c r="BR3" s="860"/>
      <c r="BS3" s="860"/>
      <c r="BT3" s="860"/>
      <c r="BU3" s="860"/>
      <c r="BV3" s="860"/>
      <c r="BW3" s="860"/>
      <c r="BX3" s="860"/>
      <c r="BY3" s="860"/>
      <c r="BZ3" s="860"/>
      <c r="CA3" s="860"/>
      <c r="CB3" s="860"/>
      <c r="CC3" s="860"/>
      <c r="CD3" s="860"/>
      <c r="CE3" s="860"/>
      <c r="CF3" s="860"/>
      <c r="CG3" s="860"/>
      <c r="CH3" s="860"/>
      <c r="CI3" s="860"/>
      <c r="CJ3" s="860"/>
      <c r="CK3" s="860"/>
      <c r="CL3" s="860"/>
      <c r="CM3" s="860"/>
      <c r="CN3" s="860"/>
      <c r="CO3" s="860"/>
      <c r="CP3" s="860"/>
      <c r="CQ3" s="860"/>
      <c r="CR3" s="860"/>
      <c r="CS3" s="860"/>
      <c r="CT3" s="860"/>
      <c r="CU3" s="860"/>
      <c r="CV3" s="860"/>
      <c r="CW3" s="860"/>
      <c r="CX3" s="860"/>
      <c r="CY3" s="860"/>
      <c r="CZ3" s="860"/>
      <c r="DA3" s="860"/>
      <c r="DB3" s="860"/>
      <c r="DC3" s="860"/>
      <c r="DD3" s="860"/>
      <c r="DE3" s="860"/>
      <c r="DF3" s="860"/>
      <c r="DG3" s="860"/>
      <c r="DH3" s="860"/>
      <c r="DI3" s="860"/>
      <c r="DJ3" s="860"/>
      <c r="DK3" s="860"/>
      <c r="DL3" s="860"/>
      <c r="DM3" s="860"/>
      <c r="DN3" s="860"/>
      <c r="DO3" s="860"/>
      <c r="DP3" s="860"/>
      <c r="DQ3" s="860"/>
      <c r="DR3" s="860"/>
      <c r="DS3" s="860"/>
      <c r="DT3" s="860"/>
      <c r="DU3" s="860"/>
      <c r="DV3" s="860"/>
      <c r="DW3" s="860"/>
      <c r="DX3" s="860"/>
      <c r="DY3" s="860"/>
      <c r="DZ3" s="860"/>
      <c r="EA3" s="860"/>
      <c r="EB3" s="860"/>
      <c r="EC3" s="860"/>
      <c r="ED3" s="860"/>
      <c r="EE3" s="860"/>
      <c r="EF3" s="860"/>
      <c r="EG3" s="860"/>
      <c r="EH3" s="860"/>
      <c r="EI3" s="860"/>
      <c r="EJ3" s="860"/>
      <c r="EK3" s="860"/>
      <c r="EL3" s="860"/>
      <c r="EM3" s="860"/>
      <c r="EN3" s="860"/>
      <c r="EO3" s="860"/>
      <c r="EP3" s="860"/>
      <c r="EQ3" s="860"/>
      <c r="ER3" s="860"/>
      <c r="ES3" s="860"/>
      <c r="ET3" s="860"/>
      <c r="EU3" s="860"/>
      <c r="EV3" s="860"/>
      <c r="EW3" s="860"/>
      <c r="EX3" s="860"/>
      <c r="EY3" s="860"/>
      <c r="EZ3" s="860"/>
      <c r="FA3" s="860"/>
      <c r="FB3" s="860"/>
      <c r="FC3" s="860"/>
      <c r="FD3" s="860"/>
      <c r="FE3" s="860"/>
      <c r="FF3" s="860"/>
      <c r="FG3" s="860"/>
      <c r="FH3" s="860"/>
      <c r="FI3" s="860"/>
      <c r="FJ3" s="860"/>
      <c r="FK3" s="860"/>
      <c r="FL3" s="860"/>
      <c r="FM3" s="860"/>
      <c r="FN3" s="860"/>
      <c r="FO3" s="860"/>
      <c r="FP3" s="860"/>
      <c r="FQ3" s="860"/>
      <c r="FR3" s="860"/>
      <c r="FS3" s="860"/>
      <c r="FT3" s="860"/>
      <c r="FU3" s="860"/>
      <c r="FV3" s="860"/>
      <c r="FW3" s="860"/>
      <c r="FX3" s="860"/>
      <c r="FY3" s="860"/>
      <c r="FZ3" s="860"/>
      <c r="GA3" s="860"/>
      <c r="GB3" s="860"/>
      <c r="GC3" s="860"/>
      <c r="GD3" s="860"/>
      <c r="GE3" s="860"/>
      <c r="GF3" s="860"/>
      <c r="GG3" s="860"/>
      <c r="GH3" s="860"/>
      <c r="GI3" s="860"/>
      <c r="GJ3" s="860"/>
      <c r="GK3" s="860"/>
      <c r="GL3" s="860"/>
      <c r="GM3" s="860"/>
      <c r="GN3" s="860"/>
      <c r="GO3" s="860"/>
      <c r="GP3" s="860"/>
      <c r="GQ3" s="860"/>
      <c r="GR3" s="860"/>
      <c r="GS3" s="860"/>
      <c r="GT3" s="860"/>
      <c r="GU3" s="860"/>
      <c r="GV3" s="860"/>
      <c r="GW3" s="860"/>
      <c r="GX3" s="860"/>
      <c r="GY3" s="860"/>
      <c r="GZ3" s="860"/>
      <c r="HA3" s="860"/>
      <c r="HB3" s="860"/>
      <c r="HC3" s="860"/>
      <c r="HD3" s="860"/>
      <c r="HE3" s="860"/>
      <c r="HF3" s="860"/>
      <c r="HG3" s="860"/>
      <c r="HH3" s="860"/>
      <c r="HI3" s="860"/>
      <c r="HJ3" s="860"/>
      <c r="HK3" s="860"/>
      <c r="HL3" s="860"/>
      <c r="HM3" s="860"/>
      <c r="HN3" s="860"/>
      <c r="HO3" s="860"/>
      <c r="HP3" s="860"/>
      <c r="HQ3" s="860"/>
      <c r="HR3" s="860"/>
      <c r="HS3" s="860"/>
      <c r="HT3" s="860"/>
      <c r="HU3" s="860"/>
      <c r="HV3" s="860"/>
      <c r="HW3" s="860"/>
      <c r="HX3" s="860"/>
      <c r="HY3" s="860"/>
      <c r="HZ3" s="860"/>
      <c r="IA3" s="860"/>
      <c r="IB3" s="860"/>
      <c r="IC3" s="860"/>
      <c r="ID3" s="860"/>
      <c r="IE3" s="860"/>
      <c r="IF3" s="860"/>
      <c r="IG3" s="860"/>
      <c r="IH3" s="860"/>
      <c r="II3" s="860"/>
      <c r="IJ3" s="860"/>
      <c r="IK3" s="860"/>
      <c r="IL3" s="860"/>
      <c r="IM3" s="860"/>
      <c r="IN3" s="860"/>
      <c r="IO3" s="860"/>
      <c r="IP3" s="860"/>
      <c r="IQ3" s="860"/>
      <c r="IR3" s="860"/>
      <c r="IS3" s="860"/>
      <c r="IT3" s="860"/>
      <c r="IU3" s="860"/>
      <c r="IV3" s="860"/>
    </row>
    <row r="4" spans="1:256" ht="11.25" customHeight="1" thickBot="1">
      <c r="A4" s="1394"/>
      <c r="B4" s="1395"/>
      <c r="C4" s="1396"/>
      <c r="D4" s="1396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/>
      <c r="Q4" s="860"/>
      <c r="R4" s="860"/>
      <c r="S4" s="860"/>
      <c r="T4" s="860"/>
      <c r="U4" s="860"/>
      <c r="V4" s="860"/>
      <c r="W4" s="860"/>
      <c r="X4" s="860"/>
      <c r="Y4" s="860"/>
      <c r="Z4" s="860"/>
      <c r="AA4" s="860"/>
      <c r="AB4" s="860"/>
      <c r="AC4" s="860"/>
      <c r="AD4" s="860"/>
      <c r="AE4" s="860"/>
      <c r="AF4" s="860"/>
      <c r="AG4" s="860"/>
      <c r="AH4" s="860"/>
      <c r="AI4" s="860"/>
      <c r="AJ4" s="860"/>
      <c r="AK4" s="860"/>
      <c r="AL4" s="860"/>
      <c r="AM4" s="860"/>
      <c r="AN4" s="860"/>
      <c r="AO4" s="860"/>
      <c r="AP4" s="860"/>
      <c r="AQ4" s="860"/>
      <c r="AR4" s="860"/>
      <c r="AS4" s="860"/>
      <c r="AT4" s="860"/>
      <c r="AU4" s="860"/>
      <c r="AV4" s="860"/>
      <c r="AW4" s="860"/>
      <c r="AX4" s="860"/>
      <c r="AY4" s="860"/>
      <c r="AZ4" s="860"/>
      <c r="BA4" s="860"/>
      <c r="BB4" s="860"/>
      <c r="BC4" s="860"/>
      <c r="BD4" s="860"/>
      <c r="BE4" s="860"/>
      <c r="BF4" s="860"/>
      <c r="BG4" s="860"/>
      <c r="BH4" s="860"/>
      <c r="BI4" s="860"/>
      <c r="BJ4" s="860"/>
      <c r="BK4" s="860"/>
      <c r="BL4" s="860"/>
      <c r="BM4" s="860"/>
      <c r="BN4" s="860"/>
      <c r="BO4" s="860"/>
      <c r="BP4" s="860"/>
      <c r="BQ4" s="860"/>
      <c r="BR4" s="860"/>
      <c r="BS4" s="860"/>
      <c r="BT4" s="860"/>
      <c r="BU4" s="860"/>
      <c r="BV4" s="860"/>
      <c r="BW4" s="860"/>
      <c r="BX4" s="860"/>
      <c r="BY4" s="860"/>
      <c r="BZ4" s="860"/>
      <c r="CA4" s="860"/>
      <c r="CB4" s="860"/>
      <c r="CC4" s="860"/>
      <c r="CD4" s="860"/>
      <c r="CE4" s="860"/>
      <c r="CF4" s="860"/>
      <c r="CG4" s="860"/>
      <c r="CH4" s="860"/>
      <c r="CI4" s="860"/>
      <c r="CJ4" s="860"/>
      <c r="CK4" s="860"/>
      <c r="CL4" s="860"/>
      <c r="CM4" s="860"/>
      <c r="CN4" s="860"/>
      <c r="CO4" s="860"/>
      <c r="CP4" s="860"/>
      <c r="CQ4" s="860"/>
      <c r="CR4" s="860"/>
      <c r="CS4" s="860"/>
      <c r="CT4" s="860"/>
      <c r="CU4" s="860"/>
      <c r="CV4" s="860"/>
      <c r="CW4" s="860"/>
      <c r="CX4" s="860"/>
      <c r="CY4" s="860"/>
      <c r="CZ4" s="860"/>
      <c r="DA4" s="860"/>
      <c r="DB4" s="860"/>
      <c r="DC4" s="860"/>
      <c r="DD4" s="860"/>
      <c r="DE4" s="860"/>
      <c r="DF4" s="860"/>
      <c r="DG4" s="860"/>
      <c r="DH4" s="860"/>
      <c r="DI4" s="860"/>
      <c r="DJ4" s="860"/>
      <c r="DK4" s="860"/>
      <c r="DL4" s="860"/>
      <c r="DM4" s="860"/>
      <c r="DN4" s="860"/>
      <c r="DO4" s="860"/>
      <c r="DP4" s="860"/>
      <c r="DQ4" s="860"/>
      <c r="DR4" s="860"/>
      <c r="DS4" s="860"/>
      <c r="DT4" s="860"/>
      <c r="DU4" s="860"/>
      <c r="DV4" s="860"/>
      <c r="DW4" s="860"/>
      <c r="DX4" s="860"/>
      <c r="DY4" s="860"/>
      <c r="DZ4" s="860"/>
      <c r="EA4" s="860"/>
      <c r="EB4" s="860"/>
      <c r="EC4" s="860"/>
      <c r="ED4" s="860"/>
      <c r="EE4" s="860"/>
      <c r="EF4" s="860"/>
      <c r="EG4" s="860"/>
      <c r="EH4" s="860"/>
      <c r="EI4" s="860"/>
      <c r="EJ4" s="860"/>
      <c r="EK4" s="860"/>
      <c r="EL4" s="860"/>
      <c r="EM4" s="860"/>
      <c r="EN4" s="860"/>
      <c r="EO4" s="860"/>
      <c r="EP4" s="860"/>
      <c r="EQ4" s="860"/>
      <c r="ER4" s="860"/>
      <c r="ES4" s="860"/>
      <c r="ET4" s="860"/>
      <c r="EU4" s="860"/>
      <c r="EV4" s="860"/>
      <c r="EW4" s="860"/>
      <c r="EX4" s="860"/>
      <c r="EY4" s="860"/>
      <c r="EZ4" s="860"/>
      <c r="FA4" s="860"/>
      <c r="FB4" s="860"/>
      <c r="FC4" s="860"/>
      <c r="FD4" s="860"/>
      <c r="FE4" s="860"/>
      <c r="FF4" s="860"/>
      <c r="FG4" s="860"/>
      <c r="FH4" s="860"/>
      <c r="FI4" s="860"/>
      <c r="FJ4" s="860"/>
      <c r="FK4" s="860"/>
      <c r="FL4" s="860"/>
      <c r="FM4" s="860"/>
      <c r="FN4" s="860"/>
      <c r="FO4" s="860"/>
      <c r="FP4" s="860"/>
      <c r="FQ4" s="860"/>
      <c r="FR4" s="860"/>
      <c r="FS4" s="860"/>
      <c r="FT4" s="860"/>
      <c r="FU4" s="860"/>
      <c r="FV4" s="860"/>
      <c r="FW4" s="860"/>
      <c r="FX4" s="860"/>
      <c r="FY4" s="860"/>
      <c r="FZ4" s="860"/>
      <c r="GA4" s="860"/>
      <c r="GB4" s="860"/>
      <c r="GC4" s="860"/>
      <c r="GD4" s="860"/>
      <c r="GE4" s="860"/>
      <c r="GF4" s="860"/>
      <c r="GG4" s="860"/>
      <c r="GH4" s="860"/>
      <c r="GI4" s="860"/>
      <c r="GJ4" s="860"/>
      <c r="GK4" s="860"/>
      <c r="GL4" s="860"/>
      <c r="GM4" s="860"/>
      <c r="GN4" s="860"/>
      <c r="GO4" s="860"/>
      <c r="GP4" s="860"/>
      <c r="GQ4" s="860"/>
      <c r="GR4" s="860"/>
      <c r="GS4" s="860"/>
      <c r="GT4" s="860"/>
      <c r="GU4" s="860"/>
      <c r="GV4" s="860"/>
      <c r="GW4" s="860"/>
      <c r="GX4" s="860"/>
      <c r="GY4" s="860"/>
      <c r="GZ4" s="860"/>
      <c r="HA4" s="860"/>
      <c r="HB4" s="860"/>
      <c r="HC4" s="860"/>
      <c r="HD4" s="860"/>
      <c r="HE4" s="860"/>
      <c r="HF4" s="860"/>
      <c r="HG4" s="860"/>
      <c r="HH4" s="860"/>
      <c r="HI4" s="860"/>
      <c r="HJ4" s="860"/>
      <c r="HK4" s="860"/>
      <c r="HL4" s="860"/>
      <c r="HM4" s="860"/>
      <c r="HN4" s="860"/>
      <c r="HO4" s="860"/>
      <c r="HP4" s="860"/>
      <c r="HQ4" s="860"/>
      <c r="HR4" s="860"/>
      <c r="HS4" s="860"/>
      <c r="HT4" s="860"/>
      <c r="HU4" s="860"/>
      <c r="HV4" s="860"/>
      <c r="HW4" s="860"/>
      <c r="HX4" s="860"/>
      <c r="HY4" s="860"/>
      <c r="HZ4" s="860"/>
      <c r="IA4" s="860"/>
      <c r="IB4" s="860"/>
      <c r="IC4" s="860"/>
      <c r="ID4" s="860"/>
      <c r="IE4" s="860"/>
      <c r="IF4" s="860"/>
      <c r="IG4" s="860"/>
      <c r="IH4" s="860"/>
      <c r="II4" s="860"/>
      <c r="IJ4" s="860"/>
      <c r="IK4" s="860"/>
      <c r="IL4" s="860"/>
      <c r="IM4" s="860"/>
      <c r="IN4" s="860"/>
      <c r="IO4" s="860"/>
      <c r="IP4" s="860"/>
      <c r="IQ4" s="860"/>
      <c r="IR4" s="860"/>
      <c r="IS4" s="860"/>
      <c r="IT4" s="860"/>
      <c r="IU4" s="860"/>
      <c r="IV4" s="860"/>
    </row>
    <row r="5" spans="1:256" ht="12.75" customHeight="1">
      <c r="A5" s="1394"/>
      <c r="B5" s="1395"/>
      <c r="C5" s="1397" t="s">
        <v>623</v>
      </c>
      <c r="D5" s="1397"/>
      <c r="E5" s="860"/>
      <c r="F5" s="860"/>
      <c r="G5" s="860"/>
      <c r="H5" s="860"/>
      <c r="I5" s="860"/>
      <c r="J5" s="860"/>
      <c r="K5" s="860"/>
      <c r="L5" s="860"/>
      <c r="M5" s="860"/>
      <c r="N5" s="860"/>
      <c r="O5" s="860"/>
      <c r="P5" s="860"/>
      <c r="Q5" s="860"/>
      <c r="R5" s="860"/>
      <c r="S5" s="860"/>
      <c r="T5" s="860"/>
      <c r="U5" s="860"/>
      <c r="V5" s="860"/>
      <c r="W5" s="860"/>
      <c r="X5" s="860"/>
      <c r="Y5" s="860"/>
      <c r="Z5" s="860"/>
      <c r="AA5" s="860"/>
      <c r="AB5" s="860"/>
      <c r="AC5" s="860"/>
      <c r="AD5" s="860"/>
      <c r="AE5" s="860"/>
      <c r="AF5" s="860"/>
      <c r="AG5" s="860"/>
      <c r="AH5" s="860"/>
      <c r="AI5" s="860"/>
      <c r="AJ5" s="860"/>
      <c r="AK5" s="860"/>
      <c r="AL5" s="860"/>
      <c r="AM5" s="860"/>
      <c r="AN5" s="860"/>
      <c r="AO5" s="860"/>
      <c r="AP5" s="860"/>
      <c r="AQ5" s="860"/>
      <c r="AR5" s="860"/>
      <c r="AS5" s="860"/>
      <c r="AT5" s="860"/>
      <c r="AU5" s="860"/>
      <c r="AV5" s="860"/>
      <c r="AW5" s="860"/>
      <c r="AX5" s="860"/>
      <c r="AY5" s="860"/>
      <c r="AZ5" s="860"/>
      <c r="BA5" s="860"/>
      <c r="BB5" s="860"/>
      <c r="BC5" s="860"/>
      <c r="BD5" s="860"/>
      <c r="BE5" s="860"/>
      <c r="BF5" s="860"/>
      <c r="BG5" s="860"/>
      <c r="BH5" s="860"/>
      <c r="BI5" s="860"/>
      <c r="BJ5" s="860"/>
      <c r="BK5" s="860"/>
      <c r="BL5" s="860"/>
      <c r="BM5" s="860"/>
      <c r="BN5" s="860"/>
      <c r="BO5" s="860"/>
      <c r="BP5" s="860"/>
      <c r="BQ5" s="860"/>
      <c r="BR5" s="860"/>
      <c r="BS5" s="860"/>
      <c r="BT5" s="860"/>
      <c r="BU5" s="860"/>
      <c r="BV5" s="860"/>
      <c r="BW5" s="860"/>
      <c r="BX5" s="860"/>
      <c r="BY5" s="860"/>
      <c r="BZ5" s="860"/>
      <c r="CA5" s="860"/>
      <c r="CB5" s="860"/>
      <c r="CC5" s="860"/>
      <c r="CD5" s="860"/>
      <c r="CE5" s="860"/>
      <c r="CF5" s="860"/>
      <c r="CG5" s="860"/>
      <c r="CH5" s="860"/>
      <c r="CI5" s="860"/>
      <c r="CJ5" s="860"/>
      <c r="CK5" s="860"/>
      <c r="CL5" s="860"/>
      <c r="CM5" s="860"/>
      <c r="CN5" s="860"/>
      <c r="CO5" s="860"/>
      <c r="CP5" s="860"/>
      <c r="CQ5" s="860"/>
      <c r="CR5" s="860"/>
      <c r="CS5" s="860"/>
      <c r="CT5" s="860"/>
      <c r="CU5" s="860"/>
      <c r="CV5" s="860"/>
      <c r="CW5" s="860"/>
      <c r="CX5" s="860"/>
      <c r="CY5" s="860"/>
      <c r="CZ5" s="860"/>
      <c r="DA5" s="860"/>
      <c r="DB5" s="860"/>
      <c r="DC5" s="860"/>
      <c r="DD5" s="860"/>
      <c r="DE5" s="860"/>
      <c r="DF5" s="860"/>
      <c r="DG5" s="860"/>
      <c r="DH5" s="860"/>
      <c r="DI5" s="860"/>
      <c r="DJ5" s="860"/>
      <c r="DK5" s="860"/>
      <c r="DL5" s="860"/>
      <c r="DM5" s="860"/>
      <c r="DN5" s="860"/>
      <c r="DO5" s="860"/>
      <c r="DP5" s="860"/>
      <c r="DQ5" s="860"/>
      <c r="DR5" s="860"/>
      <c r="DS5" s="860"/>
      <c r="DT5" s="860"/>
      <c r="DU5" s="860"/>
      <c r="DV5" s="860"/>
      <c r="DW5" s="860"/>
      <c r="DX5" s="860"/>
      <c r="DY5" s="860"/>
      <c r="DZ5" s="860"/>
      <c r="EA5" s="860"/>
      <c r="EB5" s="860"/>
      <c r="EC5" s="860"/>
      <c r="ED5" s="860"/>
      <c r="EE5" s="860"/>
      <c r="EF5" s="860"/>
      <c r="EG5" s="860"/>
      <c r="EH5" s="860"/>
      <c r="EI5" s="860"/>
      <c r="EJ5" s="860"/>
      <c r="EK5" s="860"/>
      <c r="EL5" s="860"/>
      <c r="EM5" s="860"/>
      <c r="EN5" s="860"/>
      <c r="EO5" s="860"/>
      <c r="EP5" s="860"/>
      <c r="EQ5" s="860"/>
      <c r="ER5" s="860"/>
      <c r="ES5" s="860"/>
      <c r="ET5" s="860"/>
      <c r="EU5" s="860"/>
      <c r="EV5" s="860"/>
      <c r="EW5" s="860"/>
      <c r="EX5" s="860"/>
      <c r="EY5" s="860"/>
      <c r="EZ5" s="860"/>
      <c r="FA5" s="860"/>
      <c r="FB5" s="860"/>
      <c r="FC5" s="860"/>
      <c r="FD5" s="860"/>
      <c r="FE5" s="860"/>
      <c r="FF5" s="860"/>
      <c r="FG5" s="860"/>
      <c r="FH5" s="860"/>
      <c r="FI5" s="860"/>
      <c r="FJ5" s="860"/>
      <c r="FK5" s="860"/>
      <c r="FL5" s="860"/>
      <c r="FM5" s="860"/>
      <c r="FN5" s="860"/>
      <c r="FO5" s="860"/>
      <c r="FP5" s="860"/>
      <c r="FQ5" s="860"/>
      <c r="FR5" s="860"/>
      <c r="FS5" s="860"/>
      <c r="FT5" s="860"/>
      <c r="FU5" s="860"/>
      <c r="FV5" s="860"/>
      <c r="FW5" s="860"/>
      <c r="FX5" s="860"/>
      <c r="FY5" s="860"/>
      <c r="FZ5" s="860"/>
      <c r="GA5" s="860"/>
      <c r="GB5" s="860"/>
      <c r="GC5" s="860"/>
      <c r="GD5" s="860"/>
      <c r="GE5" s="860"/>
      <c r="GF5" s="860"/>
      <c r="GG5" s="860"/>
      <c r="GH5" s="860"/>
      <c r="GI5" s="860"/>
      <c r="GJ5" s="860"/>
      <c r="GK5" s="860"/>
      <c r="GL5" s="860"/>
      <c r="GM5" s="860"/>
      <c r="GN5" s="860"/>
      <c r="GO5" s="860"/>
      <c r="GP5" s="860"/>
      <c r="GQ5" s="860"/>
      <c r="GR5" s="860"/>
      <c r="GS5" s="860"/>
      <c r="GT5" s="860"/>
      <c r="GU5" s="860"/>
      <c r="GV5" s="860"/>
      <c r="GW5" s="860"/>
      <c r="GX5" s="860"/>
      <c r="GY5" s="860"/>
      <c r="GZ5" s="860"/>
      <c r="HA5" s="860"/>
      <c r="HB5" s="860"/>
      <c r="HC5" s="860"/>
      <c r="HD5" s="860"/>
      <c r="HE5" s="860"/>
      <c r="HF5" s="860"/>
      <c r="HG5" s="860"/>
      <c r="HH5" s="860"/>
      <c r="HI5" s="860"/>
      <c r="HJ5" s="860"/>
      <c r="HK5" s="860"/>
      <c r="HL5" s="860"/>
      <c r="HM5" s="860"/>
      <c r="HN5" s="860"/>
      <c r="HO5" s="860"/>
      <c r="HP5" s="860"/>
      <c r="HQ5" s="860"/>
      <c r="HR5" s="860"/>
      <c r="HS5" s="860"/>
      <c r="HT5" s="860"/>
      <c r="HU5" s="860"/>
      <c r="HV5" s="860"/>
      <c r="HW5" s="860"/>
      <c r="HX5" s="860"/>
      <c r="HY5" s="860"/>
      <c r="HZ5" s="860"/>
      <c r="IA5" s="860"/>
      <c r="IB5" s="860"/>
      <c r="IC5" s="860"/>
      <c r="ID5" s="860"/>
      <c r="IE5" s="860"/>
      <c r="IF5" s="860"/>
      <c r="IG5" s="860"/>
      <c r="IH5" s="860"/>
      <c r="II5" s="860"/>
      <c r="IJ5" s="860"/>
      <c r="IK5" s="860"/>
      <c r="IL5" s="860"/>
      <c r="IM5" s="860"/>
      <c r="IN5" s="860"/>
      <c r="IO5" s="860"/>
      <c r="IP5" s="860"/>
      <c r="IQ5" s="860"/>
      <c r="IR5" s="860"/>
      <c r="IS5" s="860"/>
      <c r="IT5" s="860"/>
      <c r="IU5" s="860"/>
      <c r="IV5" s="860"/>
    </row>
    <row r="6" spans="1:256" s="865" customFormat="1" ht="16.5" thickBot="1">
      <c r="A6" s="863" t="s">
        <v>624</v>
      </c>
      <c r="B6" s="864" t="s">
        <v>15</v>
      </c>
      <c r="C6" s="864" t="s">
        <v>625</v>
      </c>
      <c r="D6" s="864" t="s">
        <v>626</v>
      </c>
    </row>
    <row r="7" spans="1:256" s="869" customFormat="1">
      <c r="A7" s="866" t="s">
        <v>627</v>
      </c>
      <c r="B7" s="867" t="s">
        <v>628</v>
      </c>
      <c r="C7" s="868">
        <f>SUM(C8:C11)</f>
        <v>0</v>
      </c>
      <c r="D7" s="868">
        <f>SUM(D8:D11)</f>
        <v>0</v>
      </c>
    </row>
    <row r="8" spans="1:256" s="869" customFormat="1">
      <c r="A8" s="870" t="s">
        <v>629</v>
      </c>
      <c r="B8" s="871" t="s">
        <v>630</v>
      </c>
      <c r="C8" s="872"/>
      <c r="D8" s="872"/>
    </row>
    <row r="9" spans="1:256" s="869" customFormat="1" ht="38.25">
      <c r="A9" s="870" t="s">
        <v>631</v>
      </c>
      <c r="B9" s="871" t="s">
        <v>632</v>
      </c>
      <c r="C9" s="872"/>
      <c r="D9" s="872"/>
    </row>
    <row r="10" spans="1:256" s="869" customFormat="1">
      <c r="A10" s="870" t="s">
        <v>633</v>
      </c>
      <c r="B10" s="871" t="s">
        <v>634</v>
      </c>
      <c r="C10" s="872">
        <v>0</v>
      </c>
      <c r="D10" s="872">
        <v>0</v>
      </c>
    </row>
    <row r="11" spans="1:256" s="869" customFormat="1">
      <c r="A11" s="870" t="s">
        <v>635</v>
      </c>
      <c r="B11" s="871" t="s">
        <v>636</v>
      </c>
      <c r="C11" s="872"/>
      <c r="D11" s="872"/>
    </row>
    <row r="12" spans="1:256" s="869" customFormat="1">
      <c r="A12" s="873" t="s">
        <v>637</v>
      </c>
      <c r="B12" s="874" t="s">
        <v>638</v>
      </c>
      <c r="C12" s="875">
        <f>SUM(C13+C18+C23+C28+C33)</f>
        <v>1244699</v>
      </c>
      <c r="D12" s="875">
        <f>SUM(D13+D18+D23+D28+D33)</f>
        <v>631382</v>
      </c>
    </row>
    <row r="13" spans="1:256" s="869" customFormat="1">
      <c r="A13" s="873" t="s">
        <v>639</v>
      </c>
      <c r="B13" s="874" t="s">
        <v>640</v>
      </c>
      <c r="C13" s="875">
        <v>0</v>
      </c>
      <c r="D13" s="875">
        <f>SUM(D14:D17)</f>
        <v>0</v>
      </c>
    </row>
    <row r="14" spans="1:256" s="869" customFormat="1">
      <c r="A14" s="870" t="s">
        <v>641</v>
      </c>
      <c r="B14" s="871" t="s">
        <v>642</v>
      </c>
      <c r="C14" s="872">
        <v>0</v>
      </c>
      <c r="D14" s="872">
        <v>0</v>
      </c>
    </row>
    <row r="15" spans="1:256" s="869" customFormat="1" ht="38.1" customHeight="1">
      <c r="A15" s="870" t="s">
        <v>643</v>
      </c>
      <c r="B15" s="871" t="s">
        <v>644</v>
      </c>
      <c r="C15" s="872"/>
      <c r="D15" s="872"/>
    </row>
    <row r="16" spans="1:256" s="869" customFormat="1" ht="25.5">
      <c r="A16" s="870" t="s">
        <v>645</v>
      </c>
      <c r="B16" s="871" t="s">
        <v>72</v>
      </c>
      <c r="C16" s="872">
        <v>0</v>
      </c>
      <c r="D16" s="872">
        <v>0</v>
      </c>
    </row>
    <row r="17" spans="1:4" s="869" customFormat="1">
      <c r="A17" s="870" t="s">
        <v>646</v>
      </c>
      <c r="B17" s="871" t="s">
        <v>73</v>
      </c>
      <c r="C17" s="872">
        <v>0</v>
      </c>
      <c r="D17" s="872">
        <v>0</v>
      </c>
    </row>
    <row r="18" spans="1:4" s="869" customFormat="1">
      <c r="A18" s="873" t="s">
        <v>647</v>
      </c>
      <c r="B18" s="874" t="s">
        <v>74</v>
      </c>
      <c r="C18" s="876">
        <f>SUM(C19:C22)</f>
        <v>1030593</v>
      </c>
      <c r="D18" s="876">
        <f>SUM(D19:D22)</f>
        <v>417276</v>
      </c>
    </row>
    <row r="19" spans="1:4" s="869" customFormat="1">
      <c r="A19" s="870" t="s">
        <v>648</v>
      </c>
      <c r="B19" s="871" t="s">
        <v>266</v>
      </c>
      <c r="C19" s="872"/>
      <c r="D19" s="872"/>
    </row>
    <row r="20" spans="1:4" s="869" customFormat="1" ht="38.25">
      <c r="A20" s="870" t="s">
        <v>649</v>
      </c>
      <c r="B20" s="871" t="s">
        <v>267</v>
      </c>
      <c r="C20" s="872"/>
      <c r="D20" s="872"/>
    </row>
    <row r="21" spans="1:4" s="869" customFormat="1" ht="25.5">
      <c r="A21" s="870" t="s">
        <v>650</v>
      </c>
      <c r="B21" s="871" t="s">
        <v>268</v>
      </c>
      <c r="C21" s="872"/>
      <c r="D21" s="872"/>
    </row>
    <row r="22" spans="1:4" s="869" customFormat="1">
      <c r="A22" s="870" t="s">
        <v>651</v>
      </c>
      <c r="B22" s="871" t="s">
        <v>652</v>
      </c>
      <c r="C22" s="872">
        <v>1030593</v>
      </c>
      <c r="D22" s="872">
        <v>417276</v>
      </c>
    </row>
    <row r="23" spans="1:4" s="869" customFormat="1">
      <c r="A23" s="873" t="s">
        <v>653</v>
      </c>
      <c r="B23" s="874" t="s">
        <v>269</v>
      </c>
      <c r="C23" s="877"/>
      <c r="D23" s="877"/>
    </row>
    <row r="24" spans="1:4" s="869" customFormat="1">
      <c r="A24" s="870" t="s">
        <v>654</v>
      </c>
      <c r="B24" s="871" t="s">
        <v>270</v>
      </c>
      <c r="C24" s="872"/>
      <c r="D24" s="872"/>
    </row>
    <row r="25" spans="1:4" s="869" customFormat="1">
      <c r="A25" s="870" t="s">
        <v>655</v>
      </c>
      <c r="B25" s="871" t="s">
        <v>656</v>
      </c>
      <c r="C25" s="872"/>
      <c r="D25" s="872"/>
    </row>
    <row r="26" spans="1:4" s="869" customFormat="1">
      <c r="A26" s="870" t="s">
        <v>657</v>
      </c>
      <c r="B26" s="871" t="s">
        <v>658</v>
      </c>
      <c r="C26" s="872"/>
      <c r="D26" s="872"/>
    </row>
    <row r="27" spans="1:4" s="869" customFormat="1">
      <c r="A27" s="870" t="s">
        <v>659</v>
      </c>
      <c r="B27" s="871" t="s">
        <v>660</v>
      </c>
      <c r="C27" s="872"/>
      <c r="D27" s="872"/>
    </row>
    <row r="28" spans="1:4" s="869" customFormat="1">
      <c r="A28" s="873" t="s">
        <v>661</v>
      </c>
      <c r="B28" s="874" t="s">
        <v>662</v>
      </c>
      <c r="C28" s="876">
        <f>SUM(C29:C32)</f>
        <v>214106</v>
      </c>
      <c r="D28" s="876">
        <f>SUM(D29:D32)</f>
        <v>214106</v>
      </c>
    </row>
    <row r="29" spans="1:4" s="869" customFormat="1">
      <c r="A29" s="870" t="s">
        <v>663</v>
      </c>
      <c r="B29" s="871" t="s">
        <v>664</v>
      </c>
      <c r="C29" s="872">
        <v>0</v>
      </c>
      <c r="D29" s="872"/>
    </row>
    <row r="30" spans="1:4" s="869" customFormat="1" ht="25.5">
      <c r="A30" s="870" t="s">
        <v>665</v>
      </c>
      <c r="B30" s="871" t="s">
        <v>666</v>
      </c>
      <c r="C30" s="872"/>
      <c r="D30" s="872"/>
    </row>
    <row r="31" spans="1:4" s="869" customFormat="1">
      <c r="A31" s="870" t="s">
        <v>667</v>
      </c>
      <c r="B31" s="871" t="s">
        <v>668</v>
      </c>
      <c r="C31" s="872">
        <v>0</v>
      </c>
      <c r="D31" s="872"/>
    </row>
    <row r="32" spans="1:4" s="869" customFormat="1">
      <c r="A32" s="870" t="s">
        <v>669</v>
      </c>
      <c r="B32" s="871" t="s">
        <v>670</v>
      </c>
      <c r="C32" s="872">
        <v>214106</v>
      </c>
      <c r="D32" s="872">
        <v>214106</v>
      </c>
    </row>
    <row r="33" spans="1:4" s="869" customFormat="1">
      <c r="A33" s="873" t="s">
        <v>671</v>
      </c>
      <c r="B33" s="874" t="s">
        <v>672</v>
      </c>
      <c r="C33" s="877"/>
      <c r="D33" s="877"/>
    </row>
    <row r="34" spans="1:4" s="869" customFormat="1">
      <c r="A34" s="870" t="s">
        <v>673</v>
      </c>
      <c r="B34" s="871" t="s">
        <v>674</v>
      </c>
      <c r="C34" s="872"/>
      <c r="D34" s="872"/>
    </row>
    <row r="35" spans="1:4" s="869" customFormat="1" ht="25.5">
      <c r="A35" s="870" t="s">
        <v>675</v>
      </c>
      <c r="B35" s="871" t="s">
        <v>676</v>
      </c>
      <c r="C35" s="872"/>
      <c r="D35" s="872"/>
    </row>
    <row r="36" spans="1:4" s="869" customFormat="1">
      <c r="A36" s="870" t="s">
        <v>677</v>
      </c>
      <c r="B36" s="871" t="s">
        <v>678</v>
      </c>
      <c r="C36" s="872"/>
      <c r="D36" s="872"/>
    </row>
    <row r="37" spans="1:4" s="869" customFormat="1">
      <c r="A37" s="870" t="s">
        <v>679</v>
      </c>
      <c r="B37" s="871" t="s">
        <v>680</v>
      </c>
      <c r="C37" s="872"/>
      <c r="D37" s="872"/>
    </row>
    <row r="38" spans="1:4" s="869" customFormat="1">
      <c r="A38" s="873" t="s">
        <v>681</v>
      </c>
      <c r="B38" s="874" t="s">
        <v>682</v>
      </c>
      <c r="C38" s="876">
        <f>SUM(C39+C44+C49)</f>
        <v>0</v>
      </c>
      <c r="D38" s="876">
        <f>SUM(D39+D44+D49)</f>
        <v>0</v>
      </c>
    </row>
    <row r="39" spans="1:4" s="869" customFormat="1">
      <c r="A39" s="873" t="s">
        <v>683</v>
      </c>
      <c r="B39" s="874" t="s">
        <v>684</v>
      </c>
      <c r="C39" s="876">
        <f>SUM(C40:C43)</f>
        <v>0</v>
      </c>
      <c r="D39" s="876">
        <f>SUM(D40:D43)</f>
        <v>0</v>
      </c>
    </row>
    <row r="40" spans="1:4" s="869" customFormat="1">
      <c r="A40" s="870" t="s">
        <v>685</v>
      </c>
      <c r="B40" s="871" t="s">
        <v>686</v>
      </c>
      <c r="C40" s="872"/>
      <c r="D40" s="872"/>
    </row>
    <row r="41" spans="1:4" s="869" customFormat="1" ht="25.5">
      <c r="A41" s="870" t="s">
        <v>687</v>
      </c>
      <c r="B41" s="871" t="s">
        <v>688</v>
      </c>
      <c r="C41" s="872"/>
      <c r="D41" s="872"/>
    </row>
    <row r="42" spans="1:4" s="869" customFormat="1">
      <c r="A42" s="870" t="s">
        <v>689</v>
      </c>
      <c r="B42" s="871" t="s">
        <v>690</v>
      </c>
      <c r="C42" s="872">
        <v>0</v>
      </c>
      <c r="D42" s="872">
        <v>0</v>
      </c>
    </row>
    <row r="43" spans="1:4" s="869" customFormat="1">
      <c r="A43" s="870" t="s">
        <v>691</v>
      </c>
      <c r="B43" s="871" t="s">
        <v>692</v>
      </c>
      <c r="C43" s="872"/>
      <c r="D43" s="872"/>
    </row>
    <row r="44" spans="1:4" s="869" customFormat="1">
      <c r="A44" s="873" t="s">
        <v>693</v>
      </c>
      <c r="B44" s="874" t="s">
        <v>694</v>
      </c>
      <c r="C44" s="877"/>
      <c r="D44" s="877"/>
    </row>
    <row r="45" spans="1:4" s="869" customFormat="1">
      <c r="A45" s="870" t="s">
        <v>695</v>
      </c>
      <c r="B45" s="871" t="s">
        <v>696</v>
      </c>
      <c r="C45" s="872"/>
      <c r="D45" s="872"/>
    </row>
    <row r="46" spans="1:4" s="869" customFormat="1" ht="38.25">
      <c r="A46" s="870" t="s">
        <v>697</v>
      </c>
      <c r="B46" s="871" t="s">
        <v>698</v>
      </c>
      <c r="C46" s="872"/>
      <c r="D46" s="872"/>
    </row>
    <row r="47" spans="1:4" s="869" customFormat="1" ht="25.5">
      <c r="A47" s="870" t="s">
        <v>699</v>
      </c>
      <c r="B47" s="871" t="s">
        <v>700</v>
      </c>
      <c r="C47" s="872"/>
      <c r="D47" s="872"/>
    </row>
    <row r="48" spans="1:4" s="869" customFormat="1">
      <c r="A48" s="870" t="s">
        <v>701</v>
      </c>
      <c r="B48" s="871" t="s">
        <v>702</v>
      </c>
      <c r="C48" s="872"/>
      <c r="D48" s="872"/>
    </row>
    <row r="49" spans="1:4" s="869" customFormat="1">
      <c r="A49" s="873" t="s">
        <v>703</v>
      </c>
      <c r="B49" s="874" t="s">
        <v>704</v>
      </c>
      <c r="C49" s="877"/>
      <c r="D49" s="877"/>
    </row>
    <row r="50" spans="1:4" s="869" customFormat="1">
      <c r="A50" s="870" t="s">
        <v>705</v>
      </c>
      <c r="B50" s="871" t="s">
        <v>706</v>
      </c>
      <c r="C50" s="872"/>
      <c r="D50" s="872"/>
    </row>
    <row r="51" spans="1:4" s="869" customFormat="1" ht="37.35" customHeight="1">
      <c r="A51" s="870" t="s">
        <v>707</v>
      </c>
      <c r="B51" s="871" t="s">
        <v>708</v>
      </c>
      <c r="C51" s="872"/>
      <c r="D51" s="872"/>
    </row>
    <row r="52" spans="1:4" s="869" customFormat="1" ht="25.5">
      <c r="A52" s="870" t="s">
        <v>709</v>
      </c>
      <c r="B52" s="871" t="s">
        <v>710</v>
      </c>
      <c r="C52" s="872"/>
      <c r="D52" s="872"/>
    </row>
    <row r="53" spans="1:4" s="869" customFormat="1">
      <c r="A53" s="870" t="s">
        <v>711</v>
      </c>
      <c r="B53" s="871" t="s">
        <v>712</v>
      </c>
      <c r="C53" s="872"/>
      <c r="D53" s="872"/>
    </row>
    <row r="54" spans="1:4" s="869" customFormat="1">
      <c r="A54" s="873" t="s">
        <v>713</v>
      </c>
      <c r="B54" s="871" t="s">
        <v>714</v>
      </c>
      <c r="C54" s="872">
        <v>0</v>
      </c>
      <c r="D54" s="872">
        <v>0</v>
      </c>
    </row>
    <row r="55" spans="1:4" ht="25.5">
      <c r="A55" s="873" t="s">
        <v>715</v>
      </c>
      <c r="B55" s="874" t="s">
        <v>716</v>
      </c>
      <c r="C55" s="876">
        <f>SUM(C7+C12+C38+C54)</f>
        <v>1244699</v>
      </c>
      <c r="D55" s="876">
        <f>SUM(D7+D12+D38+D54)</f>
        <v>631382</v>
      </c>
    </row>
    <row r="56" spans="1:4">
      <c r="A56" s="873" t="s">
        <v>717</v>
      </c>
      <c r="B56" s="871" t="s">
        <v>718</v>
      </c>
      <c r="C56" s="878"/>
      <c r="D56" s="878"/>
    </row>
    <row r="57" spans="1:4">
      <c r="A57" s="873" t="s">
        <v>719</v>
      </c>
      <c r="B57" s="871" t="s">
        <v>720</v>
      </c>
      <c r="C57" s="872"/>
      <c r="D57" s="872"/>
    </row>
    <row r="58" spans="1:4">
      <c r="A58" s="873" t="s">
        <v>721</v>
      </c>
      <c r="B58" s="874" t="s">
        <v>722</v>
      </c>
      <c r="C58" s="876"/>
      <c r="D58" s="876"/>
    </row>
    <row r="59" spans="1:4">
      <c r="A59" s="873" t="s">
        <v>723</v>
      </c>
      <c r="B59" s="871" t="s">
        <v>724</v>
      </c>
      <c r="C59" s="879"/>
      <c r="D59" s="878"/>
    </row>
    <row r="60" spans="1:4">
      <c r="A60" s="873" t="s">
        <v>725</v>
      </c>
      <c r="B60" s="871" t="s">
        <v>726</v>
      </c>
      <c r="C60" s="879"/>
      <c r="D60" s="878"/>
    </row>
    <row r="61" spans="1:4">
      <c r="A61" s="873" t="s">
        <v>727</v>
      </c>
      <c r="B61" s="871" t="s">
        <v>728</v>
      </c>
      <c r="C61" s="879"/>
      <c r="D61" s="878">
        <v>799124</v>
      </c>
    </row>
    <row r="62" spans="1:4">
      <c r="A62" s="873" t="s">
        <v>729</v>
      </c>
      <c r="B62" s="871" t="s">
        <v>730</v>
      </c>
      <c r="C62" s="879"/>
      <c r="D62" s="878"/>
    </row>
    <row r="63" spans="1:4">
      <c r="A63" s="873" t="s">
        <v>731</v>
      </c>
      <c r="B63" s="871" t="s">
        <v>732</v>
      </c>
      <c r="C63" s="879"/>
      <c r="D63" s="878"/>
    </row>
    <row r="64" spans="1:4">
      <c r="A64" s="873" t="s">
        <v>733</v>
      </c>
      <c r="B64" s="874" t="s">
        <v>734</v>
      </c>
      <c r="C64" s="880"/>
      <c r="D64" s="876">
        <f>SUM(D59:D63)</f>
        <v>799124</v>
      </c>
    </row>
    <row r="65" spans="1:4">
      <c r="A65" s="873" t="s">
        <v>735</v>
      </c>
      <c r="B65" s="871" t="s">
        <v>736</v>
      </c>
      <c r="C65" s="879"/>
      <c r="D65" s="878">
        <v>0</v>
      </c>
    </row>
    <row r="66" spans="1:4">
      <c r="A66" s="873" t="s">
        <v>737</v>
      </c>
      <c r="B66" s="871" t="s">
        <v>738</v>
      </c>
      <c r="C66" s="879"/>
      <c r="D66" s="878"/>
    </row>
    <row r="67" spans="1:4">
      <c r="A67" s="873" t="s">
        <v>739</v>
      </c>
      <c r="B67" s="871" t="s">
        <v>740</v>
      </c>
      <c r="C67" s="879"/>
      <c r="D67" s="878">
        <v>0</v>
      </c>
    </row>
    <row r="68" spans="1:4">
      <c r="A68" s="873" t="s">
        <v>741</v>
      </c>
      <c r="B68" s="874" t="s">
        <v>742</v>
      </c>
      <c r="C68" s="880"/>
      <c r="D68" s="876">
        <f>SUM(D65:D67)</f>
        <v>0</v>
      </c>
    </row>
    <row r="69" spans="1:4">
      <c r="A69" s="873" t="s">
        <v>743</v>
      </c>
      <c r="B69" s="871" t="s">
        <v>744</v>
      </c>
      <c r="C69" s="879"/>
      <c r="D69" s="878"/>
    </row>
    <row r="70" spans="1:4" ht="25.5">
      <c r="A70" s="873" t="s">
        <v>745</v>
      </c>
      <c r="B70" s="871" t="s">
        <v>746</v>
      </c>
      <c r="C70" s="879"/>
      <c r="D70" s="878"/>
    </row>
    <row r="71" spans="1:4">
      <c r="A71" s="873" t="s">
        <v>747</v>
      </c>
      <c r="B71" s="874" t="s">
        <v>748</v>
      </c>
      <c r="C71" s="880"/>
      <c r="D71" s="876"/>
    </row>
    <row r="72" spans="1:4">
      <c r="A72" s="873" t="s">
        <v>749</v>
      </c>
      <c r="B72" s="874" t="s">
        <v>750</v>
      </c>
      <c r="C72" s="879"/>
      <c r="D72" s="878"/>
    </row>
    <row r="73" spans="1:4" ht="16.5" thickBot="1">
      <c r="A73" s="881" t="s">
        <v>751</v>
      </c>
      <c r="B73" s="874" t="s">
        <v>752</v>
      </c>
      <c r="C73" s="882"/>
      <c r="D73" s="882">
        <f>SUM(D68+D64+D58+D55+D71+D72)</f>
        <v>1430506</v>
      </c>
    </row>
    <row r="75" spans="1:4" ht="16.5" thickBot="1"/>
    <row r="76" spans="1:4">
      <c r="A76" s="1386" t="s">
        <v>753</v>
      </c>
      <c r="B76" s="1388" t="s">
        <v>6</v>
      </c>
      <c r="C76" s="1390" t="s">
        <v>754</v>
      </c>
    </row>
    <row r="77" spans="1:4">
      <c r="A77" s="1387"/>
      <c r="B77" s="1389"/>
      <c r="C77" s="1391"/>
    </row>
    <row r="78" spans="1:4" ht="16.5" thickBot="1">
      <c r="A78" s="845" t="s">
        <v>755</v>
      </c>
      <c r="B78" s="846" t="s">
        <v>15</v>
      </c>
      <c r="C78" s="847" t="s">
        <v>625</v>
      </c>
    </row>
    <row r="79" spans="1:4">
      <c r="A79" s="848" t="s">
        <v>756</v>
      </c>
      <c r="B79" s="849" t="s">
        <v>628</v>
      </c>
      <c r="C79" s="850">
        <v>681000</v>
      </c>
    </row>
    <row r="80" spans="1:4">
      <c r="A80" s="848" t="s">
        <v>757</v>
      </c>
      <c r="B80" s="851" t="s">
        <v>630</v>
      </c>
      <c r="C80" s="850"/>
    </row>
    <row r="81" spans="1:3">
      <c r="A81" s="848" t="s">
        <v>758</v>
      </c>
      <c r="B81" s="851" t="s">
        <v>632</v>
      </c>
      <c r="C81" s="850"/>
    </row>
    <row r="82" spans="1:3">
      <c r="A82" s="848" t="s">
        <v>759</v>
      </c>
      <c r="B82" s="851" t="s">
        <v>634</v>
      </c>
      <c r="C82" s="852">
        <v>2044326</v>
      </c>
    </row>
    <row r="83" spans="1:3">
      <c r="A83" s="848" t="s">
        <v>760</v>
      </c>
      <c r="B83" s="851" t="s">
        <v>636</v>
      </c>
      <c r="C83" s="852"/>
    </row>
    <row r="84" spans="1:3">
      <c r="A84" s="848" t="s">
        <v>761</v>
      </c>
      <c r="B84" s="851" t="s">
        <v>638</v>
      </c>
      <c r="C84" s="852">
        <v>-2798649</v>
      </c>
    </row>
    <row r="85" spans="1:3">
      <c r="A85" s="848" t="s">
        <v>762</v>
      </c>
      <c r="B85" s="853" t="s">
        <v>640</v>
      </c>
      <c r="C85" s="854">
        <f>SUM(C79:C84)</f>
        <v>-73323</v>
      </c>
    </row>
    <row r="86" spans="1:3">
      <c r="A86" s="848" t="s">
        <v>763</v>
      </c>
      <c r="B86" s="851" t="s">
        <v>642</v>
      </c>
      <c r="C86" s="855"/>
    </row>
    <row r="87" spans="1:3">
      <c r="A87" s="848" t="s">
        <v>764</v>
      </c>
      <c r="B87" s="851" t="s">
        <v>644</v>
      </c>
      <c r="C87" s="852">
        <v>0</v>
      </c>
    </row>
    <row r="88" spans="1:3">
      <c r="A88" s="848" t="s">
        <v>765</v>
      </c>
      <c r="B88" s="851" t="s">
        <v>72</v>
      </c>
      <c r="C88" s="852">
        <v>0</v>
      </c>
    </row>
    <row r="89" spans="1:3">
      <c r="A89" s="848" t="s">
        <v>766</v>
      </c>
      <c r="B89" s="853" t="s">
        <v>73</v>
      </c>
      <c r="C89" s="854">
        <f>C86+C87+C88</f>
        <v>0</v>
      </c>
    </row>
    <row r="90" spans="1:3">
      <c r="A90" s="848" t="s">
        <v>767</v>
      </c>
      <c r="B90" s="853" t="s">
        <v>74</v>
      </c>
      <c r="C90" s="852"/>
    </row>
    <row r="91" spans="1:3">
      <c r="A91" s="848" t="s">
        <v>768</v>
      </c>
      <c r="B91" s="853" t="s">
        <v>266</v>
      </c>
      <c r="C91" s="856">
        <v>1503829</v>
      </c>
    </row>
    <row r="92" spans="1:3" ht="16.5" thickBot="1">
      <c r="A92" s="857" t="s">
        <v>769</v>
      </c>
      <c r="B92" s="858" t="s">
        <v>267</v>
      </c>
      <c r="C92" s="859">
        <f>C85+C89+C90+C91</f>
        <v>1430506</v>
      </c>
    </row>
  </sheetData>
  <mergeCells count="10">
    <mergeCell ref="A76:A77"/>
    <mergeCell ref="B76:B77"/>
    <mergeCell ref="C76:C77"/>
    <mergeCell ref="A1:D1"/>
    <mergeCell ref="C2:D2"/>
    <mergeCell ref="A3:A5"/>
    <mergeCell ref="B3:B5"/>
    <mergeCell ref="C3:C4"/>
    <mergeCell ref="D3:D4"/>
    <mergeCell ref="C5:D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5AA7-BD4B-4B88-A9FC-0C8876139818}">
  <dimension ref="A1:F38"/>
  <sheetViews>
    <sheetView topLeftCell="A13" zoomScaleNormal="100" workbookViewId="0">
      <selection activeCell="C9" sqref="C9:D9"/>
    </sheetView>
  </sheetViews>
  <sheetFormatPr defaultColWidth="10.7109375" defaultRowHeight="15.75"/>
  <cols>
    <col min="1" max="1" width="67.7109375" style="885" customWidth="1"/>
    <col min="2" max="2" width="11.42578125" style="885" customWidth="1"/>
    <col min="3" max="3" width="12.7109375" style="885" customWidth="1"/>
    <col min="4" max="4" width="15.28515625" style="885" customWidth="1"/>
    <col min="5" max="5" width="18.5703125" style="885" customWidth="1"/>
    <col min="6" max="256" width="10.7109375" style="885"/>
    <col min="257" max="257" width="67.7109375" style="885" customWidth="1"/>
    <col min="258" max="258" width="11.42578125" style="885" customWidth="1"/>
    <col min="259" max="259" width="12.7109375" style="885" customWidth="1"/>
    <col min="260" max="260" width="15.28515625" style="885" customWidth="1"/>
    <col min="261" max="261" width="18.5703125" style="885" customWidth="1"/>
    <col min="262" max="512" width="10.7109375" style="885"/>
    <col min="513" max="513" width="67.7109375" style="885" customWidth="1"/>
    <col min="514" max="514" width="11.42578125" style="885" customWidth="1"/>
    <col min="515" max="515" width="12.7109375" style="885" customWidth="1"/>
    <col min="516" max="516" width="15.28515625" style="885" customWidth="1"/>
    <col min="517" max="517" width="18.5703125" style="885" customWidth="1"/>
    <col min="518" max="768" width="10.7109375" style="885"/>
    <col min="769" max="769" width="67.7109375" style="885" customWidth="1"/>
    <col min="770" max="770" width="11.42578125" style="885" customWidth="1"/>
    <col min="771" max="771" width="12.7109375" style="885" customWidth="1"/>
    <col min="772" max="772" width="15.28515625" style="885" customWidth="1"/>
    <col min="773" max="773" width="18.5703125" style="885" customWidth="1"/>
    <col min="774" max="1024" width="10.7109375" style="885"/>
    <col min="1025" max="1025" width="67.7109375" style="885" customWidth="1"/>
    <col min="1026" max="1026" width="11.42578125" style="885" customWidth="1"/>
    <col min="1027" max="1027" width="12.7109375" style="885" customWidth="1"/>
    <col min="1028" max="1028" width="15.28515625" style="885" customWidth="1"/>
    <col min="1029" max="1029" width="18.5703125" style="885" customWidth="1"/>
    <col min="1030" max="1280" width="10.7109375" style="885"/>
    <col min="1281" max="1281" width="67.7109375" style="885" customWidth="1"/>
    <col min="1282" max="1282" width="11.42578125" style="885" customWidth="1"/>
    <col min="1283" max="1283" width="12.7109375" style="885" customWidth="1"/>
    <col min="1284" max="1284" width="15.28515625" style="885" customWidth="1"/>
    <col min="1285" max="1285" width="18.5703125" style="885" customWidth="1"/>
    <col min="1286" max="1536" width="10.7109375" style="885"/>
    <col min="1537" max="1537" width="67.7109375" style="885" customWidth="1"/>
    <col min="1538" max="1538" width="11.42578125" style="885" customWidth="1"/>
    <col min="1539" max="1539" width="12.7109375" style="885" customWidth="1"/>
    <col min="1540" max="1540" width="15.28515625" style="885" customWidth="1"/>
    <col min="1541" max="1541" width="18.5703125" style="885" customWidth="1"/>
    <col min="1542" max="1792" width="10.7109375" style="885"/>
    <col min="1793" max="1793" width="67.7109375" style="885" customWidth="1"/>
    <col min="1794" max="1794" width="11.42578125" style="885" customWidth="1"/>
    <col min="1795" max="1795" width="12.7109375" style="885" customWidth="1"/>
    <col min="1796" max="1796" width="15.28515625" style="885" customWidth="1"/>
    <col min="1797" max="1797" width="18.5703125" style="885" customWidth="1"/>
    <col min="1798" max="2048" width="10.7109375" style="885"/>
    <col min="2049" max="2049" width="67.7109375" style="885" customWidth="1"/>
    <col min="2050" max="2050" width="11.42578125" style="885" customWidth="1"/>
    <col min="2051" max="2051" width="12.7109375" style="885" customWidth="1"/>
    <col min="2052" max="2052" width="15.28515625" style="885" customWidth="1"/>
    <col min="2053" max="2053" width="18.5703125" style="885" customWidth="1"/>
    <col min="2054" max="2304" width="10.7109375" style="885"/>
    <col min="2305" max="2305" width="67.7109375" style="885" customWidth="1"/>
    <col min="2306" max="2306" width="11.42578125" style="885" customWidth="1"/>
    <col min="2307" max="2307" width="12.7109375" style="885" customWidth="1"/>
    <col min="2308" max="2308" width="15.28515625" style="885" customWidth="1"/>
    <col min="2309" max="2309" width="18.5703125" style="885" customWidth="1"/>
    <col min="2310" max="2560" width="10.7109375" style="885"/>
    <col min="2561" max="2561" width="67.7109375" style="885" customWidth="1"/>
    <col min="2562" max="2562" width="11.42578125" style="885" customWidth="1"/>
    <col min="2563" max="2563" width="12.7109375" style="885" customWidth="1"/>
    <col min="2564" max="2564" width="15.28515625" style="885" customWidth="1"/>
    <col min="2565" max="2565" width="18.5703125" style="885" customWidth="1"/>
    <col min="2566" max="2816" width="10.7109375" style="885"/>
    <col min="2817" max="2817" width="67.7109375" style="885" customWidth="1"/>
    <col min="2818" max="2818" width="11.42578125" style="885" customWidth="1"/>
    <col min="2819" max="2819" width="12.7109375" style="885" customWidth="1"/>
    <col min="2820" max="2820" width="15.28515625" style="885" customWidth="1"/>
    <col min="2821" max="2821" width="18.5703125" style="885" customWidth="1"/>
    <col min="2822" max="3072" width="10.7109375" style="885"/>
    <col min="3073" max="3073" width="67.7109375" style="885" customWidth="1"/>
    <col min="3074" max="3074" width="11.42578125" style="885" customWidth="1"/>
    <col min="3075" max="3075" width="12.7109375" style="885" customWidth="1"/>
    <col min="3076" max="3076" width="15.28515625" style="885" customWidth="1"/>
    <col min="3077" max="3077" width="18.5703125" style="885" customWidth="1"/>
    <col min="3078" max="3328" width="10.7109375" style="885"/>
    <col min="3329" max="3329" width="67.7109375" style="885" customWidth="1"/>
    <col min="3330" max="3330" width="11.42578125" style="885" customWidth="1"/>
    <col min="3331" max="3331" width="12.7109375" style="885" customWidth="1"/>
    <col min="3332" max="3332" width="15.28515625" style="885" customWidth="1"/>
    <col min="3333" max="3333" width="18.5703125" style="885" customWidth="1"/>
    <col min="3334" max="3584" width="10.7109375" style="885"/>
    <col min="3585" max="3585" width="67.7109375" style="885" customWidth="1"/>
    <col min="3586" max="3586" width="11.42578125" style="885" customWidth="1"/>
    <col min="3587" max="3587" width="12.7109375" style="885" customWidth="1"/>
    <col min="3588" max="3588" width="15.28515625" style="885" customWidth="1"/>
    <col min="3589" max="3589" width="18.5703125" style="885" customWidth="1"/>
    <col min="3590" max="3840" width="10.7109375" style="885"/>
    <col min="3841" max="3841" width="67.7109375" style="885" customWidth="1"/>
    <col min="3842" max="3842" width="11.42578125" style="885" customWidth="1"/>
    <col min="3843" max="3843" width="12.7109375" style="885" customWidth="1"/>
    <col min="3844" max="3844" width="15.28515625" style="885" customWidth="1"/>
    <col min="3845" max="3845" width="18.5703125" style="885" customWidth="1"/>
    <col min="3846" max="4096" width="10.7109375" style="885"/>
    <col min="4097" max="4097" width="67.7109375" style="885" customWidth="1"/>
    <col min="4098" max="4098" width="11.42578125" style="885" customWidth="1"/>
    <col min="4099" max="4099" width="12.7109375" style="885" customWidth="1"/>
    <col min="4100" max="4100" width="15.28515625" style="885" customWidth="1"/>
    <col min="4101" max="4101" width="18.5703125" style="885" customWidth="1"/>
    <col min="4102" max="4352" width="10.7109375" style="885"/>
    <col min="4353" max="4353" width="67.7109375" style="885" customWidth="1"/>
    <col min="4354" max="4354" width="11.42578125" style="885" customWidth="1"/>
    <col min="4355" max="4355" width="12.7109375" style="885" customWidth="1"/>
    <col min="4356" max="4356" width="15.28515625" style="885" customWidth="1"/>
    <col min="4357" max="4357" width="18.5703125" style="885" customWidth="1"/>
    <col min="4358" max="4608" width="10.7109375" style="885"/>
    <col min="4609" max="4609" width="67.7109375" style="885" customWidth="1"/>
    <col min="4610" max="4610" width="11.42578125" style="885" customWidth="1"/>
    <col min="4611" max="4611" width="12.7109375" style="885" customWidth="1"/>
    <col min="4612" max="4612" width="15.28515625" style="885" customWidth="1"/>
    <col min="4613" max="4613" width="18.5703125" style="885" customWidth="1"/>
    <col min="4614" max="4864" width="10.7109375" style="885"/>
    <col min="4865" max="4865" width="67.7109375" style="885" customWidth="1"/>
    <col min="4866" max="4866" width="11.42578125" style="885" customWidth="1"/>
    <col min="4867" max="4867" width="12.7109375" style="885" customWidth="1"/>
    <col min="4868" max="4868" width="15.28515625" style="885" customWidth="1"/>
    <col min="4869" max="4869" width="18.5703125" style="885" customWidth="1"/>
    <col min="4870" max="5120" width="10.7109375" style="885"/>
    <col min="5121" max="5121" width="67.7109375" style="885" customWidth="1"/>
    <col min="5122" max="5122" width="11.42578125" style="885" customWidth="1"/>
    <col min="5123" max="5123" width="12.7109375" style="885" customWidth="1"/>
    <col min="5124" max="5124" width="15.28515625" style="885" customWidth="1"/>
    <col min="5125" max="5125" width="18.5703125" style="885" customWidth="1"/>
    <col min="5126" max="5376" width="10.7109375" style="885"/>
    <col min="5377" max="5377" width="67.7109375" style="885" customWidth="1"/>
    <col min="5378" max="5378" width="11.42578125" style="885" customWidth="1"/>
    <col min="5379" max="5379" width="12.7109375" style="885" customWidth="1"/>
    <col min="5380" max="5380" width="15.28515625" style="885" customWidth="1"/>
    <col min="5381" max="5381" width="18.5703125" style="885" customWidth="1"/>
    <col min="5382" max="5632" width="10.7109375" style="885"/>
    <col min="5633" max="5633" width="67.7109375" style="885" customWidth="1"/>
    <col min="5634" max="5634" width="11.42578125" style="885" customWidth="1"/>
    <col min="5635" max="5635" width="12.7109375" style="885" customWidth="1"/>
    <col min="5636" max="5636" width="15.28515625" style="885" customWidth="1"/>
    <col min="5637" max="5637" width="18.5703125" style="885" customWidth="1"/>
    <col min="5638" max="5888" width="10.7109375" style="885"/>
    <col min="5889" max="5889" width="67.7109375" style="885" customWidth="1"/>
    <col min="5890" max="5890" width="11.42578125" style="885" customWidth="1"/>
    <col min="5891" max="5891" width="12.7109375" style="885" customWidth="1"/>
    <col min="5892" max="5892" width="15.28515625" style="885" customWidth="1"/>
    <col min="5893" max="5893" width="18.5703125" style="885" customWidth="1"/>
    <col min="5894" max="6144" width="10.7109375" style="885"/>
    <col min="6145" max="6145" width="67.7109375" style="885" customWidth="1"/>
    <col min="6146" max="6146" width="11.42578125" style="885" customWidth="1"/>
    <col min="6147" max="6147" width="12.7109375" style="885" customWidth="1"/>
    <col min="6148" max="6148" width="15.28515625" style="885" customWidth="1"/>
    <col min="6149" max="6149" width="18.5703125" style="885" customWidth="1"/>
    <col min="6150" max="6400" width="10.7109375" style="885"/>
    <col min="6401" max="6401" width="67.7109375" style="885" customWidth="1"/>
    <col min="6402" max="6402" width="11.42578125" style="885" customWidth="1"/>
    <col min="6403" max="6403" width="12.7109375" style="885" customWidth="1"/>
    <col min="6404" max="6404" width="15.28515625" style="885" customWidth="1"/>
    <col min="6405" max="6405" width="18.5703125" style="885" customWidth="1"/>
    <col min="6406" max="6656" width="10.7109375" style="885"/>
    <col min="6657" max="6657" width="67.7109375" style="885" customWidth="1"/>
    <col min="6658" max="6658" width="11.42578125" style="885" customWidth="1"/>
    <col min="6659" max="6659" width="12.7109375" style="885" customWidth="1"/>
    <col min="6660" max="6660" width="15.28515625" style="885" customWidth="1"/>
    <col min="6661" max="6661" width="18.5703125" style="885" customWidth="1"/>
    <col min="6662" max="6912" width="10.7109375" style="885"/>
    <col min="6913" max="6913" width="67.7109375" style="885" customWidth="1"/>
    <col min="6914" max="6914" width="11.42578125" style="885" customWidth="1"/>
    <col min="6915" max="6915" width="12.7109375" style="885" customWidth="1"/>
    <col min="6916" max="6916" width="15.28515625" style="885" customWidth="1"/>
    <col min="6917" max="6917" width="18.5703125" style="885" customWidth="1"/>
    <col min="6918" max="7168" width="10.7109375" style="885"/>
    <col min="7169" max="7169" width="67.7109375" style="885" customWidth="1"/>
    <col min="7170" max="7170" width="11.42578125" style="885" customWidth="1"/>
    <col min="7171" max="7171" width="12.7109375" style="885" customWidth="1"/>
    <col min="7172" max="7172" width="15.28515625" style="885" customWidth="1"/>
    <col min="7173" max="7173" width="18.5703125" style="885" customWidth="1"/>
    <col min="7174" max="7424" width="10.7109375" style="885"/>
    <col min="7425" max="7425" width="67.7109375" style="885" customWidth="1"/>
    <col min="7426" max="7426" width="11.42578125" style="885" customWidth="1"/>
    <col min="7427" max="7427" width="12.7109375" style="885" customWidth="1"/>
    <col min="7428" max="7428" width="15.28515625" style="885" customWidth="1"/>
    <col min="7429" max="7429" width="18.5703125" style="885" customWidth="1"/>
    <col min="7430" max="7680" width="10.7109375" style="885"/>
    <col min="7681" max="7681" width="67.7109375" style="885" customWidth="1"/>
    <col min="7682" max="7682" width="11.42578125" style="885" customWidth="1"/>
    <col min="7683" max="7683" width="12.7109375" style="885" customWidth="1"/>
    <col min="7684" max="7684" width="15.28515625" style="885" customWidth="1"/>
    <col min="7685" max="7685" width="18.5703125" style="885" customWidth="1"/>
    <col min="7686" max="7936" width="10.7109375" style="885"/>
    <col min="7937" max="7937" width="67.7109375" style="885" customWidth="1"/>
    <col min="7938" max="7938" width="11.42578125" style="885" customWidth="1"/>
    <col min="7939" max="7939" width="12.7109375" style="885" customWidth="1"/>
    <col min="7940" max="7940" width="15.28515625" style="885" customWidth="1"/>
    <col min="7941" max="7941" width="18.5703125" style="885" customWidth="1"/>
    <col min="7942" max="8192" width="10.7109375" style="885"/>
    <col min="8193" max="8193" width="67.7109375" style="885" customWidth="1"/>
    <col min="8194" max="8194" width="11.42578125" style="885" customWidth="1"/>
    <col min="8195" max="8195" width="12.7109375" style="885" customWidth="1"/>
    <col min="8196" max="8196" width="15.28515625" style="885" customWidth="1"/>
    <col min="8197" max="8197" width="18.5703125" style="885" customWidth="1"/>
    <col min="8198" max="8448" width="10.7109375" style="885"/>
    <col min="8449" max="8449" width="67.7109375" style="885" customWidth="1"/>
    <col min="8450" max="8450" width="11.42578125" style="885" customWidth="1"/>
    <col min="8451" max="8451" width="12.7109375" style="885" customWidth="1"/>
    <col min="8452" max="8452" width="15.28515625" style="885" customWidth="1"/>
    <col min="8453" max="8453" width="18.5703125" style="885" customWidth="1"/>
    <col min="8454" max="8704" width="10.7109375" style="885"/>
    <col min="8705" max="8705" width="67.7109375" style="885" customWidth="1"/>
    <col min="8706" max="8706" width="11.42578125" style="885" customWidth="1"/>
    <col min="8707" max="8707" width="12.7109375" style="885" customWidth="1"/>
    <col min="8708" max="8708" width="15.28515625" style="885" customWidth="1"/>
    <col min="8709" max="8709" width="18.5703125" style="885" customWidth="1"/>
    <col min="8710" max="8960" width="10.7109375" style="885"/>
    <col min="8961" max="8961" width="67.7109375" style="885" customWidth="1"/>
    <col min="8962" max="8962" width="11.42578125" style="885" customWidth="1"/>
    <col min="8963" max="8963" width="12.7109375" style="885" customWidth="1"/>
    <col min="8964" max="8964" width="15.28515625" style="885" customWidth="1"/>
    <col min="8965" max="8965" width="18.5703125" style="885" customWidth="1"/>
    <col min="8966" max="9216" width="10.7109375" style="885"/>
    <col min="9217" max="9217" width="67.7109375" style="885" customWidth="1"/>
    <col min="9218" max="9218" width="11.42578125" style="885" customWidth="1"/>
    <col min="9219" max="9219" width="12.7109375" style="885" customWidth="1"/>
    <col min="9220" max="9220" width="15.28515625" style="885" customWidth="1"/>
    <col min="9221" max="9221" width="18.5703125" style="885" customWidth="1"/>
    <col min="9222" max="9472" width="10.7109375" style="885"/>
    <col min="9473" max="9473" width="67.7109375" style="885" customWidth="1"/>
    <col min="9474" max="9474" width="11.42578125" style="885" customWidth="1"/>
    <col min="9475" max="9475" width="12.7109375" style="885" customWidth="1"/>
    <col min="9476" max="9476" width="15.28515625" style="885" customWidth="1"/>
    <col min="9477" max="9477" width="18.5703125" style="885" customWidth="1"/>
    <col min="9478" max="9728" width="10.7109375" style="885"/>
    <col min="9729" max="9729" width="67.7109375" style="885" customWidth="1"/>
    <col min="9730" max="9730" width="11.42578125" style="885" customWidth="1"/>
    <col min="9731" max="9731" width="12.7109375" style="885" customWidth="1"/>
    <col min="9732" max="9732" width="15.28515625" style="885" customWidth="1"/>
    <col min="9733" max="9733" width="18.5703125" style="885" customWidth="1"/>
    <col min="9734" max="9984" width="10.7109375" style="885"/>
    <col min="9985" max="9985" width="67.7109375" style="885" customWidth="1"/>
    <col min="9986" max="9986" width="11.42578125" style="885" customWidth="1"/>
    <col min="9987" max="9987" width="12.7109375" style="885" customWidth="1"/>
    <col min="9988" max="9988" width="15.28515625" style="885" customWidth="1"/>
    <col min="9989" max="9989" width="18.5703125" style="885" customWidth="1"/>
    <col min="9990" max="10240" width="10.7109375" style="885"/>
    <col min="10241" max="10241" width="67.7109375" style="885" customWidth="1"/>
    <col min="10242" max="10242" width="11.42578125" style="885" customWidth="1"/>
    <col min="10243" max="10243" width="12.7109375" style="885" customWidth="1"/>
    <col min="10244" max="10244" width="15.28515625" style="885" customWidth="1"/>
    <col min="10245" max="10245" width="18.5703125" style="885" customWidth="1"/>
    <col min="10246" max="10496" width="10.7109375" style="885"/>
    <col min="10497" max="10497" width="67.7109375" style="885" customWidth="1"/>
    <col min="10498" max="10498" width="11.42578125" style="885" customWidth="1"/>
    <col min="10499" max="10499" width="12.7109375" style="885" customWidth="1"/>
    <col min="10500" max="10500" width="15.28515625" style="885" customWidth="1"/>
    <col min="10501" max="10501" width="18.5703125" style="885" customWidth="1"/>
    <col min="10502" max="10752" width="10.7109375" style="885"/>
    <col min="10753" max="10753" width="67.7109375" style="885" customWidth="1"/>
    <col min="10754" max="10754" width="11.42578125" style="885" customWidth="1"/>
    <col min="10755" max="10755" width="12.7109375" style="885" customWidth="1"/>
    <col min="10756" max="10756" width="15.28515625" style="885" customWidth="1"/>
    <col min="10757" max="10757" width="18.5703125" style="885" customWidth="1"/>
    <col min="10758" max="11008" width="10.7109375" style="885"/>
    <col min="11009" max="11009" width="67.7109375" style="885" customWidth="1"/>
    <col min="11010" max="11010" width="11.42578125" style="885" customWidth="1"/>
    <col min="11011" max="11011" width="12.7109375" style="885" customWidth="1"/>
    <col min="11012" max="11012" width="15.28515625" style="885" customWidth="1"/>
    <col min="11013" max="11013" width="18.5703125" style="885" customWidth="1"/>
    <col min="11014" max="11264" width="10.7109375" style="885"/>
    <col min="11265" max="11265" width="67.7109375" style="885" customWidth="1"/>
    <col min="11266" max="11266" width="11.42578125" style="885" customWidth="1"/>
    <col min="11267" max="11267" width="12.7109375" style="885" customWidth="1"/>
    <col min="11268" max="11268" width="15.28515625" style="885" customWidth="1"/>
    <col min="11269" max="11269" width="18.5703125" style="885" customWidth="1"/>
    <col min="11270" max="11520" width="10.7109375" style="885"/>
    <col min="11521" max="11521" width="67.7109375" style="885" customWidth="1"/>
    <col min="11522" max="11522" width="11.42578125" style="885" customWidth="1"/>
    <col min="11523" max="11523" width="12.7109375" style="885" customWidth="1"/>
    <col min="11524" max="11524" width="15.28515625" style="885" customWidth="1"/>
    <col min="11525" max="11525" width="18.5703125" style="885" customWidth="1"/>
    <col min="11526" max="11776" width="10.7109375" style="885"/>
    <col min="11777" max="11777" width="67.7109375" style="885" customWidth="1"/>
    <col min="11778" max="11778" width="11.42578125" style="885" customWidth="1"/>
    <col min="11779" max="11779" width="12.7109375" style="885" customWidth="1"/>
    <col min="11780" max="11780" width="15.28515625" style="885" customWidth="1"/>
    <col min="11781" max="11781" width="18.5703125" style="885" customWidth="1"/>
    <col min="11782" max="12032" width="10.7109375" style="885"/>
    <col min="12033" max="12033" width="67.7109375" style="885" customWidth="1"/>
    <col min="12034" max="12034" width="11.42578125" style="885" customWidth="1"/>
    <col min="12035" max="12035" width="12.7109375" style="885" customWidth="1"/>
    <col min="12036" max="12036" width="15.28515625" style="885" customWidth="1"/>
    <col min="12037" max="12037" width="18.5703125" style="885" customWidth="1"/>
    <col min="12038" max="12288" width="10.7109375" style="885"/>
    <col min="12289" max="12289" width="67.7109375" style="885" customWidth="1"/>
    <col min="12290" max="12290" width="11.42578125" style="885" customWidth="1"/>
    <col min="12291" max="12291" width="12.7109375" style="885" customWidth="1"/>
    <col min="12292" max="12292" width="15.28515625" style="885" customWidth="1"/>
    <col min="12293" max="12293" width="18.5703125" style="885" customWidth="1"/>
    <col min="12294" max="12544" width="10.7109375" style="885"/>
    <col min="12545" max="12545" width="67.7109375" style="885" customWidth="1"/>
    <col min="12546" max="12546" width="11.42578125" style="885" customWidth="1"/>
    <col min="12547" max="12547" width="12.7109375" style="885" customWidth="1"/>
    <col min="12548" max="12548" width="15.28515625" style="885" customWidth="1"/>
    <col min="12549" max="12549" width="18.5703125" style="885" customWidth="1"/>
    <col min="12550" max="12800" width="10.7109375" style="885"/>
    <col min="12801" max="12801" width="67.7109375" style="885" customWidth="1"/>
    <col min="12802" max="12802" width="11.42578125" style="885" customWidth="1"/>
    <col min="12803" max="12803" width="12.7109375" style="885" customWidth="1"/>
    <col min="12804" max="12804" width="15.28515625" style="885" customWidth="1"/>
    <col min="12805" max="12805" width="18.5703125" style="885" customWidth="1"/>
    <col min="12806" max="13056" width="10.7109375" style="885"/>
    <col min="13057" max="13057" width="67.7109375" style="885" customWidth="1"/>
    <col min="13058" max="13058" width="11.42578125" style="885" customWidth="1"/>
    <col min="13059" max="13059" width="12.7109375" style="885" customWidth="1"/>
    <col min="13060" max="13060" width="15.28515625" style="885" customWidth="1"/>
    <col min="13061" max="13061" width="18.5703125" style="885" customWidth="1"/>
    <col min="13062" max="13312" width="10.7109375" style="885"/>
    <col min="13313" max="13313" width="67.7109375" style="885" customWidth="1"/>
    <col min="13314" max="13314" width="11.42578125" style="885" customWidth="1"/>
    <col min="13315" max="13315" width="12.7109375" style="885" customWidth="1"/>
    <col min="13316" max="13316" width="15.28515625" style="885" customWidth="1"/>
    <col min="13317" max="13317" width="18.5703125" style="885" customWidth="1"/>
    <col min="13318" max="13568" width="10.7109375" style="885"/>
    <col min="13569" max="13569" width="67.7109375" style="885" customWidth="1"/>
    <col min="13570" max="13570" width="11.42578125" style="885" customWidth="1"/>
    <col min="13571" max="13571" width="12.7109375" style="885" customWidth="1"/>
    <col min="13572" max="13572" width="15.28515625" style="885" customWidth="1"/>
    <col min="13573" max="13573" width="18.5703125" style="885" customWidth="1"/>
    <col min="13574" max="13824" width="10.7109375" style="885"/>
    <col min="13825" max="13825" width="67.7109375" style="885" customWidth="1"/>
    <col min="13826" max="13826" width="11.42578125" style="885" customWidth="1"/>
    <col min="13827" max="13827" width="12.7109375" style="885" customWidth="1"/>
    <col min="13828" max="13828" width="15.28515625" style="885" customWidth="1"/>
    <col min="13829" max="13829" width="18.5703125" style="885" customWidth="1"/>
    <col min="13830" max="14080" width="10.7109375" style="885"/>
    <col min="14081" max="14081" width="67.7109375" style="885" customWidth="1"/>
    <col min="14082" max="14082" width="11.42578125" style="885" customWidth="1"/>
    <col min="14083" max="14083" width="12.7109375" style="885" customWidth="1"/>
    <col min="14084" max="14084" width="15.28515625" style="885" customWidth="1"/>
    <col min="14085" max="14085" width="18.5703125" style="885" customWidth="1"/>
    <col min="14086" max="14336" width="10.7109375" style="885"/>
    <col min="14337" max="14337" width="67.7109375" style="885" customWidth="1"/>
    <col min="14338" max="14338" width="11.42578125" style="885" customWidth="1"/>
    <col min="14339" max="14339" width="12.7109375" style="885" customWidth="1"/>
    <col min="14340" max="14340" width="15.28515625" style="885" customWidth="1"/>
    <col min="14341" max="14341" width="18.5703125" style="885" customWidth="1"/>
    <col min="14342" max="14592" width="10.7109375" style="885"/>
    <col min="14593" max="14593" width="67.7109375" style="885" customWidth="1"/>
    <col min="14594" max="14594" width="11.42578125" style="885" customWidth="1"/>
    <col min="14595" max="14595" width="12.7109375" style="885" customWidth="1"/>
    <col min="14596" max="14596" width="15.28515625" style="885" customWidth="1"/>
    <col min="14597" max="14597" width="18.5703125" style="885" customWidth="1"/>
    <col min="14598" max="14848" width="10.7109375" style="885"/>
    <col min="14849" max="14849" width="67.7109375" style="885" customWidth="1"/>
    <col min="14850" max="14850" width="11.42578125" style="885" customWidth="1"/>
    <col min="14851" max="14851" width="12.7109375" style="885" customWidth="1"/>
    <col min="14852" max="14852" width="15.28515625" style="885" customWidth="1"/>
    <col min="14853" max="14853" width="18.5703125" style="885" customWidth="1"/>
    <col min="14854" max="15104" width="10.7109375" style="885"/>
    <col min="15105" max="15105" width="67.7109375" style="885" customWidth="1"/>
    <col min="15106" max="15106" width="11.42578125" style="885" customWidth="1"/>
    <col min="15107" max="15107" width="12.7109375" style="885" customWidth="1"/>
    <col min="15108" max="15108" width="15.28515625" style="885" customWidth="1"/>
    <col min="15109" max="15109" width="18.5703125" style="885" customWidth="1"/>
    <col min="15110" max="15360" width="10.7109375" style="885"/>
    <col min="15361" max="15361" width="67.7109375" style="885" customWidth="1"/>
    <col min="15362" max="15362" width="11.42578125" style="885" customWidth="1"/>
    <col min="15363" max="15363" width="12.7109375" style="885" customWidth="1"/>
    <col min="15364" max="15364" width="15.28515625" style="885" customWidth="1"/>
    <col min="15365" max="15365" width="18.5703125" style="885" customWidth="1"/>
    <col min="15366" max="15616" width="10.7109375" style="885"/>
    <col min="15617" max="15617" width="67.7109375" style="885" customWidth="1"/>
    <col min="15618" max="15618" width="11.42578125" style="885" customWidth="1"/>
    <col min="15619" max="15619" width="12.7109375" style="885" customWidth="1"/>
    <col min="15620" max="15620" width="15.28515625" style="885" customWidth="1"/>
    <col min="15621" max="15621" width="18.5703125" style="885" customWidth="1"/>
    <col min="15622" max="15872" width="10.7109375" style="885"/>
    <col min="15873" max="15873" width="67.7109375" style="885" customWidth="1"/>
    <col min="15874" max="15874" width="11.42578125" style="885" customWidth="1"/>
    <col min="15875" max="15875" width="12.7109375" style="885" customWidth="1"/>
    <col min="15876" max="15876" width="15.28515625" style="885" customWidth="1"/>
    <col min="15877" max="15877" width="18.5703125" style="885" customWidth="1"/>
    <col min="15878" max="16128" width="10.7109375" style="885"/>
    <col min="16129" max="16129" width="67.7109375" style="885" customWidth="1"/>
    <col min="16130" max="16130" width="11.42578125" style="885" customWidth="1"/>
    <col min="16131" max="16131" width="12.7109375" style="885" customWidth="1"/>
    <col min="16132" max="16132" width="15.28515625" style="885" customWidth="1"/>
    <col min="16133" max="16133" width="18.5703125" style="885" customWidth="1"/>
    <col min="16134" max="16384" width="10.7109375" style="885"/>
  </cols>
  <sheetData>
    <row r="1" spans="1:6">
      <c r="A1" s="1398" t="s">
        <v>770</v>
      </c>
      <c r="B1" s="1398"/>
      <c r="C1" s="1398"/>
      <c r="D1" s="1398"/>
      <c r="E1" s="1398"/>
      <c r="F1" s="860"/>
    </row>
    <row r="2" spans="1:6" ht="16.5" thickBot="1">
      <c r="A2" s="886" t="s">
        <v>865</v>
      </c>
      <c r="B2" s="887"/>
      <c r="C2" s="887"/>
      <c r="D2" s="1399" t="s">
        <v>771</v>
      </c>
      <c r="E2" s="1399"/>
      <c r="F2" s="860"/>
    </row>
    <row r="3" spans="1:6" ht="51.75" thickBot="1">
      <c r="A3" s="888" t="s">
        <v>4</v>
      </c>
      <c r="B3" s="889" t="s">
        <v>6</v>
      </c>
      <c r="C3" s="890" t="s">
        <v>772</v>
      </c>
      <c r="D3" s="891" t="s">
        <v>773</v>
      </c>
      <c r="E3" s="892" t="s">
        <v>774</v>
      </c>
      <c r="F3" s="860"/>
    </row>
    <row r="4" spans="1:6" ht="16.5" thickBot="1">
      <c r="A4" s="893" t="s">
        <v>755</v>
      </c>
      <c r="B4" s="894" t="s">
        <v>15</v>
      </c>
      <c r="C4" s="894" t="s">
        <v>625</v>
      </c>
      <c r="D4" s="895" t="s">
        <v>626</v>
      </c>
      <c r="E4" s="896"/>
      <c r="F4" s="860"/>
    </row>
    <row r="5" spans="1:6">
      <c r="A5" s="897" t="s">
        <v>775</v>
      </c>
      <c r="B5" s="898" t="s">
        <v>33</v>
      </c>
      <c r="C5" s="899">
        <v>19</v>
      </c>
      <c r="D5" s="900">
        <v>10671782</v>
      </c>
      <c r="E5" s="901"/>
      <c r="F5" s="860"/>
    </row>
    <row r="6" spans="1:6">
      <c r="A6" s="897" t="s">
        <v>776</v>
      </c>
      <c r="B6" s="898" t="s">
        <v>34</v>
      </c>
      <c r="C6" s="902"/>
      <c r="D6" s="903"/>
      <c r="E6" s="904"/>
      <c r="F6" s="860"/>
    </row>
    <row r="7" spans="1:6">
      <c r="A7" s="897" t="s">
        <v>777</v>
      </c>
      <c r="B7" s="898" t="s">
        <v>10</v>
      </c>
      <c r="C7" s="902">
        <v>496</v>
      </c>
      <c r="D7" s="903">
        <v>453109</v>
      </c>
      <c r="E7" s="904"/>
      <c r="F7" s="860"/>
    </row>
    <row r="8" spans="1:6" ht="16.5" thickBot="1">
      <c r="A8" s="905" t="s">
        <v>778</v>
      </c>
      <c r="B8" s="906" t="s">
        <v>11</v>
      </c>
      <c r="C8" s="907"/>
      <c r="D8" s="908"/>
      <c r="E8" s="909"/>
      <c r="F8" s="860"/>
    </row>
    <row r="9" spans="1:6" ht="16.5" thickBot="1">
      <c r="A9" s="910" t="s">
        <v>779</v>
      </c>
      <c r="B9" s="911" t="s">
        <v>12</v>
      </c>
      <c r="C9" s="912">
        <f t="shared" ref="C9:D9" si="0">SUM(C5:C8)</f>
        <v>515</v>
      </c>
      <c r="D9" s="912">
        <f t="shared" si="0"/>
        <v>11124891</v>
      </c>
      <c r="E9" s="912">
        <f>SUM(E5:E8)</f>
        <v>0</v>
      </c>
      <c r="F9" s="860"/>
    </row>
    <row r="10" spans="1:6">
      <c r="A10" s="913" t="s">
        <v>780</v>
      </c>
      <c r="B10" s="898" t="s">
        <v>13</v>
      </c>
      <c r="C10" s="899"/>
      <c r="D10" s="914"/>
      <c r="E10" s="901"/>
      <c r="F10" s="860"/>
    </row>
    <row r="11" spans="1:6">
      <c r="A11" s="897" t="s">
        <v>781</v>
      </c>
      <c r="B11" s="915" t="s">
        <v>14</v>
      </c>
      <c r="C11" s="902"/>
      <c r="D11" s="903"/>
      <c r="E11" s="916"/>
      <c r="F11" s="860"/>
    </row>
    <row r="12" spans="1:6">
      <c r="A12" s="897" t="s">
        <v>782</v>
      </c>
      <c r="B12" s="915" t="s">
        <v>70</v>
      </c>
      <c r="C12" s="902"/>
      <c r="D12" s="903"/>
      <c r="E12" s="916"/>
      <c r="F12" s="860"/>
    </row>
    <row r="13" spans="1:6" ht="16.5" thickBot="1">
      <c r="A13" s="905" t="s">
        <v>783</v>
      </c>
      <c r="B13" s="906" t="s">
        <v>71</v>
      </c>
      <c r="C13" s="907"/>
      <c r="D13" s="908"/>
      <c r="E13" s="917"/>
      <c r="F13" s="860"/>
    </row>
    <row r="14" spans="1:6" ht="16.5" thickBot="1">
      <c r="A14" s="910" t="s">
        <v>784</v>
      </c>
      <c r="B14" s="918" t="s">
        <v>72</v>
      </c>
      <c r="C14" s="919"/>
      <c r="D14" s="920">
        <f>+D15+D16+D17</f>
        <v>0</v>
      </c>
      <c r="E14" s="896"/>
      <c r="F14" s="860"/>
    </row>
    <row r="15" spans="1:6">
      <c r="A15" s="913" t="s">
        <v>785</v>
      </c>
      <c r="B15" s="898" t="s">
        <v>73</v>
      </c>
      <c r="C15" s="899"/>
      <c r="D15" s="914"/>
      <c r="E15" s="921"/>
      <c r="F15" s="860"/>
    </row>
    <row r="16" spans="1:6">
      <c r="A16" s="897" t="s">
        <v>786</v>
      </c>
      <c r="B16" s="915" t="s">
        <v>74</v>
      </c>
      <c r="C16" s="902"/>
      <c r="D16" s="903"/>
      <c r="E16" s="916"/>
      <c r="F16" s="860"/>
    </row>
    <row r="17" spans="1:6" ht="16.5" thickBot="1">
      <c r="A17" s="905" t="s">
        <v>787</v>
      </c>
      <c r="B17" s="906" t="s">
        <v>266</v>
      </c>
      <c r="C17" s="907"/>
      <c r="D17" s="908"/>
      <c r="E17" s="917"/>
      <c r="F17" s="860"/>
    </row>
    <row r="18" spans="1:6" ht="16.5" thickBot="1">
      <c r="A18" s="910" t="s">
        <v>788</v>
      </c>
      <c r="B18" s="918" t="s">
        <v>267</v>
      </c>
      <c r="C18" s="919"/>
      <c r="D18" s="920">
        <f>+D19+D20+D21</f>
        <v>0</v>
      </c>
      <c r="E18" s="896"/>
      <c r="F18" s="860"/>
    </row>
    <row r="19" spans="1:6">
      <c r="A19" s="913" t="s">
        <v>789</v>
      </c>
      <c r="B19" s="898" t="s">
        <v>268</v>
      </c>
      <c r="C19" s="899"/>
      <c r="D19" s="914"/>
      <c r="E19" s="921"/>
      <c r="F19" s="860"/>
    </row>
    <row r="20" spans="1:6">
      <c r="A20" s="897" t="s">
        <v>790</v>
      </c>
      <c r="B20" s="915" t="s">
        <v>652</v>
      </c>
      <c r="C20" s="902"/>
      <c r="D20" s="903"/>
      <c r="E20" s="916"/>
      <c r="F20" s="860"/>
    </row>
    <row r="21" spans="1:6">
      <c r="A21" s="897" t="s">
        <v>791</v>
      </c>
      <c r="B21" s="915" t="s">
        <v>269</v>
      </c>
      <c r="C21" s="902"/>
      <c r="D21" s="903"/>
      <c r="E21" s="916"/>
      <c r="F21" s="860"/>
    </row>
    <row r="22" spans="1:6">
      <c r="A22" s="897" t="s">
        <v>792</v>
      </c>
      <c r="B22" s="915" t="s">
        <v>270</v>
      </c>
      <c r="C22" s="902"/>
      <c r="D22" s="903"/>
      <c r="E22" s="916"/>
      <c r="F22" s="860"/>
    </row>
    <row r="23" spans="1:6" hidden="1">
      <c r="A23" s="897"/>
      <c r="B23" s="915" t="s">
        <v>656</v>
      </c>
      <c r="C23" s="902"/>
      <c r="D23" s="903"/>
      <c r="E23" s="916"/>
      <c r="F23" s="860"/>
    </row>
    <row r="24" spans="1:6" hidden="1">
      <c r="A24" s="897"/>
      <c r="B24" s="915" t="s">
        <v>658</v>
      </c>
      <c r="C24" s="902"/>
      <c r="D24" s="903"/>
      <c r="E24" s="916"/>
      <c r="F24" s="860"/>
    </row>
    <row r="25" spans="1:6" hidden="1">
      <c r="A25" s="897"/>
      <c r="B25" s="915" t="s">
        <v>660</v>
      </c>
      <c r="C25" s="902"/>
      <c r="D25" s="903"/>
      <c r="E25" s="916"/>
      <c r="F25" s="860"/>
    </row>
    <row r="26" spans="1:6" hidden="1">
      <c r="A26" s="897"/>
      <c r="B26" s="915" t="s">
        <v>662</v>
      </c>
      <c r="C26" s="902"/>
      <c r="D26" s="903"/>
      <c r="E26" s="916"/>
      <c r="F26" s="860"/>
    </row>
    <row r="27" spans="1:6" hidden="1">
      <c r="A27" s="897"/>
      <c r="B27" s="915" t="s">
        <v>664</v>
      </c>
      <c r="C27" s="902"/>
      <c r="D27" s="903"/>
      <c r="E27" s="916"/>
      <c r="F27" s="860"/>
    </row>
    <row r="28" spans="1:6" hidden="1">
      <c r="A28" s="897"/>
      <c r="B28" s="915" t="s">
        <v>666</v>
      </c>
      <c r="C28" s="902"/>
      <c r="D28" s="903"/>
      <c r="E28" s="916"/>
      <c r="F28" s="860"/>
    </row>
    <row r="29" spans="1:6" hidden="1">
      <c r="A29" s="897"/>
      <c r="B29" s="915" t="s">
        <v>668</v>
      </c>
      <c r="C29" s="902"/>
      <c r="D29" s="903"/>
      <c r="E29" s="916"/>
      <c r="F29" s="860"/>
    </row>
    <row r="30" spans="1:6" hidden="1">
      <c r="A30" s="897"/>
      <c r="B30" s="915" t="s">
        <v>670</v>
      </c>
      <c r="C30" s="902"/>
      <c r="D30" s="903"/>
      <c r="E30" s="916"/>
      <c r="F30" s="860"/>
    </row>
    <row r="31" spans="1:6" hidden="1">
      <c r="A31" s="897"/>
      <c r="B31" s="915" t="s">
        <v>672</v>
      </c>
      <c r="C31" s="902"/>
      <c r="D31" s="903"/>
      <c r="E31" s="916"/>
      <c r="F31" s="860"/>
    </row>
    <row r="32" spans="1:6" hidden="1">
      <c r="A32" s="897"/>
      <c r="B32" s="915" t="s">
        <v>674</v>
      </c>
      <c r="C32" s="902"/>
      <c r="D32" s="903"/>
      <c r="E32" s="916"/>
      <c r="F32" s="860"/>
    </row>
    <row r="33" spans="1:6" hidden="1">
      <c r="A33" s="897"/>
      <c r="B33" s="915" t="s">
        <v>676</v>
      </c>
      <c r="C33" s="902"/>
      <c r="D33" s="903"/>
      <c r="E33" s="916"/>
      <c r="F33" s="860"/>
    </row>
    <row r="34" spans="1:6" hidden="1">
      <c r="A34" s="897"/>
      <c r="B34" s="915" t="s">
        <v>678</v>
      </c>
      <c r="C34" s="902"/>
      <c r="D34" s="903"/>
      <c r="E34" s="916"/>
      <c r="F34" s="860"/>
    </row>
    <row r="35" spans="1:6" hidden="1">
      <c r="A35" s="897"/>
      <c r="B35" s="915" t="s">
        <v>680</v>
      </c>
      <c r="C35" s="902"/>
      <c r="D35" s="903"/>
      <c r="E35" s="916"/>
      <c r="F35" s="860"/>
    </row>
    <row r="36" spans="1:6" hidden="1">
      <c r="A36" s="897"/>
      <c r="B36" s="915" t="s">
        <v>682</v>
      </c>
      <c r="C36" s="902"/>
      <c r="D36" s="903"/>
      <c r="E36" s="916"/>
      <c r="F36" s="860"/>
    </row>
    <row r="37" spans="1:6" ht="16.5" thickBot="1">
      <c r="A37" s="905"/>
      <c r="B37" s="906" t="s">
        <v>684</v>
      </c>
      <c r="C37" s="907"/>
      <c r="D37" s="908"/>
      <c r="E37" s="917"/>
      <c r="F37" s="860"/>
    </row>
    <row r="38" spans="1:6" ht="16.5" thickBot="1">
      <c r="A38" s="1400" t="s">
        <v>793</v>
      </c>
      <c r="B38" s="1400"/>
      <c r="C38" s="922"/>
      <c r="D38" s="923">
        <f>SUM(D5:D8)</f>
        <v>11124891</v>
      </c>
      <c r="E38" s="924">
        <f>E9+E14+E18+E19+E20+E21+E22</f>
        <v>0</v>
      </c>
      <c r="F38" s="925"/>
    </row>
  </sheetData>
  <mergeCells count="3">
    <mergeCell ref="A1:E1"/>
    <mergeCell ref="D2:E2"/>
    <mergeCell ref="A38:B38"/>
  </mergeCells>
  <pageMargins left="0.7" right="0.7" top="0.75" bottom="0.75" header="0.3" footer="0.3"/>
  <pageSetup paperSize="9"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BC705-10FF-43B1-B38B-9C077114083F}">
  <dimension ref="A1:F38"/>
  <sheetViews>
    <sheetView topLeftCell="A13" workbookViewId="0">
      <selection activeCell="D6" sqref="D6"/>
    </sheetView>
  </sheetViews>
  <sheetFormatPr defaultColWidth="10.7109375" defaultRowHeight="15.75"/>
  <cols>
    <col min="1" max="1" width="67.7109375" style="885" customWidth="1"/>
    <col min="2" max="2" width="11.42578125" style="885" customWidth="1"/>
    <col min="3" max="3" width="12.7109375" style="885" customWidth="1"/>
    <col min="4" max="4" width="15.28515625" style="885" customWidth="1"/>
    <col min="5" max="5" width="18.5703125" style="885" customWidth="1"/>
    <col min="6" max="256" width="10.7109375" style="885"/>
    <col min="257" max="257" width="67.7109375" style="885" customWidth="1"/>
    <col min="258" max="258" width="11.42578125" style="885" customWidth="1"/>
    <col min="259" max="259" width="12.7109375" style="885" customWidth="1"/>
    <col min="260" max="260" width="15.28515625" style="885" customWidth="1"/>
    <col min="261" max="261" width="18.5703125" style="885" customWidth="1"/>
    <col min="262" max="512" width="10.7109375" style="885"/>
    <col min="513" max="513" width="67.7109375" style="885" customWidth="1"/>
    <col min="514" max="514" width="11.42578125" style="885" customWidth="1"/>
    <col min="515" max="515" width="12.7109375" style="885" customWidth="1"/>
    <col min="516" max="516" width="15.28515625" style="885" customWidth="1"/>
    <col min="517" max="517" width="18.5703125" style="885" customWidth="1"/>
    <col min="518" max="768" width="10.7109375" style="885"/>
    <col min="769" max="769" width="67.7109375" style="885" customWidth="1"/>
    <col min="770" max="770" width="11.42578125" style="885" customWidth="1"/>
    <col min="771" max="771" width="12.7109375" style="885" customWidth="1"/>
    <col min="772" max="772" width="15.28515625" style="885" customWidth="1"/>
    <col min="773" max="773" width="18.5703125" style="885" customWidth="1"/>
    <col min="774" max="1024" width="10.7109375" style="885"/>
    <col min="1025" max="1025" width="67.7109375" style="885" customWidth="1"/>
    <col min="1026" max="1026" width="11.42578125" style="885" customWidth="1"/>
    <col min="1027" max="1027" width="12.7109375" style="885" customWidth="1"/>
    <col min="1028" max="1028" width="15.28515625" style="885" customWidth="1"/>
    <col min="1029" max="1029" width="18.5703125" style="885" customWidth="1"/>
    <col min="1030" max="1280" width="10.7109375" style="885"/>
    <col min="1281" max="1281" width="67.7109375" style="885" customWidth="1"/>
    <col min="1282" max="1282" width="11.42578125" style="885" customWidth="1"/>
    <col min="1283" max="1283" width="12.7109375" style="885" customWidth="1"/>
    <col min="1284" max="1284" width="15.28515625" style="885" customWidth="1"/>
    <col min="1285" max="1285" width="18.5703125" style="885" customWidth="1"/>
    <col min="1286" max="1536" width="10.7109375" style="885"/>
    <col min="1537" max="1537" width="67.7109375" style="885" customWidth="1"/>
    <col min="1538" max="1538" width="11.42578125" style="885" customWidth="1"/>
    <col min="1539" max="1539" width="12.7109375" style="885" customWidth="1"/>
    <col min="1540" max="1540" width="15.28515625" style="885" customWidth="1"/>
    <col min="1541" max="1541" width="18.5703125" style="885" customWidth="1"/>
    <col min="1542" max="1792" width="10.7109375" style="885"/>
    <col min="1793" max="1793" width="67.7109375" style="885" customWidth="1"/>
    <col min="1794" max="1794" width="11.42578125" style="885" customWidth="1"/>
    <col min="1795" max="1795" width="12.7109375" style="885" customWidth="1"/>
    <col min="1796" max="1796" width="15.28515625" style="885" customWidth="1"/>
    <col min="1797" max="1797" width="18.5703125" style="885" customWidth="1"/>
    <col min="1798" max="2048" width="10.7109375" style="885"/>
    <col min="2049" max="2049" width="67.7109375" style="885" customWidth="1"/>
    <col min="2050" max="2050" width="11.42578125" style="885" customWidth="1"/>
    <col min="2051" max="2051" width="12.7109375" style="885" customWidth="1"/>
    <col min="2052" max="2052" width="15.28515625" style="885" customWidth="1"/>
    <col min="2053" max="2053" width="18.5703125" style="885" customWidth="1"/>
    <col min="2054" max="2304" width="10.7109375" style="885"/>
    <col min="2305" max="2305" width="67.7109375" style="885" customWidth="1"/>
    <col min="2306" max="2306" width="11.42578125" style="885" customWidth="1"/>
    <col min="2307" max="2307" width="12.7109375" style="885" customWidth="1"/>
    <col min="2308" max="2308" width="15.28515625" style="885" customWidth="1"/>
    <col min="2309" max="2309" width="18.5703125" style="885" customWidth="1"/>
    <col min="2310" max="2560" width="10.7109375" style="885"/>
    <col min="2561" max="2561" width="67.7109375" style="885" customWidth="1"/>
    <col min="2562" max="2562" width="11.42578125" style="885" customWidth="1"/>
    <col min="2563" max="2563" width="12.7109375" style="885" customWidth="1"/>
    <col min="2564" max="2564" width="15.28515625" style="885" customWidth="1"/>
    <col min="2565" max="2565" width="18.5703125" style="885" customWidth="1"/>
    <col min="2566" max="2816" width="10.7109375" style="885"/>
    <col min="2817" max="2817" width="67.7109375" style="885" customWidth="1"/>
    <col min="2818" max="2818" width="11.42578125" style="885" customWidth="1"/>
    <col min="2819" max="2819" width="12.7109375" style="885" customWidth="1"/>
    <col min="2820" max="2820" width="15.28515625" style="885" customWidth="1"/>
    <col min="2821" max="2821" width="18.5703125" style="885" customWidth="1"/>
    <col min="2822" max="3072" width="10.7109375" style="885"/>
    <col min="3073" max="3073" width="67.7109375" style="885" customWidth="1"/>
    <col min="3074" max="3074" width="11.42578125" style="885" customWidth="1"/>
    <col min="3075" max="3075" width="12.7109375" style="885" customWidth="1"/>
    <col min="3076" max="3076" width="15.28515625" style="885" customWidth="1"/>
    <col min="3077" max="3077" width="18.5703125" style="885" customWidth="1"/>
    <col min="3078" max="3328" width="10.7109375" style="885"/>
    <col min="3329" max="3329" width="67.7109375" style="885" customWidth="1"/>
    <col min="3330" max="3330" width="11.42578125" style="885" customWidth="1"/>
    <col min="3331" max="3331" width="12.7109375" style="885" customWidth="1"/>
    <col min="3332" max="3332" width="15.28515625" style="885" customWidth="1"/>
    <col min="3333" max="3333" width="18.5703125" style="885" customWidth="1"/>
    <col min="3334" max="3584" width="10.7109375" style="885"/>
    <col min="3585" max="3585" width="67.7109375" style="885" customWidth="1"/>
    <col min="3586" max="3586" width="11.42578125" style="885" customWidth="1"/>
    <col min="3587" max="3587" width="12.7109375" style="885" customWidth="1"/>
    <col min="3588" max="3588" width="15.28515625" style="885" customWidth="1"/>
    <col min="3589" max="3589" width="18.5703125" style="885" customWidth="1"/>
    <col min="3590" max="3840" width="10.7109375" style="885"/>
    <col min="3841" max="3841" width="67.7109375" style="885" customWidth="1"/>
    <col min="3842" max="3842" width="11.42578125" style="885" customWidth="1"/>
    <col min="3843" max="3843" width="12.7109375" style="885" customWidth="1"/>
    <col min="3844" max="3844" width="15.28515625" style="885" customWidth="1"/>
    <col min="3845" max="3845" width="18.5703125" style="885" customWidth="1"/>
    <col min="3846" max="4096" width="10.7109375" style="885"/>
    <col min="4097" max="4097" width="67.7109375" style="885" customWidth="1"/>
    <col min="4098" max="4098" width="11.42578125" style="885" customWidth="1"/>
    <col min="4099" max="4099" width="12.7109375" style="885" customWidth="1"/>
    <col min="4100" max="4100" width="15.28515625" style="885" customWidth="1"/>
    <col min="4101" max="4101" width="18.5703125" style="885" customWidth="1"/>
    <col min="4102" max="4352" width="10.7109375" style="885"/>
    <col min="4353" max="4353" width="67.7109375" style="885" customWidth="1"/>
    <col min="4354" max="4354" width="11.42578125" style="885" customWidth="1"/>
    <col min="4355" max="4355" width="12.7109375" style="885" customWidth="1"/>
    <col min="4356" max="4356" width="15.28515625" style="885" customWidth="1"/>
    <col min="4357" max="4357" width="18.5703125" style="885" customWidth="1"/>
    <col min="4358" max="4608" width="10.7109375" style="885"/>
    <col min="4609" max="4609" width="67.7109375" style="885" customWidth="1"/>
    <col min="4610" max="4610" width="11.42578125" style="885" customWidth="1"/>
    <col min="4611" max="4611" width="12.7109375" style="885" customWidth="1"/>
    <col min="4612" max="4612" width="15.28515625" style="885" customWidth="1"/>
    <col min="4613" max="4613" width="18.5703125" style="885" customWidth="1"/>
    <col min="4614" max="4864" width="10.7109375" style="885"/>
    <col min="4865" max="4865" width="67.7109375" style="885" customWidth="1"/>
    <col min="4866" max="4866" width="11.42578125" style="885" customWidth="1"/>
    <col min="4867" max="4867" width="12.7109375" style="885" customWidth="1"/>
    <col min="4868" max="4868" width="15.28515625" style="885" customWidth="1"/>
    <col min="4869" max="4869" width="18.5703125" style="885" customWidth="1"/>
    <col min="4870" max="5120" width="10.7109375" style="885"/>
    <col min="5121" max="5121" width="67.7109375" style="885" customWidth="1"/>
    <col min="5122" max="5122" width="11.42578125" style="885" customWidth="1"/>
    <col min="5123" max="5123" width="12.7109375" style="885" customWidth="1"/>
    <col min="5124" max="5124" width="15.28515625" style="885" customWidth="1"/>
    <col min="5125" max="5125" width="18.5703125" style="885" customWidth="1"/>
    <col min="5126" max="5376" width="10.7109375" style="885"/>
    <col min="5377" max="5377" width="67.7109375" style="885" customWidth="1"/>
    <col min="5378" max="5378" width="11.42578125" style="885" customWidth="1"/>
    <col min="5379" max="5379" width="12.7109375" style="885" customWidth="1"/>
    <col min="5380" max="5380" width="15.28515625" style="885" customWidth="1"/>
    <col min="5381" max="5381" width="18.5703125" style="885" customWidth="1"/>
    <col min="5382" max="5632" width="10.7109375" style="885"/>
    <col min="5633" max="5633" width="67.7109375" style="885" customWidth="1"/>
    <col min="5634" max="5634" width="11.42578125" style="885" customWidth="1"/>
    <col min="5635" max="5635" width="12.7109375" style="885" customWidth="1"/>
    <col min="5636" max="5636" width="15.28515625" style="885" customWidth="1"/>
    <col min="5637" max="5637" width="18.5703125" style="885" customWidth="1"/>
    <col min="5638" max="5888" width="10.7109375" style="885"/>
    <col min="5889" max="5889" width="67.7109375" style="885" customWidth="1"/>
    <col min="5890" max="5890" width="11.42578125" style="885" customWidth="1"/>
    <col min="5891" max="5891" width="12.7109375" style="885" customWidth="1"/>
    <col min="5892" max="5892" width="15.28515625" style="885" customWidth="1"/>
    <col min="5893" max="5893" width="18.5703125" style="885" customWidth="1"/>
    <col min="5894" max="6144" width="10.7109375" style="885"/>
    <col min="6145" max="6145" width="67.7109375" style="885" customWidth="1"/>
    <col min="6146" max="6146" width="11.42578125" style="885" customWidth="1"/>
    <col min="6147" max="6147" width="12.7109375" style="885" customWidth="1"/>
    <col min="6148" max="6148" width="15.28515625" style="885" customWidth="1"/>
    <col min="6149" max="6149" width="18.5703125" style="885" customWidth="1"/>
    <col min="6150" max="6400" width="10.7109375" style="885"/>
    <col min="6401" max="6401" width="67.7109375" style="885" customWidth="1"/>
    <col min="6402" max="6402" width="11.42578125" style="885" customWidth="1"/>
    <col min="6403" max="6403" width="12.7109375" style="885" customWidth="1"/>
    <col min="6404" max="6404" width="15.28515625" style="885" customWidth="1"/>
    <col min="6405" max="6405" width="18.5703125" style="885" customWidth="1"/>
    <col min="6406" max="6656" width="10.7109375" style="885"/>
    <col min="6657" max="6657" width="67.7109375" style="885" customWidth="1"/>
    <col min="6658" max="6658" width="11.42578125" style="885" customWidth="1"/>
    <col min="6659" max="6659" width="12.7109375" style="885" customWidth="1"/>
    <col min="6660" max="6660" width="15.28515625" style="885" customWidth="1"/>
    <col min="6661" max="6661" width="18.5703125" style="885" customWidth="1"/>
    <col min="6662" max="6912" width="10.7109375" style="885"/>
    <col min="6913" max="6913" width="67.7109375" style="885" customWidth="1"/>
    <col min="6914" max="6914" width="11.42578125" style="885" customWidth="1"/>
    <col min="6915" max="6915" width="12.7109375" style="885" customWidth="1"/>
    <col min="6916" max="6916" width="15.28515625" style="885" customWidth="1"/>
    <col min="6917" max="6917" width="18.5703125" style="885" customWidth="1"/>
    <col min="6918" max="7168" width="10.7109375" style="885"/>
    <col min="7169" max="7169" width="67.7109375" style="885" customWidth="1"/>
    <col min="7170" max="7170" width="11.42578125" style="885" customWidth="1"/>
    <col min="7171" max="7171" width="12.7109375" style="885" customWidth="1"/>
    <col min="7172" max="7172" width="15.28515625" style="885" customWidth="1"/>
    <col min="7173" max="7173" width="18.5703125" style="885" customWidth="1"/>
    <col min="7174" max="7424" width="10.7109375" style="885"/>
    <col min="7425" max="7425" width="67.7109375" style="885" customWidth="1"/>
    <col min="7426" max="7426" width="11.42578125" style="885" customWidth="1"/>
    <col min="7427" max="7427" width="12.7109375" style="885" customWidth="1"/>
    <col min="7428" max="7428" width="15.28515625" style="885" customWidth="1"/>
    <col min="7429" max="7429" width="18.5703125" style="885" customWidth="1"/>
    <col min="7430" max="7680" width="10.7109375" style="885"/>
    <col min="7681" max="7681" width="67.7109375" style="885" customWidth="1"/>
    <col min="7682" max="7682" width="11.42578125" style="885" customWidth="1"/>
    <col min="7683" max="7683" width="12.7109375" style="885" customWidth="1"/>
    <col min="7684" max="7684" width="15.28515625" style="885" customWidth="1"/>
    <col min="7685" max="7685" width="18.5703125" style="885" customWidth="1"/>
    <col min="7686" max="7936" width="10.7109375" style="885"/>
    <col min="7937" max="7937" width="67.7109375" style="885" customWidth="1"/>
    <col min="7938" max="7938" width="11.42578125" style="885" customWidth="1"/>
    <col min="7939" max="7939" width="12.7109375" style="885" customWidth="1"/>
    <col min="7940" max="7940" width="15.28515625" style="885" customWidth="1"/>
    <col min="7941" max="7941" width="18.5703125" style="885" customWidth="1"/>
    <col min="7942" max="8192" width="10.7109375" style="885"/>
    <col min="8193" max="8193" width="67.7109375" style="885" customWidth="1"/>
    <col min="8194" max="8194" width="11.42578125" style="885" customWidth="1"/>
    <col min="8195" max="8195" width="12.7109375" style="885" customWidth="1"/>
    <col min="8196" max="8196" width="15.28515625" style="885" customWidth="1"/>
    <col min="8197" max="8197" width="18.5703125" style="885" customWidth="1"/>
    <col min="8198" max="8448" width="10.7109375" style="885"/>
    <col min="8449" max="8449" width="67.7109375" style="885" customWidth="1"/>
    <col min="8450" max="8450" width="11.42578125" style="885" customWidth="1"/>
    <col min="8451" max="8451" width="12.7109375" style="885" customWidth="1"/>
    <col min="8452" max="8452" width="15.28515625" style="885" customWidth="1"/>
    <col min="8453" max="8453" width="18.5703125" style="885" customWidth="1"/>
    <col min="8454" max="8704" width="10.7109375" style="885"/>
    <col min="8705" max="8705" width="67.7109375" style="885" customWidth="1"/>
    <col min="8706" max="8706" width="11.42578125" style="885" customWidth="1"/>
    <col min="8707" max="8707" width="12.7109375" style="885" customWidth="1"/>
    <col min="8708" max="8708" width="15.28515625" style="885" customWidth="1"/>
    <col min="8709" max="8709" width="18.5703125" style="885" customWidth="1"/>
    <col min="8710" max="8960" width="10.7109375" style="885"/>
    <col min="8961" max="8961" width="67.7109375" style="885" customWidth="1"/>
    <col min="8962" max="8962" width="11.42578125" style="885" customWidth="1"/>
    <col min="8963" max="8963" width="12.7109375" style="885" customWidth="1"/>
    <col min="8964" max="8964" width="15.28515625" style="885" customWidth="1"/>
    <col min="8965" max="8965" width="18.5703125" style="885" customWidth="1"/>
    <col min="8966" max="9216" width="10.7109375" style="885"/>
    <col min="9217" max="9217" width="67.7109375" style="885" customWidth="1"/>
    <col min="9218" max="9218" width="11.42578125" style="885" customWidth="1"/>
    <col min="9219" max="9219" width="12.7109375" style="885" customWidth="1"/>
    <col min="9220" max="9220" width="15.28515625" style="885" customWidth="1"/>
    <col min="9221" max="9221" width="18.5703125" style="885" customWidth="1"/>
    <col min="9222" max="9472" width="10.7109375" style="885"/>
    <col min="9473" max="9473" width="67.7109375" style="885" customWidth="1"/>
    <col min="9474" max="9474" width="11.42578125" style="885" customWidth="1"/>
    <col min="9475" max="9475" width="12.7109375" style="885" customWidth="1"/>
    <col min="9476" max="9476" width="15.28515625" style="885" customWidth="1"/>
    <col min="9477" max="9477" width="18.5703125" style="885" customWidth="1"/>
    <col min="9478" max="9728" width="10.7109375" style="885"/>
    <col min="9729" max="9729" width="67.7109375" style="885" customWidth="1"/>
    <col min="9730" max="9730" width="11.42578125" style="885" customWidth="1"/>
    <col min="9731" max="9731" width="12.7109375" style="885" customWidth="1"/>
    <col min="9732" max="9732" width="15.28515625" style="885" customWidth="1"/>
    <col min="9733" max="9733" width="18.5703125" style="885" customWidth="1"/>
    <col min="9734" max="9984" width="10.7109375" style="885"/>
    <col min="9985" max="9985" width="67.7109375" style="885" customWidth="1"/>
    <col min="9986" max="9986" width="11.42578125" style="885" customWidth="1"/>
    <col min="9987" max="9987" width="12.7109375" style="885" customWidth="1"/>
    <col min="9988" max="9988" width="15.28515625" style="885" customWidth="1"/>
    <col min="9989" max="9989" width="18.5703125" style="885" customWidth="1"/>
    <col min="9990" max="10240" width="10.7109375" style="885"/>
    <col min="10241" max="10241" width="67.7109375" style="885" customWidth="1"/>
    <col min="10242" max="10242" width="11.42578125" style="885" customWidth="1"/>
    <col min="10243" max="10243" width="12.7109375" style="885" customWidth="1"/>
    <col min="10244" max="10244" width="15.28515625" style="885" customWidth="1"/>
    <col min="10245" max="10245" width="18.5703125" style="885" customWidth="1"/>
    <col min="10246" max="10496" width="10.7109375" style="885"/>
    <col min="10497" max="10497" width="67.7109375" style="885" customWidth="1"/>
    <col min="10498" max="10498" width="11.42578125" style="885" customWidth="1"/>
    <col min="10499" max="10499" width="12.7109375" style="885" customWidth="1"/>
    <col min="10500" max="10500" width="15.28515625" style="885" customWidth="1"/>
    <col min="10501" max="10501" width="18.5703125" style="885" customWidth="1"/>
    <col min="10502" max="10752" width="10.7109375" style="885"/>
    <col min="10753" max="10753" width="67.7109375" style="885" customWidth="1"/>
    <col min="10754" max="10754" width="11.42578125" style="885" customWidth="1"/>
    <col min="10755" max="10755" width="12.7109375" style="885" customWidth="1"/>
    <col min="10756" max="10756" width="15.28515625" style="885" customWidth="1"/>
    <col min="10757" max="10757" width="18.5703125" style="885" customWidth="1"/>
    <col min="10758" max="11008" width="10.7109375" style="885"/>
    <col min="11009" max="11009" width="67.7109375" style="885" customWidth="1"/>
    <col min="11010" max="11010" width="11.42578125" style="885" customWidth="1"/>
    <col min="11011" max="11011" width="12.7109375" style="885" customWidth="1"/>
    <col min="11012" max="11012" width="15.28515625" style="885" customWidth="1"/>
    <col min="11013" max="11013" width="18.5703125" style="885" customWidth="1"/>
    <col min="11014" max="11264" width="10.7109375" style="885"/>
    <col min="11265" max="11265" width="67.7109375" style="885" customWidth="1"/>
    <col min="11266" max="11266" width="11.42578125" style="885" customWidth="1"/>
    <col min="11267" max="11267" width="12.7109375" style="885" customWidth="1"/>
    <col min="11268" max="11268" width="15.28515625" style="885" customWidth="1"/>
    <col min="11269" max="11269" width="18.5703125" style="885" customWidth="1"/>
    <col min="11270" max="11520" width="10.7109375" style="885"/>
    <col min="11521" max="11521" width="67.7109375" style="885" customWidth="1"/>
    <col min="11522" max="11522" width="11.42578125" style="885" customWidth="1"/>
    <col min="11523" max="11523" width="12.7109375" style="885" customWidth="1"/>
    <col min="11524" max="11524" width="15.28515625" style="885" customWidth="1"/>
    <col min="11525" max="11525" width="18.5703125" style="885" customWidth="1"/>
    <col min="11526" max="11776" width="10.7109375" style="885"/>
    <col min="11777" max="11777" width="67.7109375" style="885" customWidth="1"/>
    <col min="11778" max="11778" width="11.42578125" style="885" customWidth="1"/>
    <col min="11779" max="11779" width="12.7109375" style="885" customWidth="1"/>
    <col min="11780" max="11780" width="15.28515625" style="885" customWidth="1"/>
    <col min="11781" max="11781" width="18.5703125" style="885" customWidth="1"/>
    <col min="11782" max="12032" width="10.7109375" style="885"/>
    <col min="12033" max="12033" width="67.7109375" style="885" customWidth="1"/>
    <col min="12034" max="12034" width="11.42578125" style="885" customWidth="1"/>
    <col min="12035" max="12035" width="12.7109375" style="885" customWidth="1"/>
    <col min="12036" max="12036" width="15.28515625" style="885" customWidth="1"/>
    <col min="12037" max="12037" width="18.5703125" style="885" customWidth="1"/>
    <col min="12038" max="12288" width="10.7109375" style="885"/>
    <col min="12289" max="12289" width="67.7109375" style="885" customWidth="1"/>
    <col min="12290" max="12290" width="11.42578125" style="885" customWidth="1"/>
    <col min="12291" max="12291" width="12.7109375" style="885" customWidth="1"/>
    <col min="12292" max="12292" width="15.28515625" style="885" customWidth="1"/>
    <col min="12293" max="12293" width="18.5703125" style="885" customWidth="1"/>
    <col min="12294" max="12544" width="10.7109375" style="885"/>
    <col min="12545" max="12545" width="67.7109375" style="885" customWidth="1"/>
    <col min="12546" max="12546" width="11.42578125" style="885" customWidth="1"/>
    <col min="12547" max="12547" width="12.7109375" style="885" customWidth="1"/>
    <col min="12548" max="12548" width="15.28515625" style="885" customWidth="1"/>
    <col min="12549" max="12549" width="18.5703125" style="885" customWidth="1"/>
    <col min="12550" max="12800" width="10.7109375" style="885"/>
    <col min="12801" max="12801" width="67.7109375" style="885" customWidth="1"/>
    <col min="12802" max="12802" width="11.42578125" style="885" customWidth="1"/>
    <col min="12803" max="12803" width="12.7109375" style="885" customWidth="1"/>
    <col min="12804" max="12804" width="15.28515625" style="885" customWidth="1"/>
    <col min="12805" max="12805" width="18.5703125" style="885" customWidth="1"/>
    <col min="12806" max="13056" width="10.7109375" style="885"/>
    <col min="13057" max="13057" width="67.7109375" style="885" customWidth="1"/>
    <col min="13058" max="13058" width="11.42578125" style="885" customWidth="1"/>
    <col min="13059" max="13059" width="12.7109375" style="885" customWidth="1"/>
    <col min="13060" max="13060" width="15.28515625" style="885" customWidth="1"/>
    <col min="13061" max="13061" width="18.5703125" style="885" customWidth="1"/>
    <col min="13062" max="13312" width="10.7109375" style="885"/>
    <col min="13313" max="13313" width="67.7109375" style="885" customWidth="1"/>
    <col min="13314" max="13314" width="11.42578125" style="885" customWidth="1"/>
    <col min="13315" max="13315" width="12.7109375" style="885" customWidth="1"/>
    <col min="13316" max="13316" width="15.28515625" style="885" customWidth="1"/>
    <col min="13317" max="13317" width="18.5703125" style="885" customWidth="1"/>
    <col min="13318" max="13568" width="10.7109375" style="885"/>
    <col min="13569" max="13569" width="67.7109375" style="885" customWidth="1"/>
    <col min="13570" max="13570" width="11.42578125" style="885" customWidth="1"/>
    <col min="13571" max="13571" width="12.7109375" style="885" customWidth="1"/>
    <col min="13572" max="13572" width="15.28515625" style="885" customWidth="1"/>
    <col min="13573" max="13573" width="18.5703125" style="885" customWidth="1"/>
    <col min="13574" max="13824" width="10.7109375" style="885"/>
    <col min="13825" max="13825" width="67.7109375" style="885" customWidth="1"/>
    <col min="13826" max="13826" width="11.42578125" style="885" customWidth="1"/>
    <col min="13827" max="13827" width="12.7109375" style="885" customWidth="1"/>
    <col min="13828" max="13828" width="15.28515625" style="885" customWidth="1"/>
    <col min="13829" max="13829" width="18.5703125" style="885" customWidth="1"/>
    <col min="13830" max="14080" width="10.7109375" style="885"/>
    <col min="14081" max="14081" width="67.7109375" style="885" customWidth="1"/>
    <col min="14082" max="14082" width="11.42578125" style="885" customWidth="1"/>
    <col min="14083" max="14083" width="12.7109375" style="885" customWidth="1"/>
    <col min="14084" max="14084" width="15.28515625" style="885" customWidth="1"/>
    <col min="14085" max="14085" width="18.5703125" style="885" customWidth="1"/>
    <col min="14086" max="14336" width="10.7109375" style="885"/>
    <col min="14337" max="14337" width="67.7109375" style="885" customWidth="1"/>
    <col min="14338" max="14338" width="11.42578125" style="885" customWidth="1"/>
    <col min="14339" max="14339" width="12.7109375" style="885" customWidth="1"/>
    <col min="14340" max="14340" width="15.28515625" style="885" customWidth="1"/>
    <col min="14341" max="14341" width="18.5703125" style="885" customWidth="1"/>
    <col min="14342" max="14592" width="10.7109375" style="885"/>
    <col min="14593" max="14593" width="67.7109375" style="885" customWidth="1"/>
    <col min="14594" max="14594" width="11.42578125" style="885" customWidth="1"/>
    <col min="14595" max="14595" width="12.7109375" style="885" customWidth="1"/>
    <col min="14596" max="14596" width="15.28515625" style="885" customWidth="1"/>
    <col min="14597" max="14597" width="18.5703125" style="885" customWidth="1"/>
    <col min="14598" max="14848" width="10.7109375" style="885"/>
    <col min="14849" max="14849" width="67.7109375" style="885" customWidth="1"/>
    <col min="14850" max="14850" width="11.42578125" style="885" customWidth="1"/>
    <col min="14851" max="14851" width="12.7109375" style="885" customWidth="1"/>
    <col min="14852" max="14852" width="15.28515625" style="885" customWidth="1"/>
    <col min="14853" max="14853" width="18.5703125" style="885" customWidth="1"/>
    <col min="14854" max="15104" width="10.7109375" style="885"/>
    <col min="15105" max="15105" width="67.7109375" style="885" customWidth="1"/>
    <col min="15106" max="15106" width="11.42578125" style="885" customWidth="1"/>
    <col min="15107" max="15107" width="12.7109375" style="885" customWidth="1"/>
    <col min="15108" max="15108" width="15.28515625" style="885" customWidth="1"/>
    <col min="15109" max="15109" width="18.5703125" style="885" customWidth="1"/>
    <col min="15110" max="15360" width="10.7109375" style="885"/>
    <col min="15361" max="15361" width="67.7109375" style="885" customWidth="1"/>
    <col min="15362" max="15362" width="11.42578125" style="885" customWidth="1"/>
    <col min="15363" max="15363" width="12.7109375" style="885" customWidth="1"/>
    <col min="15364" max="15364" width="15.28515625" style="885" customWidth="1"/>
    <col min="15365" max="15365" width="18.5703125" style="885" customWidth="1"/>
    <col min="15366" max="15616" width="10.7109375" style="885"/>
    <col min="15617" max="15617" width="67.7109375" style="885" customWidth="1"/>
    <col min="15618" max="15618" width="11.42578125" style="885" customWidth="1"/>
    <col min="15619" max="15619" width="12.7109375" style="885" customWidth="1"/>
    <col min="15620" max="15620" width="15.28515625" style="885" customWidth="1"/>
    <col min="15621" max="15621" width="18.5703125" style="885" customWidth="1"/>
    <col min="15622" max="15872" width="10.7109375" style="885"/>
    <col min="15873" max="15873" width="67.7109375" style="885" customWidth="1"/>
    <col min="15874" max="15874" width="11.42578125" style="885" customWidth="1"/>
    <col min="15875" max="15875" width="12.7109375" style="885" customWidth="1"/>
    <col min="15876" max="15876" width="15.28515625" style="885" customWidth="1"/>
    <col min="15877" max="15877" width="18.5703125" style="885" customWidth="1"/>
    <col min="15878" max="16128" width="10.7109375" style="885"/>
    <col min="16129" max="16129" width="67.7109375" style="885" customWidth="1"/>
    <col min="16130" max="16130" width="11.42578125" style="885" customWidth="1"/>
    <col min="16131" max="16131" width="12.7109375" style="885" customWidth="1"/>
    <col min="16132" max="16132" width="15.28515625" style="885" customWidth="1"/>
    <col min="16133" max="16133" width="18.5703125" style="885" customWidth="1"/>
    <col min="16134" max="16384" width="10.7109375" style="885"/>
  </cols>
  <sheetData>
    <row r="1" spans="1:6">
      <c r="A1" s="1398" t="s">
        <v>770</v>
      </c>
      <c r="B1" s="1398"/>
      <c r="C1" s="1398"/>
      <c r="D1" s="1398"/>
      <c r="E1" s="1398"/>
      <c r="F1" s="860"/>
    </row>
    <row r="2" spans="1:6" ht="16.5" thickBot="1">
      <c r="A2" s="886" t="s">
        <v>386</v>
      </c>
      <c r="B2" s="887"/>
      <c r="C2" s="887"/>
      <c r="D2" s="1399" t="s">
        <v>771</v>
      </c>
      <c r="E2" s="1399"/>
      <c r="F2" s="860"/>
    </row>
    <row r="3" spans="1:6" ht="51.75" thickBot="1">
      <c r="A3" s="888" t="s">
        <v>4</v>
      </c>
      <c r="B3" s="889" t="s">
        <v>6</v>
      </c>
      <c r="C3" s="890" t="s">
        <v>772</v>
      </c>
      <c r="D3" s="891" t="s">
        <v>773</v>
      </c>
      <c r="E3" s="892" t="s">
        <v>774</v>
      </c>
      <c r="F3" s="860"/>
    </row>
    <row r="4" spans="1:6" ht="16.5" thickBot="1">
      <c r="A4" s="893" t="s">
        <v>755</v>
      </c>
      <c r="B4" s="894" t="s">
        <v>15</v>
      </c>
      <c r="C4" s="894" t="s">
        <v>625</v>
      </c>
      <c r="D4" s="895" t="s">
        <v>626</v>
      </c>
      <c r="E4" s="896"/>
      <c r="F4" s="860"/>
    </row>
    <row r="5" spans="1:6">
      <c r="A5" s="897" t="s">
        <v>775</v>
      </c>
      <c r="B5" s="898" t="s">
        <v>33</v>
      </c>
      <c r="C5" s="899">
        <v>4</v>
      </c>
      <c r="D5" s="900">
        <v>515048</v>
      </c>
      <c r="E5" s="901"/>
      <c r="F5" s="860"/>
    </row>
    <row r="6" spans="1:6">
      <c r="A6" s="897" t="s">
        <v>776</v>
      </c>
      <c r="B6" s="898" t="s">
        <v>34</v>
      </c>
      <c r="C6" s="902"/>
      <c r="D6" s="903"/>
      <c r="E6" s="904"/>
      <c r="F6" s="860"/>
    </row>
    <row r="7" spans="1:6">
      <c r="A7" s="897" t="s">
        <v>777</v>
      </c>
      <c r="B7" s="898" t="s">
        <v>10</v>
      </c>
      <c r="C7" s="902"/>
      <c r="D7" s="903"/>
      <c r="E7" s="904"/>
      <c r="F7" s="860"/>
    </row>
    <row r="8" spans="1:6" ht="16.5" thickBot="1">
      <c r="A8" s="905" t="s">
        <v>778</v>
      </c>
      <c r="B8" s="906" t="s">
        <v>11</v>
      </c>
      <c r="C8" s="907"/>
      <c r="D8" s="908"/>
      <c r="E8" s="909"/>
      <c r="F8" s="860"/>
    </row>
    <row r="9" spans="1:6" ht="16.5" thickBot="1">
      <c r="A9" s="910" t="s">
        <v>779</v>
      </c>
      <c r="B9" s="911" t="s">
        <v>12</v>
      </c>
      <c r="C9" s="912">
        <f t="shared" ref="C9:D9" si="0">SUM(C5:C8)</f>
        <v>4</v>
      </c>
      <c r="D9" s="912">
        <f t="shared" si="0"/>
        <v>515048</v>
      </c>
      <c r="E9" s="912">
        <f>SUM(E5:E8)</f>
        <v>0</v>
      </c>
      <c r="F9" s="860"/>
    </row>
    <row r="10" spans="1:6">
      <c r="A10" s="913" t="s">
        <v>780</v>
      </c>
      <c r="B10" s="898" t="s">
        <v>13</v>
      </c>
      <c r="C10" s="899"/>
      <c r="D10" s="914"/>
      <c r="E10" s="901"/>
      <c r="F10" s="860"/>
    </row>
    <row r="11" spans="1:6">
      <c r="A11" s="897" t="s">
        <v>781</v>
      </c>
      <c r="B11" s="915" t="s">
        <v>14</v>
      </c>
      <c r="C11" s="902"/>
      <c r="D11" s="903"/>
      <c r="E11" s="916"/>
      <c r="F11" s="860"/>
    </row>
    <row r="12" spans="1:6">
      <c r="A12" s="897" t="s">
        <v>782</v>
      </c>
      <c r="B12" s="915" t="s">
        <v>70</v>
      </c>
      <c r="C12" s="902"/>
      <c r="D12" s="903"/>
      <c r="E12" s="916"/>
      <c r="F12" s="860"/>
    </row>
    <row r="13" spans="1:6" ht="16.5" thickBot="1">
      <c r="A13" s="905" t="s">
        <v>783</v>
      </c>
      <c r="B13" s="906" t="s">
        <v>71</v>
      </c>
      <c r="C13" s="907"/>
      <c r="D13" s="908"/>
      <c r="E13" s="917"/>
      <c r="F13" s="860"/>
    </row>
    <row r="14" spans="1:6" ht="16.5" thickBot="1">
      <c r="A14" s="910" t="s">
        <v>784</v>
      </c>
      <c r="B14" s="918" t="s">
        <v>72</v>
      </c>
      <c r="C14" s="919">
        <v>0</v>
      </c>
      <c r="D14" s="920">
        <v>0</v>
      </c>
      <c r="E14" s="896">
        <v>0</v>
      </c>
      <c r="F14" s="860"/>
    </row>
    <row r="15" spans="1:6">
      <c r="A15" s="913" t="s">
        <v>785</v>
      </c>
      <c r="B15" s="898" t="s">
        <v>73</v>
      </c>
      <c r="C15" s="899"/>
      <c r="D15" s="914"/>
      <c r="E15" s="921"/>
      <c r="F15" s="860"/>
    </row>
    <row r="16" spans="1:6">
      <c r="A16" s="897" t="s">
        <v>786</v>
      </c>
      <c r="B16" s="915" t="s">
        <v>74</v>
      </c>
      <c r="C16" s="902"/>
      <c r="D16" s="903"/>
      <c r="E16" s="916"/>
      <c r="F16" s="860"/>
    </row>
    <row r="17" spans="1:6" ht="16.5" thickBot="1">
      <c r="A17" s="905" t="s">
        <v>787</v>
      </c>
      <c r="B17" s="906" t="s">
        <v>266</v>
      </c>
      <c r="C17" s="907"/>
      <c r="D17" s="908"/>
      <c r="E17" s="917"/>
      <c r="F17" s="860"/>
    </row>
    <row r="18" spans="1:6" ht="16.5" thickBot="1">
      <c r="A18" s="910" t="s">
        <v>788</v>
      </c>
      <c r="B18" s="918" t="s">
        <v>267</v>
      </c>
      <c r="C18" s="919">
        <v>0</v>
      </c>
      <c r="D18" s="920">
        <v>0</v>
      </c>
      <c r="E18" s="896">
        <v>0</v>
      </c>
      <c r="F18" s="860"/>
    </row>
    <row r="19" spans="1:6">
      <c r="A19" s="913" t="s">
        <v>789</v>
      </c>
      <c r="B19" s="898" t="s">
        <v>268</v>
      </c>
      <c r="C19" s="899"/>
      <c r="D19" s="914"/>
      <c r="E19" s="921"/>
      <c r="F19" s="860"/>
    </row>
    <row r="20" spans="1:6">
      <c r="A20" s="897" t="s">
        <v>790</v>
      </c>
      <c r="B20" s="915" t="s">
        <v>652</v>
      </c>
      <c r="C20" s="902"/>
      <c r="D20" s="903"/>
      <c r="E20" s="916"/>
      <c r="F20" s="860"/>
    </row>
    <row r="21" spans="1:6">
      <c r="A21" s="897" t="s">
        <v>791</v>
      </c>
      <c r="B21" s="915" t="s">
        <v>269</v>
      </c>
      <c r="C21" s="902"/>
      <c r="D21" s="903"/>
      <c r="E21" s="916"/>
      <c r="F21" s="860"/>
    </row>
    <row r="22" spans="1:6" ht="16.5" thickBot="1">
      <c r="A22" s="897" t="s">
        <v>792</v>
      </c>
      <c r="B22" s="915" t="s">
        <v>270</v>
      </c>
      <c r="C22" s="902"/>
      <c r="D22" s="903"/>
      <c r="E22" s="916"/>
      <c r="F22" s="860"/>
    </row>
    <row r="23" spans="1:6" hidden="1">
      <c r="A23" s="897"/>
      <c r="B23" s="915" t="s">
        <v>656</v>
      </c>
      <c r="C23" s="902"/>
      <c r="D23" s="903"/>
      <c r="E23" s="916"/>
      <c r="F23" s="860"/>
    </row>
    <row r="24" spans="1:6" hidden="1">
      <c r="A24" s="897"/>
      <c r="B24" s="915" t="s">
        <v>658</v>
      </c>
      <c r="C24" s="902"/>
      <c r="D24" s="903"/>
      <c r="E24" s="916"/>
      <c r="F24" s="860"/>
    </row>
    <row r="25" spans="1:6" hidden="1">
      <c r="A25" s="897"/>
      <c r="B25" s="915" t="s">
        <v>660</v>
      </c>
      <c r="C25" s="902"/>
      <c r="D25" s="903"/>
      <c r="E25" s="916"/>
      <c r="F25" s="860"/>
    </row>
    <row r="26" spans="1:6" hidden="1">
      <c r="A26" s="897"/>
      <c r="B26" s="915" t="s">
        <v>662</v>
      </c>
      <c r="C26" s="902"/>
      <c r="D26" s="903"/>
      <c r="E26" s="916"/>
      <c r="F26" s="860"/>
    </row>
    <row r="27" spans="1:6" hidden="1">
      <c r="A27" s="897"/>
      <c r="B27" s="915" t="s">
        <v>664</v>
      </c>
      <c r="C27" s="902"/>
      <c r="D27" s="903"/>
      <c r="E27" s="916"/>
      <c r="F27" s="860"/>
    </row>
    <row r="28" spans="1:6" hidden="1">
      <c r="A28" s="897"/>
      <c r="B28" s="915" t="s">
        <v>666</v>
      </c>
      <c r="C28" s="902"/>
      <c r="D28" s="903"/>
      <c r="E28" s="916"/>
      <c r="F28" s="860"/>
    </row>
    <row r="29" spans="1:6" hidden="1">
      <c r="A29" s="897"/>
      <c r="B29" s="915" t="s">
        <v>668</v>
      </c>
      <c r="C29" s="902"/>
      <c r="D29" s="903"/>
      <c r="E29" s="916"/>
      <c r="F29" s="860"/>
    </row>
    <row r="30" spans="1:6" hidden="1">
      <c r="A30" s="897"/>
      <c r="B30" s="915" t="s">
        <v>670</v>
      </c>
      <c r="C30" s="902"/>
      <c r="D30" s="903"/>
      <c r="E30" s="916"/>
      <c r="F30" s="860"/>
    </row>
    <row r="31" spans="1:6" hidden="1">
      <c r="A31" s="897"/>
      <c r="B31" s="915" t="s">
        <v>672</v>
      </c>
      <c r="C31" s="902"/>
      <c r="D31" s="903"/>
      <c r="E31" s="916"/>
      <c r="F31" s="860"/>
    </row>
    <row r="32" spans="1:6" hidden="1">
      <c r="A32" s="897"/>
      <c r="B32" s="915" t="s">
        <v>674</v>
      </c>
      <c r="C32" s="902"/>
      <c r="D32" s="903"/>
      <c r="E32" s="916"/>
      <c r="F32" s="860"/>
    </row>
    <row r="33" spans="1:6" hidden="1">
      <c r="A33" s="897"/>
      <c r="B33" s="915" t="s">
        <v>676</v>
      </c>
      <c r="C33" s="902"/>
      <c r="D33" s="903"/>
      <c r="E33" s="916"/>
      <c r="F33" s="860"/>
    </row>
    <row r="34" spans="1:6" hidden="1">
      <c r="A34" s="897"/>
      <c r="B34" s="915" t="s">
        <v>678</v>
      </c>
      <c r="C34" s="902"/>
      <c r="D34" s="903"/>
      <c r="E34" s="916"/>
      <c r="F34" s="860"/>
    </row>
    <row r="35" spans="1:6" hidden="1">
      <c r="A35" s="897"/>
      <c r="B35" s="915" t="s">
        <v>680</v>
      </c>
      <c r="C35" s="902"/>
      <c r="D35" s="903"/>
      <c r="E35" s="916"/>
      <c r="F35" s="860"/>
    </row>
    <row r="36" spans="1:6" hidden="1">
      <c r="A36" s="897"/>
      <c r="B36" s="915" t="s">
        <v>682</v>
      </c>
      <c r="C36" s="902"/>
      <c r="D36" s="903"/>
      <c r="E36" s="916"/>
      <c r="F36" s="860"/>
    </row>
    <row r="37" spans="1:6" ht="16.5" hidden="1" thickBot="1">
      <c r="A37" s="905"/>
      <c r="B37" s="906" t="s">
        <v>684</v>
      </c>
      <c r="C37" s="907"/>
      <c r="D37" s="908"/>
      <c r="E37" s="917"/>
      <c r="F37" s="860"/>
    </row>
    <row r="38" spans="1:6" ht="16.5" thickBot="1">
      <c r="A38" s="1400" t="s">
        <v>793</v>
      </c>
      <c r="B38" s="1400"/>
      <c r="C38" s="922"/>
      <c r="D38" s="923">
        <f>SUM(D5:D8)</f>
        <v>515048</v>
      </c>
      <c r="E38" s="924">
        <v>0</v>
      </c>
      <c r="F38" s="925"/>
    </row>
  </sheetData>
  <mergeCells count="3">
    <mergeCell ref="A1:E1"/>
    <mergeCell ref="D2:E2"/>
    <mergeCell ref="A38:B38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46"/>
  <sheetViews>
    <sheetView topLeftCell="A34" zoomScaleNormal="100" workbookViewId="0">
      <selection activeCell="H6" sqref="H6"/>
    </sheetView>
  </sheetViews>
  <sheetFormatPr defaultRowHeight="15"/>
  <cols>
    <col min="1" max="1" width="76" style="691" customWidth="1"/>
    <col min="2" max="2" width="13" style="691" customWidth="1"/>
    <col min="3" max="3" width="13.140625" style="691" hidden="1" customWidth="1"/>
    <col min="4" max="4" width="20.7109375" style="691" hidden="1" customWidth="1"/>
    <col min="5" max="5" width="12.5703125" style="691" customWidth="1"/>
    <col min="6" max="6" width="11.85546875" style="691" customWidth="1"/>
    <col min="7" max="7" width="12.28515625" style="691" customWidth="1"/>
    <col min="8" max="8" width="11.85546875" style="691" bestFit="1" customWidth="1"/>
    <col min="9" max="9" width="18" style="691" customWidth="1"/>
    <col min="10" max="16384" width="9.140625" style="691"/>
  </cols>
  <sheetData>
    <row r="1" spans="1:9" ht="21" customHeight="1">
      <c r="A1" s="1402" t="s">
        <v>385</v>
      </c>
      <c r="B1" s="1402"/>
    </row>
    <row r="2" spans="1:9" s="692" customFormat="1" ht="51.75" customHeight="1">
      <c r="A2" s="1401" t="s">
        <v>441</v>
      </c>
      <c r="B2" s="1401"/>
    </row>
    <row r="3" spans="1:9" ht="15.75" customHeight="1" thickBot="1">
      <c r="A3" s="594"/>
    </row>
    <row r="4" spans="1:9" s="693" customFormat="1" ht="24" customHeight="1" thickBot="1">
      <c r="A4" s="595" t="s">
        <v>275</v>
      </c>
      <c r="B4" s="664" t="s">
        <v>447</v>
      </c>
      <c r="C4" s="771" t="s">
        <v>448</v>
      </c>
      <c r="D4" s="772" t="s">
        <v>238</v>
      </c>
      <c r="E4" s="773" t="s">
        <v>242</v>
      </c>
      <c r="F4" s="1000" t="s">
        <v>866</v>
      </c>
      <c r="G4" s="1000" t="s">
        <v>867</v>
      </c>
      <c r="H4" s="1000" t="s">
        <v>868</v>
      </c>
      <c r="I4" s="1000" t="s">
        <v>869</v>
      </c>
    </row>
    <row r="5" spans="1:9" s="596" customFormat="1" ht="21" customHeight="1">
      <c r="A5" s="799" t="s">
        <v>276</v>
      </c>
      <c r="B5" s="800">
        <v>0</v>
      </c>
      <c r="C5" s="800">
        <v>0</v>
      </c>
      <c r="D5" s="801">
        <v>0</v>
      </c>
      <c r="E5" s="801">
        <v>0</v>
      </c>
      <c r="F5" s="801">
        <v>0</v>
      </c>
      <c r="G5" s="801">
        <v>0</v>
      </c>
      <c r="H5" s="801">
        <v>0</v>
      </c>
      <c r="I5" s="801">
        <v>0</v>
      </c>
    </row>
    <row r="6" spans="1:9" s="596" customFormat="1" ht="21" customHeight="1">
      <c r="A6" s="802" t="s">
        <v>277</v>
      </c>
      <c r="B6" s="803">
        <v>1592220</v>
      </c>
      <c r="C6" s="803">
        <v>1592220</v>
      </c>
      <c r="D6" s="804">
        <v>1592220</v>
      </c>
      <c r="E6" s="804">
        <v>1592220</v>
      </c>
      <c r="F6" s="804">
        <v>1592220</v>
      </c>
      <c r="G6" s="804">
        <v>1592220</v>
      </c>
      <c r="H6" s="804">
        <v>1592220</v>
      </c>
      <c r="I6" s="804"/>
    </row>
    <row r="7" spans="1:9" s="596" customFormat="1" ht="21" customHeight="1">
      <c r="A7" s="802" t="s">
        <v>278</v>
      </c>
      <c r="B7" s="803">
        <v>1248000</v>
      </c>
      <c r="C7" s="803">
        <v>1248000</v>
      </c>
      <c r="D7" s="804">
        <v>1248000</v>
      </c>
      <c r="E7" s="804">
        <v>1248000</v>
      </c>
      <c r="F7" s="804">
        <v>1248000</v>
      </c>
      <c r="G7" s="804">
        <v>1248000</v>
      </c>
      <c r="H7" s="804">
        <v>1248000</v>
      </c>
      <c r="I7" s="804"/>
    </row>
    <row r="8" spans="1:9" s="596" customFormat="1" ht="21" customHeight="1">
      <c r="A8" s="802" t="s">
        <v>279</v>
      </c>
      <c r="B8" s="803">
        <v>248193</v>
      </c>
      <c r="C8" s="803">
        <v>248193</v>
      </c>
      <c r="D8" s="804">
        <v>248193</v>
      </c>
      <c r="E8" s="804">
        <v>248193</v>
      </c>
      <c r="F8" s="804">
        <v>248193</v>
      </c>
      <c r="G8" s="804">
        <v>248193</v>
      </c>
      <c r="H8" s="804">
        <v>248193</v>
      </c>
      <c r="I8" s="804"/>
    </row>
    <row r="9" spans="1:9" s="596" customFormat="1" ht="21" customHeight="1">
      <c r="A9" s="802" t="s">
        <v>280</v>
      </c>
      <c r="B9" s="803">
        <v>1259850</v>
      </c>
      <c r="C9" s="803">
        <v>1259850</v>
      </c>
      <c r="D9" s="804">
        <v>1259850</v>
      </c>
      <c r="E9" s="804">
        <v>1259850</v>
      </c>
      <c r="F9" s="804">
        <v>1259850</v>
      </c>
      <c r="G9" s="804">
        <v>1259850</v>
      </c>
      <c r="H9" s="804">
        <v>1259850</v>
      </c>
      <c r="I9" s="804"/>
    </row>
    <row r="10" spans="1:9" s="596" customFormat="1" ht="21" customHeight="1">
      <c r="A10" s="799" t="s">
        <v>281</v>
      </c>
      <c r="B10" s="805">
        <f>SUM(B6:B9)</f>
        <v>4348263</v>
      </c>
      <c r="C10" s="805">
        <f>SUM(C6:C9)</f>
        <v>4348263</v>
      </c>
      <c r="D10" s="806">
        <f>SUM(D6:D9)</f>
        <v>4348263</v>
      </c>
      <c r="E10" s="806">
        <f>SUM(E6:E9)</f>
        <v>4348263</v>
      </c>
      <c r="F10" s="806">
        <f t="shared" ref="F10:H10" si="0">SUM(F6:F9)</f>
        <v>4348263</v>
      </c>
      <c r="G10" s="806">
        <f t="shared" si="0"/>
        <v>4348263</v>
      </c>
      <c r="H10" s="806">
        <f t="shared" si="0"/>
        <v>4348263</v>
      </c>
      <c r="I10" s="806"/>
    </row>
    <row r="11" spans="1:9" s="596" customFormat="1" ht="21" customHeight="1">
      <c r="A11" s="807" t="s">
        <v>442</v>
      </c>
      <c r="B11" s="805">
        <v>5000000</v>
      </c>
      <c r="C11" s="805">
        <v>5000000</v>
      </c>
      <c r="D11" s="806">
        <v>5000000</v>
      </c>
      <c r="E11" s="806">
        <v>5000000</v>
      </c>
      <c r="F11" s="806">
        <v>5000000</v>
      </c>
      <c r="G11" s="806">
        <v>5000000</v>
      </c>
      <c r="H11" s="806">
        <v>5000000</v>
      </c>
      <c r="I11" s="806"/>
    </row>
    <row r="12" spans="1:9" s="596" customFormat="1" ht="21" customHeight="1">
      <c r="A12" s="807" t="s">
        <v>443</v>
      </c>
      <c r="B12" s="805">
        <v>3365375</v>
      </c>
      <c r="C12" s="805">
        <v>3441702</v>
      </c>
      <c r="D12" s="806">
        <v>3441702</v>
      </c>
      <c r="E12" s="806">
        <v>3365375</v>
      </c>
      <c r="F12" s="806">
        <v>3365375</v>
      </c>
      <c r="G12" s="806">
        <v>3365375</v>
      </c>
      <c r="H12" s="806">
        <v>3365375</v>
      </c>
      <c r="I12" s="806"/>
    </row>
    <row r="13" spans="1:9" s="596" customFormat="1" ht="21" customHeight="1">
      <c r="A13" s="807" t="s">
        <v>487</v>
      </c>
      <c r="B13" s="805"/>
      <c r="C13" s="805"/>
      <c r="D13" s="806"/>
      <c r="E13" s="806">
        <v>76327</v>
      </c>
      <c r="F13" s="806">
        <v>76327</v>
      </c>
      <c r="G13" s="806">
        <v>76327</v>
      </c>
      <c r="H13" s="806">
        <v>76327</v>
      </c>
      <c r="I13" s="806"/>
    </row>
    <row r="14" spans="1:9" s="596" customFormat="1" ht="21" customHeight="1" thickBot="1">
      <c r="A14" s="807" t="s">
        <v>483</v>
      </c>
      <c r="B14" s="805"/>
      <c r="C14" s="805"/>
      <c r="D14" s="806"/>
      <c r="E14" s="806">
        <v>1000000</v>
      </c>
      <c r="F14" s="806">
        <v>1000000</v>
      </c>
      <c r="G14" s="806">
        <v>1000000</v>
      </c>
      <c r="H14" s="806">
        <v>1000000</v>
      </c>
      <c r="I14" s="806"/>
    </row>
    <row r="15" spans="1:9" s="697" customFormat="1" ht="24.95" customHeight="1" thickBot="1">
      <c r="A15" s="694" t="s">
        <v>393</v>
      </c>
      <c r="B15" s="695">
        <v>12713638</v>
      </c>
      <c r="C15" s="695">
        <v>12789965</v>
      </c>
      <c r="D15" s="696">
        <v>12789965</v>
      </c>
      <c r="E15" s="696">
        <f>+E10+E11+E12+E14+E13</f>
        <v>13789965</v>
      </c>
      <c r="F15" s="696">
        <f t="shared" ref="F15:H15" si="1">+F10+F11+F12+F14+F13</f>
        <v>13789965</v>
      </c>
      <c r="G15" s="696">
        <f t="shared" si="1"/>
        <v>13789965</v>
      </c>
      <c r="H15" s="696">
        <f t="shared" si="1"/>
        <v>13789965</v>
      </c>
      <c r="I15" s="696"/>
    </row>
    <row r="16" spans="1:9" ht="24.95" hidden="1" customHeight="1">
      <c r="A16" s="808" t="s">
        <v>282</v>
      </c>
      <c r="B16" s="800"/>
      <c r="C16" s="700"/>
      <c r="D16" s="701"/>
      <c r="E16" s="701"/>
      <c r="F16" s="701"/>
      <c r="G16" s="701"/>
      <c r="H16" s="701"/>
      <c r="I16" s="701"/>
    </row>
    <row r="17" spans="1:9" ht="24.95" hidden="1" customHeight="1">
      <c r="A17" s="809" t="s">
        <v>283</v>
      </c>
      <c r="B17" s="805"/>
      <c r="C17" s="700"/>
      <c r="D17" s="701"/>
      <c r="E17" s="701"/>
      <c r="F17" s="701"/>
      <c r="G17" s="701"/>
      <c r="H17" s="701"/>
      <c r="I17" s="701"/>
    </row>
    <row r="18" spans="1:9" ht="24.95" hidden="1" customHeight="1">
      <c r="A18" s="807" t="s">
        <v>394</v>
      </c>
      <c r="B18" s="810"/>
      <c r="C18" s="700"/>
      <c r="D18" s="701"/>
      <c r="E18" s="701"/>
      <c r="F18" s="701"/>
      <c r="G18" s="701"/>
      <c r="H18" s="701"/>
      <c r="I18" s="701"/>
    </row>
    <row r="19" spans="1:9" ht="24.95" hidden="1" customHeight="1" thickBot="1">
      <c r="A19" s="807" t="s">
        <v>395</v>
      </c>
      <c r="B19" s="810"/>
      <c r="C19" s="700"/>
      <c r="D19" s="701"/>
      <c r="E19" s="701"/>
      <c r="F19" s="701"/>
      <c r="G19" s="701"/>
      <c r="H19" s="701"/>
      <c r="I19" s="701"/>
    </row>
    <row r="20" spans="1:9" s="697" customFormat="1" ht="24.95" hidden="1" customHeight="1" thickBot="1">
      <c r="A20" s="698" t="s">
        <v>396</v>
      </c>
      <c r="B20" s="699">
        <f>SUM(B16:B19)</f>
        <v>0</v>
      </c>
      <c r="C20" s="700"/>
      <c r="D20" s="701"/>
      <c r="E20" s="701"/>
      <c r="F20" s="701"/>
      <c r="G20" s="701"/>
      <c r="H20" s="701"/>
      <c r="I20" s="701"/>
    </row>
    <row r="21" spans="1:9" ht="24.95" hidden="1" customHeight="1">
      <c r="A21" s="811" t="s">
        <v>284</v>
      </c>
      <c r="B21" s="812"/>
      <c r="C21" s="700"/>
      <c r="D21" s="701"/>
      <c r="E21" s="701"/>
      <c r="F21" s="701"/>
      <c r="G21" s="701"/>
      <c r="H21" s="701"/>
      <c r="I21" s="701"/>
    </row>
    <row r="22" spans="1:9" ht="24.95" customHeight="1">
      <c r="A22" s="811" t="s">
        <v>481</v>
      </c>
      <c r="B22" s="812"/>
      <c r="C22" s="700"/>
      <c r="D22" s="701"/>
      <c r="E22" s="775">
        <v>2153222</v>
      </c>
      <c r="F22" s="775">
        <v>2153222</v>
      </c>
      <c r="G22" s="775">
        <v>2153222</v>
      </c>
      <c r="H22" s="775">
        <v>2153222</v>
      </c>
      <c r="I22" s="775"/>
    </row>
    <row r="23" spans="1:9" ht="24.95" customHeight="1">
      <c r="A23" s="809" t="s">
        <v>488</v>
      </c>
      <c r="B23" s="813">
        <v>2230000</v>
      </c>
      <c r="C23" s="813">
        <v>2230000</v>
      </c>
      <c r="D23" s="775">
        <v>3242575</v>
      </c>
      <c r="E23" s="775">
        <v>2230000</v>
      </c>
      <c r="F23" s="775">
        <v>2230000</v>
      </c>
      <c r="G23" s="775">
        <v>2230000</v>
      </c>
      <c r="H23" s="775">
        <v>2230000</v>
      </c>
      <c r="I23" s="775"/>
    </row>
    <row r="24" spans="1:9" ht="24.95" customHeight="1">
      <c r="A24" s="802" t="s">
        <v>397</v>
      </c>
      <c r="B24" s="814">
        <v>2500000</v>
      </c>
      <c r="C24" s="814">
        <v>2500000</v>
      </c>
      <c r="D24" s="774">
        <v>2500000</v>
      </c>
      <c r="E24" s="774">
        <v>2500000</v>
      </c>
      <c r="F24" s="774">
        <v>2500000</v>
      </c>
      <c r="G24" s="774">
        <v>2500000</v>
      </c>
      <c r="H24" s="774">
        <v>2500000</v>
      </c>
      <c r="I24" s="774"/>
    </row>
    <row r="25" spans="1:9" ht="24.95" hidden="1" customHeight="1">
      <c r="A25" s="802" t="s">
        <v>405</v>
      </c>
      <c r="B25" s="814">
        <v>0</v>
      </c>
      <c r="C25" s="814">
        <v>248172</v>
      </c>
      <c r="D25" s="774">
        <v>985736</v>
      </c>
      <c r="E25" s="774"/>
      <c r="F25" s="774"/>
      <c r="G25" s="774"/>
      <c r="H25" s="774"/>
      <c r="I25" s="774"/>
    </row>
    <row r="26" spans="1:9" ht="24.95" hidden="1" customHeight="1">
      <c r="A26" s="802"/>
      <c r="B26" s="814"/>
      <c r="C26" s="814"/>
      <c r="D26" s="774"/>
      <c r="E26" s="774"/>
      <c r="F26" s="774"/>
      <c r="G26" s="774"/>
      <c r="H26" s="774"/>
      <c r="I26" s="774"/>
    </row>
    <row r="27" spans="1:9" s="702" customFormat="1" ht="24.95" customHeight="1">
      <c r="A27" s="815" t="s">
        <v>285</v>
      </c>
      <c r="B27" s="813">
        <f>SUM(B24)+B25</f>
        <v>2500000</v>
      </c>
      <c r="C27" s="813">
        <f>SUM(C24)+C25</f>
        <v>2748172</v>
      </c>
      <c r="D27" s="775">
        <f>SUM(D24)+D25</f>
        <v>3485736</v>
      </c>
      <c r="E27" s="775">
        <f>SUM(E24)+E25</f>
        <v>2500000</v>
      </c>
      <c r="F27" s="775">
        <f t="shared" ref="F27:H27" si="2">SUM(F24)+F25</f>
        <v>2500000</v>
      </c>
      <c r="G27" s="775">
        <f t="shared" si="2"/>
        <v>2500000</v>
      </c>
      <c r="H27" s="775">
        <f t="shared" si="2"/>
        <v>2500000</v>
      </c>
      <c r="I27" s="775"/>
    </row>
    <row r="28" spans="1:9" s="702" customFormat="1" ht="24.95" customHeight="1">
      <c r="A28" s="816" t="s">
        <v>398</v>
      </c>
      <c r="B28" s="813">
        <v>10424160</v>
      </c>
      <c r="C28" s="813">
        <v>10424160</v>
      </c>
      <c r="D28" s="775">
        <v>10424160</v>
      </c>
      <c r="E28" s="775">
        <v>10424160</v>
      </c>
      <c r="F28" s="775">
        <v>10424160</v>
      </c>
      <c r="G28" s="775">
        <v>10424160</v>
      </c>
      <c r="H28" s="775">
        <v>10424160</v>
      </c>
      <c r="I28" s="775"/>
    </row>
    <row r="29" spans="1:9" s="702" customFormat="1" ht="24.95" customHeight="1">
      <c r="A29" s="817" t="s">
        <v>422</v>
      </c>
      <c r="B29" s="818">
        <v>560000</v>
      </c>
      <c r="C29" s="818">
        <v>560000</v>
      </c>
      <c r="D29" s="819">
        <v>560000</v>
      </c>
      <c r="E29" s="819">
        <v>115000</v>
      </c>
      <c r="F29" s="819">
        <v>115000</v>
      </c>
      <c r="G29" s="819">
        <v>0</v>
      </c>
      <c r="H29" s="819">
        <v>0</v>
      </c>
      <c r="I29" s="819">
        <v>-115000</v>
      </c>
    </row>
    <row r="30" spans="1:9" s="702" customFormat="1" ht="32.25" customHeight="1" thickBot="1">
      <c r="A30" s="820" t="s">
        <v>399</v>
      </c>
      <c r="B30" s="818">
        <f>SUM(B28+B29)</f>
        <v>10984160</v>
      </c>
      <c r="C30" s="818">
        <f>SUM(C28+C29)</f>
        <v>10984160</v>
      </c>
      <c r="D30" s="819">
        <f>SUM(D28+D29)</f>
        <v>10984160</v>
      </c>
      <c r="E30" s="819">
        <f>SUM(E28+E29)</f>
        <v>10539160</v>
      </c>
      <c r="F30" s="819">
        <f t="shared" ref="F30:I30" si="3">SUM(F28+F29)</f>
        <v>10539160</v>
      </c>
      <c r="G30" s="819">
        <f t="shared" si="3"/>
        <v>10424160</v>
      </c>
      <c r="H30" s="819">
        <f t="shared" si="3"/>
        <v>10424160</v>
      </c>
      <c r="I30" s="819">
        <f t="shared" si="3"/>
        <v>-115000</v>
      </c>
    </row>
    <row r="31" spans="1:9" s="702" customFormat="1" ht="24.95" hidden="1" customHeight="1">
      <c r="A31" s="811"/>
      <c r="B31" s="821"/>
      <c r="C31" s="821"/>
      <c r="D31" s="822"/>
      <c r="E31" s="822"/>
      <c r="F31" s="822"/>
      <c r="G31" s="822"/>
      <c r="H31" s="822"/>
      <c r="I31" s="822"/>
    </row>
    <row r="32" spans="1:9" s="702" customFormat="1" ht="24.95" hidden="1" customHeight="1">
      <c r="A32" s="811"/>
      <c r="B32" s="821"/>
      <c r="C32" s="821"/>
      <c r="D32" s="822"/>
      <c r="E32" s="822"/>
      <c r="F32" s="822"/>
      <c r="G32" s="822"/>
      <c r="H32" s="822"/>
      <c r="I32" s="822"/>
    </row>
    <row r="33" spans="1:9" s="702" customFormat="1" ht="24.95" hidden="1" customHeight="1" thickBot="1">
      <c r="A33" s="811"/>
      <c r="B33" s="821"/>
      <c r="C33" s="821"/>
      <c r="D33" s="822"/>
      <c r="E33" s="822"/>
      <c r="F33" s="822"/>
      <c r="G33" s="822"/>
      <c r="H33" s="822"/>
      <c r="I33" s="822"/>
    </row>
    <row r="34" spans="1:9" s="704" customFormat="1" ht="24.95" customHeight="1" thickBot="1">
      <c r="A34" s="698" t="s">
        <v>400</v>
      </c>
      <c r="B34" s="699">
        <f>B21+B23+B27+B30</f>
        <v>15714160</v>
      </c>
      <c r="C34" s="699">
        <f>C21+C23+C27+C30</f>
        <v>15962332</v>
      </c>
      <c r="D34" s="703">
        <f>D21+D23+D27+D30</f>
        <v>17712471</v>
      </c>
      <c r="E34" s="703">
        <f>E21+E23+E27+E30+E22</f>
        <v>17422382</v>
      </c>
      <c r="F34" s="703">
        <f t="shared" ref="F34:G34" si="4">F21+F23+F27+F30+F22</f>
        <v>17422382</v>
      </c>
      <c r="G34" s="703">
        <f t="shared" si="4"/>
        <v>17307382</v>
      </c>
      <c r="H34" s="703">
        <f>H21+H23+H27+H30+H22</f>
        <v>17307382</v>
      </c>
      <c r="I34" s="703">
        <f>I21+I23+I27+I30+I22</f>
        <v>-115000</v>
      </c>
    </row>
    <row r="35" spans="1:9" s="702" customFormat="1" ht="24.95" customHeight="1" thickBot="1">
      <c r="A35" s="698" t="s">
        <v>401</v>
      </c>
      <c r="B35" s="699">
        <v>1200000</v>
      </c>
      <c r="C35" s="699">
        <v>1200000</v>
      </c>
      <c r="D35" s="703">
        <v>1200000</v>
      </c>
      <c r="E35" s="703">
        <v>1200000</v>
      </c>
      <c r="F35" s="703">
        <v>1200000</v>
      </c>
      <c r="G35" s="703">
        <v>1200000</v>
      </c>
      <c r="H35" s="703">
        <v>1200000</v>
      </c>
      <c r="I35" s="703"/>
    </row>
    <row r="36" spans="1:9" s="697" customFormat="1" ht="24.95" customHeight="1" thickBot="1">
      <c r="A36" s="705" t="s">
        <v>402</v>
      </c>
      <c r="B36" s="706">
        <f>B35+B34+B20+B15</f>
        <v>29627798</v>
      </c>
      <c r="C36" s="706">
        <f>C35+C34+C20+C15</f>
        <v>29952297</v>
      </c>
      <c r="D36" s="707">
        <f>D35+D34+D20+D15</f>
        <v>31702436</v>
      </c>
      <c r="E36" s="707">
        <f>E35+E34+E20+E15</f>
        <v>32412347</v>
      </c>
      <c r="F36" s="707">
        <f t="shared" ref="F36:I36" si="5">F35+F34+F20+F15</f>
        <v>32412347</v>
      </c>
      <c r="G36" s="707">
        <f t="shared" si="5"/>
        <v>32297347</v>
      </c>
      <c r="H36" s="707">
        <f t="shared" si="5"/>
        <v>32297347</v>
      </c>
      <c r="I36" s="707">
        <f t="shared" si="5"/>
        <v>-115000</v>
      </c>
    </row>
    <row r="37" spans="1:9" ht="24.95" customHeight="1">
      <c r="A37" s="807" t="s">
        <v>286</v>
      </c>
      <c r="B37" s="823"/>
      <c r="C37" s="823"/>
      <c r="D37" s="824"/>
      <c r="E37" s="824">
        <v>438102</v>
      </c>
      <c r="F37" s="824">
        <v>438102</v>
      </c>
      <c r="G37" s="824">
        <v>438102</v>
      </c>
      <c r="H37" s="824">
        <v>438102</v>
      </c>
      <c r="I37" s="824"/>
    </row>
    <row r="38" spans="1:9" ht="24.95" customHeight="1">
      <c r="A38" s="807" t="s">
        <v>479</v>
      </c>
      <c r="B38" s="825"/>
      <c r="C38" s="825"/>
      <c r="D38" s="826"/>
      <c r="E38" s="826">
        <v>1433517</v>
      </c>
      <c r="F38" s="826">
        <v>1433517</v>
      </c>
      <c r="G38" s="826">
        <v>1433517</v>
      </c>
      <c r="H38" s="826">
        <v>1433517</v>
      </c>
      <c r="I38" s="826"/>
    </row>
    <row r="39" spans="1:9" ht="24.95" customHeight="1">
      <c r="A39" s="807" t="s">
        <v>480</v>
      </c>
      <c r="B39" s="825"/>
      <c r="C39" s="825"/>
      <c r="D39" s="826"/>
      <c r="E39" s="826">
        <v>882500</v>
      </c>
      <c r="F39" s="826">
        <v>882500</v>
      </c>
      <c r="G39" s="826">
        <v>882500</v>
      </c>
      <c r="H39" s="826">
        <v>882500</v>
      </c>
      <c r="I39" s="826"/>
    </row>
    <row r="40" spans="1:9" ht="24.95" customHeight="1">
      <c r="A40" s="807" t="s">
        <v>482</v>
      </c>
      <c r="B40" s="825"/>
      <c r="C40" s="825"/>
      <c r="D40" s="826"/>
      <c r="E40" s="826">
        <v>300000</v>
      </c>
      <c r="F40" s="826">
        <v>300000</v>
      </c>
      <c r="G40" s="826">
        <v>300000</v>
      </c>
      <c r="H40" s="826">
        <v>300000</v>
      </c>
      <c r="I40" s="826"/>
    </row>
    <row r="41" spans="1:9" ht="24.95" hidden="1" customHeight="1">
      <c r="A41" s="807" t="s">
        <v>403</v>
      </c>
      <c r="B41" s="825"/>
      <c r="C41" s="825"/>
      <c r="D41" s="826"/>
      <c r="E41" s="826"/>
      <c r="F41" s="826"/>
      <c r="G41" s="826"/>
      <c r="H41" s="826"/>
      <c r="I41" s="826"/>
    </row>
    <row r="42" spans="1:9" ht="24.95" hidden="1" customHeight="1">
      <c r="A42" s="807" t="s">
        <v>404</v>
      </c>
      <c r="B42" s="825"/>
      <c r="C42" s="825"/>
      <c r="D42" s="826"/>
      <c r="E42" s="826"/>
      <c r="F42" s="826"/>
      <c r="G42" s="826"/>
      <c r="H42" s="826"/>
      <c r="I42" s="826"/>
    </row>
    <row r="43" spans="1:9" s="711" customFormat="1" ht="26.25" customHeight="1" thickBot="1">
      <c r="A43" s="708" t="s">
        <v>30</v>
      </c>
      <c r="B43" s="709">
        <f>B36+B37+B42+B40+B38+B39+B41</f>
        <v>29627798</v>
      </c>
      <c r="C43" s="709">
        <f>C36+C37+C42+C40+C38+C39+C41</f>
        <v>29952297</v>
      </c>
      <c r="D43" s="710">
        <f>D36+D37+D42+D40+D38+D39+D41</f>
        <v>31702436</v>
      </c>
      <c r="E43" s="710">
        <f>E36+E37+E42+E40+E38+E39+E41</f>
        <v>35466466</v>
      </c>
      <c r="F43" s="710">
        <f t="shared" ref="F43:I43" si="6">F36+F37+F42+F40+F38+F39+F41</f>
        <v>35466466</v>
      </c>
      <c r="G43" s="710">
        <f t="shared" si="6"/>
        <v>35351466</v>
      </c>
      <c r="H43" s="710">
        <f t="shared" si="6"/>
        <v>35351466</v>
      </c>
      <c r="I43" s="710">
        <f t="shared" si="6"/>
        <v>-115000</v>
      </c>
    </row>
    <row r="45" spans="1:9">
      <c r="E45" s="712"/>
    </row>
    <row r="46" spans="1:9">
      <c r="E46" s="712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63"/>
  <sheetViews>
    <sheetView topLeftCell="A20" zoomScale="70" zoomScaleNormal="70" workbookViewId="0">
      <selection activeCell="I29" sqref="I29"/>
    </sheetView>
  </sheetViews>
  <sheetFormatPr defaultRowHeight="15.75"/>
  <cols>
    <col min="1" max="1" width="2.85546875" style="138" customWidth="1"/>
    <col min="2" max="2" width="3.85546875" style="145" customWidth="1"/>
    <col min="3" max="3" width="5.28515625" style="145" customWidth="1"/>
    <col min="4" max="4" width="74.5703125" style="146" customWidth="1"/>
    <col min="5" max="5" width="27.140625" style="1" customWidth="1"/>
    <col min="6" max="6" width="21" style="1" hidden="1" customWidth="1"/>
    <col min="7" max="7" width="20.42578125" style="1" hidden="1" customWidth="1"/>
    <col min="8" max="8" width="22" style="1" customWidth="1"/>
    <col min="9" max="9" width="18.85546875" style="1" customWidth="1"/>
    <col min="10" max="10" width="21.140625" style="1" customWidth="1"/>
    <col min="11" max="11" width="23.140625" style="90" customWidth="1"/>
    <col min="12" max="12" width="18.140625" style="90" hidden="1" customWidth="1"/>
    <col min="13" max="13" width="21.42578125" style="90" hidden="1" customWidth="1"/>
    <col min="14" max="14" width="22" style="90" customWidth="1"/>
    <col min="15" max="15" width="20.28515625" style="90" customWidth="1"/>
    <col min="16" max="16" width="21.42578125" style="90" customWidth="1"/>
    <col min="17" max="17" width="22.42578125" style="90" customWidth="1"/>
    <col min="18" max="18" width="23.140625" style="90" hidden="1" customWidth="1"/>
    <col min="19" max="19" width="19.42578125" style="90" hidden="1" customWidth="1"/>
    <col min="20" max="20" width="21.140625" style="90" customWidth="1"/>
    <col min="21" max="21" width="14.42578125" style="90" customWidth="1"/>
    <col min="22" max="22" width="19.42578125" style="90" customWidth="1"/>
    <col min="23" max="23" width="22.28515625" style="90" customWidth="1"/>
    <col min="24" max="25" width="10.5703125" style="1" hidden="1" customWidth="1"/>
    <col min="26" max="27" width="10.5703125" style="1" customWidth="1"/>
    <col min="28" max="28" width="12.5703125" style="1" customWidth="1"/>
    <col min="29" max="29" width="11.7109375" style="1" customWidth="1"/>
    <col min="30" max="16384" width="9.140625" style="1"/>
  </cols>
  <sheetData>
    <row r="1" spans="1:29" ht="24.75" customHeight="1">
      <c r="A1" s="1235" t="s">
        <v>8</v>
      </c>
      <c r="B1" s="1235"/>
      <c r="C1" s="1235"/>
      <c r="D1" s="1235"/>
      <c r="E1" s="1235"/>
      <c r="F1" s="1235"/>
      <c r="G1" s="1235"/>
      <c r="H1" s="1235"/>
      <c r="I1" s="1235"/>
      <c r="J1" s="1235"/>
      <c r="K1" s="1235"/>
      <c r="L1" s="1235"/>
      <c r="M1" s="1235"/>
      <c r="N1" s="1235"/>
      <c r="O1" s="1235"/>
      <c r="P1" s="1235"/>
      <c r="Q1" s="1235"/>
      <c r="R1" s="1235"/>
      <c r="S1" s="1235"/>
      <c r="T1" s="1235"/>
      <c r="U1" s="1235"/>
      <c r="V1" s="1235"/>
      <c r="W1" s="1235"/>
    </row>
    <row r="2" spans="1:29" ht="14.25" customHeight="1" thickBot="1">
      <c r="A2" s="1237" t="s">
        <v>201</v>
      </c>
      <c r="B2" s="1237"/>
      <c r="C2" s="137"/>
      <c r="D2" s="147"/>
      <c r="W2" s="153" t="s">
        <v>424</v>
      </c>
    </row>
    <row r="3" spans="1:29" s="2" customFormat="1" ht="48.75" customHeight="1" thickBot="1">
      <c r="A3" s="1236" t="s">
        <v>4</v>
      </c>
      <c r="B3" s="1203"/>
      <c r="C3" s="1203"/>
      <c r="D3" s="1203"/>
      <c r="E3" s="477" t="s">
        <v>5</v>
      </c>
      <c r="F3" s="429"/>
      <c r="G3" s="429"/>
      <c r="H3" s="429"/>
      <c r="I3" s="429"/>
      <c r="J3" s="430"/>
      <c r="K3" s="477" t="s">
        <v>78</v>
      </c>
      <c r="L3" s="429"/>
      <c r="M3" s="429"/>
      <c r="N3" s="429"/>
      <c r="O3" s="429"/>
      <c r="P3" s="430"/>
      <c r="Q3" s="477" t="s">
        <v>79</v>
      </c>
      <c r="R3" s="429"/>
      <c r="S3" s="429"/>
      <c r="T3" s="429"/>
      <c r="U3" s="429"/>
      <c r="V3" s="430"/>
      <c r="W3" s="1236" t="s">
        <v>86</v>
      </c>
      <c r="X3" s="1203"/>
      <c r="Y3" s="1203"/>
      <c r="Z3" s="1203"/>
      <c r="AA3" s="1203"/>
      <c r="AB3" s="1203"/>
      <c r="AC3" s="1238"/>
    </row>
    <row r="4" spans="1:29" s="2" customFormat="1" ht="32.25" thickBot="1">
      <c r="A4" s="299"/>
      <c r="B4" s="297"/>
      <c r="C4" s="297"/>
      <c r="D4" s="297"/>
      <c r="E4" s="368" t="s">
        <v>84</v>
      </c>
      <c r="F4" s="369" t="s">
        <v>234</v>
      </c>
      <c r="G4" s="369" t="s">
        <v>238</v>
      </c>
      <c r="H4" s="369" t="s">
        <v>242</v>
      </c>
      <c r="I4" s="369" t="s">
        <v>246</v>
      </c>
      <c r="J4" s="370" t="s">
        <v>247</v>
      </c>
      <c r="K4" s="368" t="s">
        <v>84</v>
      </c>
      <c r="L4" s="369" t="s">
        <v>234</v>
      </c>
      <c r="M4" s="369" t="s">
        <v>238</v>
      </c>
      <c r="N4" s="369" t="s">
        <v>242</v>
      </c>
      <c r="O4" s="369" t="s">
        <v>246</v>
      </c>
      <c r="P4" s="370" t="s">
        <v>247</v>
      </c>
      <c r="Q4" s="368" t="s">
        <v>84</v>
      </c>
      <c r="R4" s="369" t="s">
        <v>234</v>
      </c>
      <c r="S4" s="369" t="s">
        <v>238</v>
      </c>
      <c r="T4" s="369" t="s">
        <v>242</v>
      </c>
      <c r="U4" s="369" t="s">
        <v>246</v>
      </c>
      <c r="V4" s="370" t="s">
        <v>247</v>
      </c>
      <c r="W4" s="368" t="s">
        <v>84</v>
      </c>
      <c r="X4" s="369" t="s">
        <v>234</v>
      </c>
      <c r="Y4" s="369" t="s">
        <v>238</v>
      </c>
      <c r="Z4" s="369" t="s">
        <v>242</v>
      </c>
      <c r="AA4" s="369" t="s">
        <v>261</v>
      </c>
      <c r="AB4" s="370" t="s">
        <v>272</v>
      </c>
      <c r="AC4" s="370" t="s">
        <v>272</v>
      </c>
    </row>
    <row r="5" spans="1:29" s="89" customFormat="1" ht="33" customHeight="1" thickBot="1">
      <c r="A5" s="130" t="s">
        <v>33</v>
      </c>
      <c r="B5" s="1224" t="s">
        <v>97</v>
      </c>
      <c r="C5" s="1224"/>
      <c r="D5" s="1224"/>
      <c r="E5" s="371">
        <f t="shared" ref="E5:N5" si="0">SUM(E6:E10)</f>
        <v>58260907</v>
      </c>
      <c r="F5" s="287">
        <f t="shared" si="0"/>
        <v>58260907</v>
      </c>
      <c r="G5" s="287">
        <f t="shared" si="0"/>
        <v>61061907</v>
      </c>
      <c r="H5" s="287">
        <f t="shared" si="0"/>
        <v>79812025</v>
      </c>
      <c r="I5" s="287">
        <f t="shared" ref="I5" si="1">SUM(I6:I10)</f>
        <v>57100280</v>
      </c>
      <c r="J5" s="1110">
        <f>+I5/H5</f>
        <v>0.71543454761359582</v>
      </c>
      <c r="K5" s="371">
        <f t="shared" si="0"/>
        <v>20147032</v>
      </c>
      <c r="L5" s="287">
        <f t="shared" si="0"/>
        <v>20147032</v>
      </c>
      <c r="M5" s="287">
        <f t="shared" si="0"/>
        <v>22947032</v>
      </c>
      <c r="N5" s="287">
        <f t="shared" si="0"/>
        <v>77935185</v>
      </c>
      <c r="O5" s="287">
        <f t="shared" ref="O5" si="2">SUM(O6:O10)</f>
        <v>55223440</v>
      </c>
      <c r="P5" s="1110">
        <f>+O5/N5</f>
        <v>0.70858162458971519</v>
      </c>
      <c r="Q5" s="371">
        <f t="shared" ref="Q5:Z5" si="3">SUM(Q6:Q10)</f>
        <v>38113875</v>
      </c>
      <c r="R5" s="287">
        <f t="shared" si="3"/>
        <v>38113875</v>
      </c>
      <c r="S5" s="287">
        <f t="shared" si="3"/>
        <v>38114875</v>
      </c>
      <c r="T5" s="287">
        <f t="shared" si="3"/>
        <v>1876840</v>
      </c>
      <c r="U5" s="287">
        <f t="shared" ref="U5" si="4">SUM(U6:U10)</f>
        <v>1876840</v>
      </c>
      <c r="V5" s="742">
        <f>+U5/T5</f>
        <v>1</v>
      </c>
      <c r="W5" s="371">
        <f t="shared" si="3"/>
        <v>0</v>
      </c>
      <c r="X5" s="287" t="e">
        <f t="shared" si="3"/>
        <v>#REF!</v>
      </c>
      <c r="Y5" s="287" t="e">
        <f t="shared" si="3"/>
        <v>#REF!</v>
      </c>
      <c r="Z5" s="287">
        <f t="shared" si="3"/>
        <v>0</v>
      </c>
      <c r="AA5" s="287">
        <f>SUM(AA6:AA10)</f>
        <v>0</v>
      </c>
      <c r="AB5" s="287">
        <f>SUM(AB6:AB10)</f>
        <v>0</v>
      </c>
      <c r="AC5" s="287">
        <f>SUM(AC6:AC10)</f>
        <v>0</v>
      </c>
    </row>
    <row r="6" spans="1:29" s="5" customFormat="1" ht="33" customHeight="1">
      <c r="A6" s="129"/>
      <c r="B6" s="134" t="s">
        <v>44</v>
      </c>
      <c r="C6" s="134"/>
      <c r="D6" s="361" t="s">
        <v>0</v>
      </c>
      <c r="E6" s="372">
        <f>'4.sz.m.ÖNK kiadás'!E7+'5 sz. m Idősek otthona'!D34</f>
        <v>28084916</v>
      </c>
      <c r="F6" s="289">
        <f>'4.sz.m.ÖNK kiadás'!F7+'5 sz. m Idősek otthona'!E34</f>
        <v>28084916</v>
      </c>
      <c r="G6" s="289">
        <f>'4.sz.m.ÖNK kiadás'!G7+'5 sz. m Idősek otthona'!F34</f>
        <v>28084916</v>
      </c>
      <c r="H6" s="289">
        <f>'4.sz.m.ÖNK kiadás'!H7+'5 sz. m Idősek otthona'!G34</f>
        <v>27284356</v>
      </c>
      <c r="I6" s="289">
        <f>'4.sz.m.ÖNK kiadás'!I7+'5 sz. m Idősek otthona'!H34</f>
        <v>26696970</v>
      </c>
      <c r="J6" s="1111">
        <f t="shared" ref="J6:J35" si="5">+I6/H6</f>
        <v>0.97847169271651491</v>
      </c>
      <c r="K6" s="372">
        <f>'4.sz.m.ÖNK kiadás'!K7</f>
        <v>8115264</v>
      </c>
      <c r="L6" s="289">
        <f t="shared" ref="L6:O13" si="6">F6-R6</f>
        <v>8115264</v>
      </c>
      <c r="M6" s="289">
        <f t="shared" si="6"/>
        <v>8115264</v>
      </c>
      <c r="N6" s="289">
        <f t="shared" si="6"/>
        <v>27284356</v>
      </c>
      <c r="O6" s="289">
        <f t="shared" si="6"/>
        <v>26696970</v>
      </c>
      <c r="P6" s="1111">
        <f t="shared" ref="P6:P35" si="7">+O6/N6</f>
        <v>0.97847169271651491</v>
      </c>
      <c r="Q6" s="372">
        <f>'5 sz. m Idősek otthona'!J34</f>
        <v>19969652</v>
      </c>
      <c r="R6" s="372">
        <f>'5 sz. m Idősek otthona'!K34</f>
        <v>19969652</v>
      </c>
      <c r="S6" s="372">
        <f>'5 sz. m Idősek otthona'!L34</f>
        <v>19969652</v>
      </c>
      <c r="T6" s="289">
        <f>'4.sz.m.ÖNK kiadás'!T7</f>
        <v>0</v>
      </c>
      <c r="U6" s="289">
        <f>'4.sz.m.ÖNK kiadás'!U7</f>
        <v>0</v>
      </c>
      <c r="V6" s="988">
        <v>0</v>
      </c>
      <c r="W6" s="372"/>
      <c r="X6" s="289" t="e">
        <f>#REF!</f>
        <v>#REF!</v>
      </c>
      <c r="Y6" s="289" t="e">
        <f>#REF!</f>
        <v>#REF!</v>
      </c>
      <c r="Z6" s="289"/>
      <c r="AA6" s="289"/>
      <c r="AB6" s="289"/>
      <c r="AC6" s="289"/>
    </row>
    <row r="7" spans="1:29" s="5" customFormat="1" ht="33" customHeight="1">
      <c r="A7" s="112"/>
      <c r="B7" s="121" t="s">
        <v>45</v>
      </c>
      <c r="C7" s="121"/>
      <c r="D7" s="362" t="s">
        <v>98</v>
      </c>
      <c r="E7" s="372">
        <f>'4.sz.m.ÖNK kiadás'!E8+'5 sz. m Idősek otthona'!D35</f>
        <v>4847471</v>
      </c>
      <c r="F7" s="289">
        <f>'4.sz.m.ÖNK kiadás'!F8+'5 sz. m Idősek otthona'!E35</f>
        <v>4847471</v>
      </c>
      <c r="G7" s="289">
        <f>'4.sz.m.ÖNK kiadás'!G8+'5 sz. m Idősek otthona'!F35</f>
        <v>5847471</v>
      </c>
      <c r="H7" s="289">
        <f>'4.sz.m.ÖNK kiadás'!H8+'5 sz. m Idősek otthona'!G35</f>
        <v>5860846</v>
      </c>
      <c r="I7" s="289">
        <f>'4.sz.m.ÖNK kiadás'!I8+'5 sz. m Idősek otthona'!H35</f>
        <v>5769656</v>
      </c>
      <c r="J7" s="1111">
        <f t="shared" si="5"/>
        <v>0.98444081281098328</v>
      </c>
      <c r="K7" s="372">
        <f>'4.sz.m.ÖNK kiadás'!K8</f>
        <v>613968</v>
      </c>
      <c r="L7" s="289">
        <f t="shared" si="6"/>
        <v>613968</v>
      </c>
      <c r="M7" s="289">
        <f t="shared" si="6"/>
        <v>1613968</v>
      </c>
      <c r="N7" s="289">
        <f t="shared" si="6"/>
        <v>5860846</v>
      </c>
      <c r="O7" s="289">
        <f t="shared" si="6"/>
        <v>5769656</v>
      </c>
      <c r="P7" s="1111">
        <f t="shared" si="7"/>
        <v>0.98444081281098328</v>
      </c>
      <c r="Q7" s="372">
        <f>'5 sz. m Idősek otthona'!J35</f>
        <v>4233503</v>
      </c>
      <c r="R7" s="372">
        <f>'5 sz. m Idősek otthona'!K35</f>
        <v>4233503</v>
      </c>
      <c r="S7" s="372">
        <f>'5 sz. m Idősek otthona'!L35</f>
        <v>4233503</v>
      </c>
      <c r="T7" s="289">
        <f>'4.sz.m.ÖNK kiadás'!T8</f>
        <v>0</v>
      </c>
      <c r="U7" s="289">
        <f>'4.sz.m.ÖNK kiadás'!U8</f>
        <v>0</v>
      </c>
      <c r="V7" s="988">
        <v>0</v>
      </c>
      <c r="W7" s="372"/>
      <c r="X7" s="289" t="e">
        <f>#REF!</f>
        <v>#REF!</v>
      </c>
      <c r="Y7" s="289" t="e">
        <f>#REF!</f>
        <v>#REF!</v>
      </c>
      <c r="Z7" s="289"/>
      <c r="AA7" s="289"/>
      <c r="AB7" s="289"/>
      <c r="AC7" s="289"/>
    </row>
    <row r="8" spans="1:29" s="5" customFormat="1" ht="33" customHeight="1">
      <c r="A8" s="112"/>
      <c r="B8" s="121" t="s">
        <v>46</v>
      </c>
      <c r="C8" s="121"/>
      <c r="D8" s="362" t="s">
        <v>99</v>
      </c>
      <c r="E8" s="372">
        <f>'4.sz.m.ÖNK kiadás'!E9+'5 sz. m Idősek otthona'!D36</f>
        <v>21598520</v>
      </c>
      <c r="F8" s="289">
        <f>'4.sz.m.ÖNK kiadás'!F9+'5 sz. m Idősek otthona'!E36</f>
        <v>21598520</v>
      </c>
      <c r="G8" s="289">
        <f>'4.sz.m.ÖNK kiadás'!G9+'5 sz. m Idősek otthona'!F36</f>
        <v>23398520</v>
      </c>
      <c r="H8" s="289">
        <f>'4.sz.m.ÖNK kiadás'!H9+'5 sz. m Idősek otthona'!G36</f>
        <v>43116621</v>
      </c>
      <c r="I8" s="289">
        <f>'4.sz.m.ÖNK kiadás'!I9+'5 sz. m Idősek otthona'!H36</f>
        <v>21241259</v>
      </c>
      <c r="J8" s="1111">
        <f t="shared" si="5"/>
        <v>0.49264665243595968</v>
      </c>
      <c r="K8" s="372">
        <f>'4.sz.m.ÖNK kiadás'!K9</f>
        <v>9133800</v>
      </c>
      <c r="L8" s="289">
        <f t="shared" si="6"/>
        <v>9133800</v>
      </c>
      <c r="M8" s="289">
        <f t="shared" si="6"/>
        <v>10933800</v>
      </c>
      <c r="N8" s="289">
        <f t="shared" si="6"/>
        <v>43116621</v>
      </c>
      <c r="O8" s="289">
        <f t="shared" si="6"/>
        <v>21241259</v>
      </c>
      <c r="P8" s="1111">
        <f t="shared" si="7"/>
        <v>0.49264665243595968</v>
      </c>
      <c r="Q8" s="372">
        <f>'5 sz. m Idősek otthona'!J36</f>
        <v>12464720</v>
      </c>
      <c r="R8" s="372">
        <f>'5 sz. m Idősek otthona'!K36</f>
        <v>12464720</v>
      </c>
      <c r="S8" s="372">
        <f>'5 sz. m Idősek otthona'!L36</f>
        <v>12464720</v>
      </c>
      <c r="T8" s="289">
        <f>+'4.sz.m.ÖNK kiadás'!T9</f>
        <v>0</v>
      </c>
      <c r="U8" s="289">
        <f>+'4.sz.m.ÖNK kiadás'!U9</f>
        <v>0</v>
      </c>
      <c r="V8" s="988">
        <v>0</v>
      </c>
      <c r="W8" s="372"/>
      <c r="X8" s="289" t="e">
        <f>#REF!</f>
        <v>#REF!</v>
      </c>
      <c r="Y8" s="289" t="e">
        <f>#REF!</f>
        <v>#REF!</v>
      </c>
      <c r="Z8" s="289"/>
      <c r="AA8" s="289"/>
      <c r="AB8" s="289"/>
      <c r="AC8" s="289"/>
    </row>
    <row r="9" spans="1:29" s="5" customFormat="1" ht="33" customHeight="1">
      <c r="A9" s="112"/>
      <c r="B9" s="121" t="s">
        <v>58</v>
      </c>
      <c r="C9" s="121"/>
      <c r="D9" s="362" t="s">
        <v>100</v>
      </c>
      <c r="E9" s="372">
        <f>'4.sz.m.ÖNK kiadás'!E10+'5 sz. m Idősek otthona'!D37</f>
        <v>1500000</v>
      </c>
      <c r="F9" s="289">
        <f>'4.sz.m.ÖNK kiadás'!F10+'5 sz. m Idősek otthona'!E37</f>
        <v>1500000</v>
      </c>
      <c r="G9" s="289">
        <f>'4.sz.m.ÖNK kiadás'!G10+'5 sz. m Idősek otthona'!F37</f>
        <v>1500000</v>
      </c>
      <c r="H9" s="289">
        <f>'4.sz.m.ÖNK kiadás'!H10+'5 sz. m Idősek otthona'!G37</f>
        <v>916000</v>
      </c>
      <c r="I9" s="289">
        <f>'4.sz.m.ÖNK kiadás'!I10+'5 sz. m Idősek otthona'!H37</f>
        <v>916000</v>
      </c>
      <c r="J9" s="1111">
        <f t="shared" si="5"/>
        <v>1</v>
      </c>
      <c r="K9" s="372">
        <f>'4.sz.m.ÖNK kiadás'!K10</f>
        <v>60000</v>
      </c>
      <c r="L9" s="289">
        <f t="shared" si="6"/>
        <v>60000</v>
      </c>
      <c r="M9" s="289">
        <f t="shared" si="6"/>
        <v>60000</v>
      </c>
      <c r="N9" s="289">
        <f t="shared" si="6"/>
        <v>916000</v>
      </c>
      <c r="O9" s="289">
        <f t="shared" si="6"/>
        <v>916000</v>
      </c>
      <c r="P9" s="1111">
        <f t="shared" si="7"/>
        <v>1</v>
      </c>
      <c r="Q9" s="372">
        <f>'4.sz.m.ÖNK kiadás'!Q10</f>
        <v>1440000</v>
      </c>
      <c r="R9" s="289">
        <f>'4.sz.m.ÖNK kiadás'!R10</f>
        <v>1440000</v>
      </c>
      <c r="S9" s="289">
        <f>'4.sz.m.ÖNK kiadás'!S10</f>
        <v>1440000</v>
      </c>
      <c r="T9" s="289">
        <f>'4.sz.m.ÖNK kiadás'!T10</f>
        <v>0</v>
      </c>
      <c r="U9" s="289">
        <f>'4.sz.m.ÖNK kiadás'!U10</f>
        <v>0</v>
      </c>
      <c r="V9" s="988">
        <v>0</v>
      </c>
      <c r="W9" s="372"/>
      <c r="X9" s="289"/>
      <c r="Y9" s="289"/>
      <c r="Z9" s="289"/>
      <c r="AA9" s="289"/>
      <c r="AB9" s="289"/>
      <c r="AC9" s="289"/>
    </row>
    <row r="10" spans="1:29" s="5" customFormat="1" ht="33" customHeight="1">
      <c r="A10" s="112"/>
      <c r="B10" s="121" t="s">
        <v>59</v>
      </c>
      <c r="C10" s="121"/>
      <c r="D10" s="363" t="s">
        <v>102</v>
      </c>
      <c r="E10" s="372">
        <f t="shared" ref="E10" si="8">SUM(E11:E15)</f>
        <v>2230000</v>
      </c>
      <c r="F10" s="289">
        <f t="shared" ref="F10:H10" si="9">SUM(F11:F15)</f>
        <v>2230000</v>
      </c>
      <c r="G10" s="289">
        <f t="shared" si="9"/>
        <v>2231000</v>
      </c>
      <c r="H10" s="289">
        <f t="shared" si="9"/>
        <v>2634202</v>
      </c>
      <c r="I10" s="289">
        <f t="shared" ref="I10" si="10">SUM(I11:I15)</f>
        <v>2476395</v>
      </c>
      <c r="J10" s="1111">
        <f t="shared" si="5"/>
        <v>0.94009305284864264</v>
      </c>
      <c r="K10" s="372">
        <f>'4.sz.m.ÖNK kiadás'!K11</f>
        <v>2224000</v>
      </c>
      <c r="L10" s="289">
        <f t="shared" si="6"/>
        <v>2224000</v>
      </c>
      <c r="M10" s="289">
        <f t="shared" si="6"/>
        <v>2224000</v>
      </c>
      <c r="N10" s="289">
        <f t="shared" si="6"/>
        <v>757362</v>
      </c>
      <c r="O10" s="289">
        <f t="shared" si="6"/>
        <v>599555</v>
      </c>
      <c r="P10" s="1111">
        <f t="shared" si="7"/>
        <v>0.79163596800473224</v>
      </c>
      <c r="Q10" s="372">
        <f>'4.sz.m.ÖNK kiadás'!Q11</f>
        <v>6000</v>
      </c>
      <c r="R10" s="289">
        <f>'4.sz.m.ÖNK kiadás'!R11</f>
        <v>6000</v>
      </c>
      <c r="S10" s="289">
        <f>'4.sz.m.ÖNK kiadás'!S11</f>
        <v>7000</v>
      </c>
      <c r="T10" s="289">
        <f>'4.sz.m.ÖNK kiadás'!T11</f>
        <v>1876840</v>
      </c>
      <c r="U10" s="289">
        <f>'4.sz.m.ÖNK kiadás'!U11</f>
        <v>1876840</v>
      </c>
      <c r="V10" s="988">
        <f t="shared" ref="V10:V35" si="11">+U10/T10</f>
        <v>1</v>
      </c>
      <c r="W10" s="372"/>
      <c r="X10" s="289"/>
      <c r="Y10" s="289"/>
      <c r="Z10" s="289"/>
      <c r="AA10" s="289"/>
      <c r="AB10" s="289"/>
      <c r="AC10" s="289"/>
    </row>
    <row r="11" spans="1:29" s="5" customFormat="1" ht="33" customHeight="1">
      <c r="A11" s="112"/>
      <c r="B11" s="144"/>
      <c r="C11" s="121" t="s">
        <v>101</v>
      </c>
      <c r="D11" s="364" t="s">
        <v>316</v>
      </c>
      <c r="E11" s="372">
        <f>'4.sz.m.ÖNK kiadás'!E12</f>
        <v>0</v>
      </c>
      <c r="F11" s="289"/>
      <c r="G11" s="289">
        <f>'4.sz.m.ÖNK kiadás'!G12</f>
        <v>0</v>
      </c>
      <c r="H11" s="289">
        <f>'4.sz.m.ÖNK kiadás'!H12</f>
        <v>0</v>
      </c>
      <c r="I11" s="289">
        <f>'4.sz.m.ÖNK kiadás'!I12</f>
        <v>0</v>
      </c>
      <c r="J11" s="1111">
        <v>0</v>
      </c>
      <c r="K11" s="372">
        <f>'4.sz.m.ÖNK kiadás'!K12</f>
        <v>0</v>
      </c>
      <c r="L11" s="289">
        <f t="shared" si="6"/>
        <v>0</v>
      </c>
      <c r="M11" s="289">
        <f t="shared" si="6"/>
        <v>0</v>
      </c>
      <c r="N11" s="289">
        <f t="shared" si="6"/>
        <v>0</v>
      </c>
      <c r="O11" s="289">
        <f t="shared" si="6"/>
        <v>0</v>
      </c>
      <c r="P11" s="1111">
        <v>0</v>
      </c>
      <c r="Q11" s="372">
        <f>'4.sz.m.ÖNK kiadás'!Q12</f>
        <v>0</v>
      </c>
      <c r="R11" s="289">
        <f>'4.sz.m.ÖNK kiadás'!R12</f>
        <v>0</v>
      </c>
      <c r="S11" s="289">
        <f>'4.sz.m.ÖNK kiadás'!S12</f>
        <v>0</v>
      </c>
      <c r="T11" s="289">
        <f>'4.sz.m.ÖNK kiadás'!T12</f>
        <v>0</v>
      </c>
      <c r="U11" s="289">
        <f>'4.sz.m.ÖNK kiadás'!U12</f>
        <v>0</v>
      </c>
      <c r="V11" s="988">
        <v>0</v>
      </c>
      <c r="W11" s="372"/>
      <c r="X11" s="289"/>
      <c r="Y11" s="289"/>
      <c r="Z11" s="289"/>
      <c r="AA11" s="289"/>
      <c r="AB11" s="289"/>
      <c r="AC11" s="289"/>
    </row>
    <row r="12" spans="1:29" s="5" customFormat="1" ht="57.75" customHeight="1">
      <c r="A12" s="112"/>
      <c r="B12" s="121"/>
      <c r="C12" s="121" t="s">
        <v>103</v>
      </c>
      <c r="D12" s="362" t="s">
        <v>317</v>
      </c>
      <c r="E12" s="372">
        <f>'4.sz.m.ÖNK kiadás'!E13</f>
        <v>2230000</v>
      </c>
      <c r="F12" s="289">
        <f>'4.sz.m.ÖNK kiadás'!F13</f>
        <v>2230000</v>
      </c>
      <c r="G12" s="289">
        <f>'4.sz.m.ÖNK kiadás'!G13</f>
        <v>2231000</v>
      </c>
      <c r="H12" s="289">
        <f>'4.sz.m.ÖNK kiadás'!H13</f>
        <v>1521000</v>
      </c>
      <c r="I12" s="289">
        <f>'4.sz.m.ÖNK kiadás'!I13</f>
        <v>1521000</v>
      </c>
      <c r="J12" s="1111">
        <f t="shared" si="5"/>
        <v>1</v>
      </c>
      <c r="K12" s="372">
        <f>'4.sz.m.ÖNK kiadás'!K13</f>
        <v>0</v>
      </c>
      <c r="L12" s="289">
        <f t="shared" si="6"/>
        <v>0</v>
      </c>
      <c r="M12" s="289">
        <f t="shared" si="6"/>
        <v>0</v>
      </c>
      <c r="N12" s="289">
        <f t="shared" si="6"/>
        <v>0</v>
      </c>
      <c r="O12" s="289">
        <f t="shared" si="6"/>
        <v>0</v>
      </c>
      <c r="P12" s="1111">
        <v>0</v>
      </c>
      <c r="Q12" s="372">
        <f>'4.sz.m.ÖNK kiadás'!Q13</f>
        <v>2230000</v>
      </c>
      <c r="R12" s="289">
        <f>'4.sz.m.ÖNK kiadás'!R13</f>
        <v>2230000</v>
      </c>
      <c r="S12" s="289">
        <f>'4.sz.m.ÖNK kiadás'!S13</f>
        <v>2231000</v>
      </c>
      <c r="T12" s="289">
        <f>'4.sz.m.ÖNK kiadás'!T13</f>
        <v>1521000</v>
      </c>
      <c r="U12" s="289">
        <f>'4.sz.m.ÖNK kiadás'!U13</f>
        <v>1521000</v>
      </c>
      <c r="V12" s="988">
        <f t="shared" si="11"/>
        <v>1</v>
      </c>
      <c r="W12" s="372"/>
      <c r="X12" s="289"/>
      <c r="Y12" s="289"/>
      <c r="Z12" s="289"/>
      <c r="AA12" s="289"/>
      <c r="AB12" s="289"/>
      <c r="AC12" s="289"/>
    </row>
    <row r="13" spans="1:29" s="5" customFormat="1" ht="54.75" customHeight="1" thickBot="1">
      <c r="A13" s="140"/>
      <c r="B13" s="141"/>
      <c r="C13" s="121" t="s">
        <v>104</v>
      </c>
      <c r="D13" s="362" t="s">
        <v>460</v>
      </c>
      <c r="E13" s="372">
        <f>'4.sz.m.ÖNK kiadás'!E14</f>
        <v>0</v>
      </c>
      <c r="F13" s="289">
        <f>'4.sz.m.ÖNK kiadás'!F14</f>
        <v>0</v>
      </c>
      <c r="G13" s="289">
        <f>'4.sz.m.ÖNK kiadás'!G14</f>
        <v>0</v>
      </c>
      <c r="H13" s="289">
        <f>'4.sz.m.ÖNK kiadás'!H14</f>
        <v>1113202</v>
      </c>
      <c r="I13" s="289">
        <f>'4.sz.m.ÖNK kiadás'!I14</f>
        <v>955395</v>
      </c>
      <c r="J13" s="1111">
        <f t="shared" si="5"/>
        <v>0.85824046309654489</v>
      </c>
      <c r="K13" s="372">
        <f>'4.sz.m.ÖNK kiadás'!K14</f>
        <v>0</v>
      </c>
      <c r="L13" s="289">
        <f t="shared" si="6"/>
        <v>0</v>
      </c>
      <c r="M13" s="289">
        <f t="shared" si="6"/>
        <v>0</v>
      </c>
      <c r="N13" s="289">
        <f t="shared" si="6"/>
        <v>757362</v>
      </c>
      <c r="O13" s="289">
        <f t="shared" si="6"/>
        <v>599555</v>
      </c>
      <c r="P13" s="1111">
        <f t="shared" si="7"/>
        <v>0.79163596800473224</v>
      </c>
      <c r="Q13" s="372">
        <f>'4.sz.m.ÖNK kiadás'!Q14</f>
        <v>0</v>
      </c>
      <c r="R13" s="289">
        <f>'4.sz.m.ÖNK kiadás'!R14</f>
        <v>0</v>
      </c>
      <c r="S13" s="289">
        <f>'4.sz.m.ÖNK kiadás'!S14</f>
        <v>0</v>
      </c>
      <c r="T13" s="289">
        <f>'4.sz.m.ÖNK kiadás'!T14</f>
        <v>355840</v>
      </c>
      <c r="U13" s="289">
        <f>'4.sz.m.ÖNK kiadás'!U14</f>
        <v>355840</v>
      </c>
      <c r="V13" s="988">
        <f t="shared" si="11"/>
        <v>1</v>
      </c>
      <c r="W13" s="372"/>
      <c r="X13" s="289"/>
      <c r="Y13" s="289"/>
      <c r="Z13" s="289"/>
      <c r="AA13" s="289"/>
      <c r="AB13" s="289"/>
      <c r="AC13" s="289"/>
    </row>
    <row r="14" spans="1:29" s="5" customFormat="1" ht="33" hidden="1" customHeight="1">
      <c r="A14" s="112"/>
      <c r="B14" s="121"/>
      <c r="C14" s="121" t="s">
        <v>107</v>
      </c>
      <c r="D14" s="362" t="s">
        <v>109</v>
      </c>
      <c r="E14" s="372"/>
      <c r="F14" s="289"/>
      <c r="G14" s="289"/>
      <c r="H14" s="289"/>
      <c r="I14" s="289"/>
      <c r="J14" s="1111" t="e">
        <f t="shared" si="5"/>
        <v>#DIV/0!</v>
      </c>
      <c r="K14" s="372"/>
      <c r="L14" s="289"/>
      <c r="M14" s="289"/>
      <c r="N14" s="289"/>
      <c r="O14" s="289"/>
      <c r="P14" s="1111" t="e">
        <f t="shared" si="7"/>
        <v>#DIV/0!</v>
      </c>
      <c r="Q14" s="372">
        <f>'4.sz.m.ÖNK kiadás'!Q15</f>
        <v>0</v>
      </c>
      <c r="R14" s="289">
        <f>'4.sz.m.ÖNK kiadás'!R15</f>
        <v>0</v>
      </c>
      <c r="S14" s="289">
        <f>'4.sz.m.ÖNK kiadás'!S15</f>
        <v>0</v>
      </c>
      <c r="T14" s="289">
        <f>'4.sz.m.ÖNK kiadás'!T15</f>
        <v>0</v>
      </c>
      <c r="U14" s="289">
        <f>'4.sz.m.ÖNK kiadás'!U15</f>
        <v>0</v>
      </c>
      <c r="V14" s="988" t="e">
        <f t="shared" si="11"/>
        <v>#DIV/0!</v>
      </c>
      <c r="W14" s="372"/>
      <c r="X14" s="289"/>
      <c r="Y14" s="289"/>
      <c r="Z14" s="289"/>
      <c r="AA14" s="289"/>
      <c r="AB14" s="289"/>
      <c r="AC14" s="289"/>
    </row>
    <row r="15" spans="1:29" s="5" customFormat="1" ht="33" hidden="1" customHeight="1" thickBot="1">
      <c r="A15" s="148"/>
      <c r="B15" s="135"/>
      <c r="C15" s="135" t="s">
        <v>108</v>
      </c>
      <c r="D15" s="365" t="s">
        <v>110</v>
      </c>
      <c r="E15" s="372"/>
      <c r="F15" s="289"/>
      <c r="G15" s="289"/>
      <c r="H15" s="289"/>
      <c r="I15" s="289"/>
      <c r="J15" s="1111" t="e">
        <f t="shared" si="5"/>
        <v>#DIV/0!</v>
      </c>
      <c r="K15" s="372"/>
      <c r="L15" s="289"/>
      <c r="M15" s="289"/>
      <c r="N15" s="289"/>
      <c r="O15" s="289"/>
      <c r="P15" s="1111" t="e">
        <f t="shared" si="7"/>
        <v>#DIV/0!</v>
      </c>
      <c r="Q15" s="372">
        <f>'4.sz.m.ÖNK kiadás'!Q16</f>
        <v>0</v>
      </c>
      <c r="R15" s="289">
        <f>'4.sz.m.ÖNK kiadás'!R16</f>
        <v>0</v>
      </c>
      <c r="S15" s="289">
        <f>'4.sz.m.ÖNK kiadás'!S16</f>
        <v>0</v>
      </c>
      <c r="T15" s="289">
        <f>'4.sz.m.ÖNK kiadás'!T16</f>
        <v>0</v>
      </c>
      <c r="U15" s="289">
        <f>'4.sz.m.ÖNK kiadás'!U16</f>
        <v>0</v>
      </c>
      <c r="V15" s="988" t="e">
        <f t="shared" si="11"/>
        <v>#DIV/0!</v>
      </c>
      <c r="W15" s="372"/>
      <c r="X15" s="289"/>
      <c r="Y15" s="289"/>
      <c r="Z15" s="289"/>
      <c r="AA15" s="289"/>
      <c r="AB15" s="289"/>
      <c r="AC15" s="289"/>
    </row>
    <row r="16" spans="1:29" s="5" customFormat="1" ht="33" customHeight="1" thickBot="1">
      <c r="A16" s="130" t="s">
        <v>34</v>
      </c>
      <c r="B16" s="1224" t="s">
        <v>111</v>
      </c>
      <c r="C16" s="1224"/>
      <c r="D16" s="1224"/>
      <c r="E16" s="373">
        <f t="shared" ref="E16:N16" si="12">SUM(E17:E19)</f>
        <v>28763393</v>
      </c>
      <c r="F16" s="88">
        <f t="shared" si="12"/>
        <v>28763393</v>
      </c>
      <c r="G16" s="88">
        <f t="shared" si="12"/>
        <v>27463393</v>
      </c>
      <c r="H16" s="88">
        <f t="shared" si="12"/>
        <v>22869408</v>
      </c>
      <c r="I16" s="88">
        <f t="shared" ref="I16" si="13">SUM(I17:I19)</f>
        <v>21760323</v>
      </c>
      <c r="J16" s="1112">
        <f t="shared" si="5"/>
        <v>0.95150355444268608</v>
      </c>
      <c r="K16" s="373">
        <f t="shared" si="12"/>
        <v>0</v>
      </c>
      <c r="L16" s="88">
        <f t="shared" si="12"/>
        <v>0</v>
      </c>
      <c r="M16" s="88" t="e">
        <f t="shared" si="12"/>
        <v>#REF!</v>
      </c>
      <c r="N16" s="88">
        <f t="shared" si="12"/>
        <v>22869407.539999999</v>
      </c>
      <c r="O16" s="88">
        <f t="shared" ref="O16" si="14">SUM(O17:O19)</f>
        <v>21760323</v>
      </c>
      <c r="P16" s="1112">
        <f t="shared" si="7"/>
        <v>0.95150357358142568</v>
      </c>
      <c r="Q16" s="373">
        <f>SUM(Q17:Q19)</f>
        <v>28763393</v>
      </c>
      <c r="R16" s="88">
        <f t="shared" ref="R16:Z16" si="15">SUM(R17:R19)</f>
        <v>28763393</v>
      </c>
      <c r="S16" s="88">
        <f t="shared" si="15"/>
        <v>27463393</v>
      </c>
      <c r="T16" s="88">
        <f t="shared" si="15"/>
        <v>0</v>
      </c>
      <c r="U16" s="88">
        <f t="shared" ref="U16" si="16">SUM(U17:U19)</f>
        <v>0</v>
      </c>
      <c r="V16" s="741">
        <v>0</v>
      </c>
      <c r="W16" s="373">
        <f t="shared" si="15"/>
        <v>0</v>
      </c>
      <c r="X16" s="88">
        <f t="shared" si="15"/>
        <v>0</v>
      </c>
      <c r="Y16" s="88">
        <f t="shared" si="15"/>
        <v>0</v>
      </c>
      <c r="Z16" s="88">
        <f t="shared" si="15"/>
        <v>0</v>
      </c>
      <c r="AA16" s="88">
        <f>SUM(AA17:AA19)</f>
        <v>0</v>
      </c>
      <c r="AB16" s="88">
        <f>SUM(AB17:AB19)</f>
        <v>0</v>
      </c>
      <c r="AC16" s="88">
        <f>SUM(AC17:AC19)</f>
        <v>0</v>
      </c>
    </row>
    <row r="17" spans="1:29" s="5" customFormat="1" ht="33" customHeight="1">
      <c r="A17" s="129"/>
      <c r="B17" s="134" t="s">
        <v>47</v>
      </c>
      <c r="C17" s="1225" t="s">
        <v>112</v>
      </c>
      <c r="D17" s="1225"/>
      <c r="E17" s="372">
        <f>'4.sz.m.ÖNK kiadás'!E18+'5 sz. m Idősek otthona'!D40</f>
        <v>635000</v>
      </c>
      <c r="F17" s="289">
        <f>'4.sz.m.ÖNK kiadás'!F18+'5 sz. m Idősek otthona'!E40</f>
        <v>635000</v>
      </c>
      <c r="G17" s="289">
        <f>'4.sz.m.ÖNK kiadás'!G18+'5 sz. m Idősek otthona'!F40</f>
        <v>935000</v>
      </c>
      <c r="H17" s="289">
        <f>'4.sz.m.ÖNK kiadás'!H18+'5 sz. m Idősek otthona'!G40</f>
        <v>2767490</v>
      </c>
      <c r="I17" s="289">
        <f>'4.sz.m.ÖNK kiadás'!I18+'5 sz. m Idősek otthona'!H40</f>
        <v>1658405</v>
      </c>
      <c r="J17" s="1111">
        <f t="shared" si="5"/>
        <v>0.59924516439083786</v>
      </c>
      <c r="K17" s="372">
        <f>'4.sz.m.ÖNK kiadás'!K18</f>
        <v>0</v>
      </c>
      <c r="L17" s="289">
        <v>0</v>
      </c>
      <c r="M17" s="289" t="e">
        <f>'4.sz.m.ÖNK kiadás'!M18+#REF!+'5 sz. m Idősek otthona'!L40+#REF!</f>
        <v>#REF!</v>
      </c>
      <c r="N17" s="289">
        <f>'4.sz.m.ÖNK kiadás'!N18+'5 sz. m Idősek otthona'!M40</f>
        <v>2767489.54</v>
      </c>
      <c r="O17" s="289">
        <f>'4.sz.m.ÖNK kiadás'!O18+'5 sz. m Idősek otthona'!N40</f>
        <v>1658405</v>
      </c>
      <c r="P17" s="1111">
        <f t="shared" si="7"/>
        <v>0.59924526399474665</v>
      </c>
      <c r="Q17" s="372">
        <f>'4.sz.m.ÖNK kiadás'!Q18+'5 sz. m Idősek otthona'!J40</f>
        <v>635000</v>
      </c>
      <c r="R17" s="372">
        <f>'4.sz.m.ÖNK kiadás'!R18+'5 sz. m Idősek otthona'!K40</f>
        <v>635000</v>
      </c>
      <c r="S17" s="372">
        <f>'4.sz.m.ÖNK kiadás'!S18+'5 sz. m Idősek otthona'!L40</f>
        <v>935000</v>
      </c>
      <c r="T17" s="289">
        <f>+'4.sz.m.ÖNK kiadás'!T18</f>
        <v>0</v>
      </c>
      <c r="U17" s="289">
        <f>+'4.sz.m.ÖNK kiadás'!U18</f>
        <v>0</v>
      </c>
      <c r="V17" s="988">
        <v>0</v>
      </c>
      <c r="W17" s="372"/>
      <c r="X17" s="289"/>
      <c r="Y17" s="289"/>
      <c r="Z17" s="289"/>
      <c r="AA17" s="289"/>
      <c r="AB17" s="289"/>
      <c r="AC17" s="289"/>
    </row>
    <row r="18" spans="1:29" s="5" customFormat="1" ht="33" customHeight="1">
      <c r="A18" s="112"/>
      <c r="B18" s="121" t="s">
        <v>48</v>
      </c>
      <c r="C18" s="1221" t="s">
        <v>113</v>
      </c>
      <c r="D18" s="1221"/>
      <c r="E18" s="372">
        <f>'4.sz.m.ÖNK kiadás'!E19+'5 sz. m Idősek otthona'!D41</f>
        <v>28128393</v>
      </c>
      <c r="F18" s="289">
        <f>'4.sz.m.ÖNK kiadás'!F19+'5 sz. m Idősek otthona'!E41</f>
        <v>28128393</v>
      </c>
      <c r="G18" s="289">
        <f>'4.sz.m.ÖNK kiadás'!G19+'5 sz. m Idősek otthona'!F41</f>
        <v>26528393</v>
      </c>
      <c r="H18" s="289">
        <f>'4.sz.m.ÖNK kiadás'!H19+'5 sz. m Idősek otthona'!G41</f>
        <v>20101918</v>
      </c>
      <c r="I18" s="289">
        <f>'4.sz.m.ÖNK kiadás'!I19+'5 sz. m Idősek otthona'!H41</f>
        <v>20101918</v>
      </c>
      <c r="J18" s="1111">
        <f t="shared" si="5"/>
        <v>1</v>
      </c>
      <c r="K18" s="372">
        <f>'4.sz.m.ÖNK kiadás'!K19</f>
        <v>0</v>
      </c>
      <c r="L18" s="289">
        <f>'4.sz.m.ÖNK kiadás'!L19</f>
        <v>0</v>
      </c>
      <c r="M18" s="289">
        <f>'4.sz.m.ÖNK kiadás'!M19</f>
        <v>0</v>
      </c>
      <c r="N18" s="289">
        <f>'4.sz.m.ÖNK kiadás'!N19</f>
        <v>20101918</v>
      </c>
      <c r="O18" s="289">
        <f>'4.sz.m.ÖNK kiadás'!O19</f>
        <v>20101918</v>
      </c>
      <c r="P18" s="1111">
        <f t="shared" si="7"/>
        <v>1</v>
      </c>
      <c r="Q18" s="372">
        <f>'4.sz.m.ÖNK kiadás'!Q19+'5 sz. m Idősek otthona'!J41</f>
        <v>28128393</v>
      </c>
      <c r="R18" s="372">
        <f>'4.sz.m.ÖNK kiadás'!R19+'5 sz. m Idősek otthona'!K41</f>
        <v>28128393</v>
      </c>
      <c r="S18" s="372">
        <f>'4.sz.m.ÖNK kiadás'!S19+'5 sz. m Idősek otthona'!L41</f>
        <v>26528393</v>
      </c>
      <c r="T18" s="289"/>
      <c r="U18" s="289"/>
      <c r="V18" s="988">
        <v>0</v>
      </c>
      <c r="W18" s="372"/>
      <c r="X18" s="289"/>
      <c r="Y18" s="289"/>
      <c r="Z18" s="289"/>
      <c r="AA18" s="289"/>
      <c r="AB18" s="289"/>
      <c r="AC18" s="289"/>
    </row>
    <row r="19" spans="1:29" s="5" customFormat="1" ht="33" customHeight="1">
      <c r="A19" s="142"/>
      <c r="B19" s="121" t="s">
        <v>49</v>
      </c>
      <c r="C19" s="1231" t="s">
        <v>114</v>
      </c>
      <c r="D19" s="1231"/>
      <c r="E19" s="372">
        <f>'4.sz.m.ÖNK kiadás'!E20</f>
        <v>0</v>
      </c>
      <c r="F19" s="289">
        <f>'4.sz.m.ÖNK kiadás'!F20</f>
        <v>0</v>
      </c>
      <c r="G19" s="289">
        <f>'4.sz.m.ÖNK kiadás'!G20</f>
        <v>0</v>
      </c>
      <c r="H19" s="289">
        <f>'4.sz.m.ÖNK kiadás'!H20</f>
        <v>0</v>
      </c>
      <c r="I19" s="289">
        <f>'4.sz.m.ÖNK kiadás'!I20</f>
        <v>0</v>
      </c>
      <c r="J19" s="1111">
        <v>0</v>
      </c>
      <c r="K19" s="372">
        <f>'4.sz.m.ÖNK kiadás'!K20</f>
        <v>0</v>
      </c>
      <c r="L19" s="289">
        <f>'4.sz.m.ÖNK kiadás'!L20</f>
        <v>0</v>
      </c>
      <c r="M19" s="289">
        <f>'4.sz.m.ÖNK kiadás'!M20</f>
        <v>0</v>
      </c>
      <c r="N19" s="289">
        <f>'4.sz.m.ÖNK kiadás'!N20</f>
        <v>0</v>
      </c>
      <c r="O19" s="289">
        <f>'4.sz.m.ÖNK kiadás'!O20</f>
        <v>0</v>
      </c>
      <c r="P19" s="1111">
        <v>0</v>
      </c>
      <c r="Q19" s="372">
        <f>'4.sz.m.ÖNK kiadás'!Q20</f>
        <v>0</v>
      </c>
      <c r="R19" s="289">
        <f>'4.sz.m.ÖNK kiadás'!R20</f>
        <v>0</v>
      </c>
      <c r="S19" s="289">
        <f>'4.sz.m.ÖNK kiadás'!S20</f>
        <v>0</v>
      </c>
      <c r="T19" s="289">
        <f>'4.sz.m.ÖNK kiadás'!T20</f>
        <v>0</v>
      </c>
      <c r="U19" s="289">
        <f>'4.sz.m.ÖNK kiadás'!U20</f>
        <v>0</v>
      </c>
      <c r="V19" s="988">
        <v>0</v>
      </c>
      <c r="W19" s="372"/>
      <c r="X19" s="289"/>
      <c r="Y19" s="289"/>
      <c r="Z19" s="289"/>
      <c r="AA19" s="289"/>
      <c r="AB19" s="289"/>
      <c r="AC19" s="289"/>
    </row>
    <row r="20" spans="1:29" s="5" customFormat="1" ht="33" customHeight="1">
      <c r="A20" s="118"/>
      <c r="B20" s="122"/>
      <c r="C20" s="122" t="s">
        <v>115</v>
      </c>
      <c r="D20" s="249" t="s">
        <v>105</v>
      </c>
      <c r="E20" s="372">
        <f>'4.sz.m.ÖNK kiadás'!E21</f>
        <v>0</v>
      </c>
      <c r="F20" s="289">
        <f>'4.sz.m.ÖNK kiadás'!F21</f>
        <v>0</v>
      </c>
      <c r="G20" s="289">
        <f>'4.sz.m.ÖNK kiadás'!G21</f>
        <v>0</v>
      </c>
      <c r="H20" s="289">
        <f>'4.sz.m.ÖNK kiadás'!H21</f>
        <v>0</v>
      </c>
      <c r="I20" s="289">
        <f>'4.sz.m.ÖNK kiadás'!I21</f>
        <v>0</v>
      </c>
      <c r="J20" s="1111">
        <v>0</v>
      </c>
      <c r="K20" s="372">
        <f>'4.sz.m.ÖNK kiadás'!K21</f>
        <v>0</v>
      </c>
      <c r="L20" s="289">
        <f>'4.sz.m.ÖNK kiadás'!L21</f>
        <v>0</v>
      </c>
      <c r="M20" s="289">
        <f>'4.sz.m.ÖNK kiadás'!M21</f>
        <v>0</v>
      </c>
      <c r="N20" s="289">
        <f>'4.sz.m.ÖNK kiadás'!N21</f>
        <v>0</v>
      </c>
      <c r="O20" s="289">
        <f>'4.sz.m.ÖNK kiadás'!O21</f>
        <v>0</v>
      </c>
      <c r="P20" s="1111">
        <v>0</v>
      </c>
      <c r="Q20" s="372">
        <f>'4.sz.m.ÖNK kiadás'!Q21</f>
        <v>0</v>
      </c>
      <c r="R20" s="289">
        <f>'4.sz.m.ÖNK kiadás'!R21</f>
        <v>0</v>
      </c>
      <c r="S20" s="289">
        <f>'4.sz.m.ÖNK kiadás'!S21</f>
        <v>0</v>
      </c>
      <c r="T20" s="289">
        <f>'4.sz.m.ÖNK kiadás'!T21</f>
        <v>0</v>
      </c>
      <c r="U20" s="289">
        <f>'4.sz.m.ÖNK kiadás'!U21</f>
        <v>0</v>
      </c>
      <c r="V20" s="988">
        <v>0</v>
      </c>
      <c r="W20" s="372"/>
      <c r="X20" s="289"/>
      <c r="Y20" s="289"/>
      <c r="Z20" s="289"/>
      <c r="AA20" s="289"/>
      <c r="AB20" s="289"/>
      <c r="AC20" s="289"/>
    </row>
    <row r="21" spans="1:29" s="5" customFormat="1" ht="33" customHeight="1">
      <c r="A21" s="118"/>
      <c r="B21" s="122"/>
      <c r="C21" s="122" t="s">
        <v>116</v>
      </c>
      <c r="D21" s="249" t="s">
        <v>106</v>
      </c>
      <c r="E21" s="372">
        <f>'4.sz.m.ÖNK kiadás'!E22</f>
        <v>0</v>
      </c>
      <c r="F21" s="289">
        <f>'4.sz.m.ÖNK kiadás'!F22</f>
        <v>0</v>
      </c>
      <c r="G21" s="289">
        <f>'4.sz.m.ÖNK kiadás'!G22</f>
        <v>0</v>
      </c>
      <c r="H21" s="289">
        <f>'4.sz.m.ÖNK kiadás'!H22</f>
        <v>0</v>
      </c>
      <c r="I21" s="289">
        <f>'4.sz.m.ÖNK kiadás'!I22</f>
        <v>0</v>
      </c>
      <c r="J21" s="1111">
        <v>0</v>
      </c>
      <c r="K21" s="372">
        <f>'4.sz.m.ÖNK kiadás'!K22</f>
        <v>0</v>
      </c>
      <c r="L21" s="289">
        <f>'4.sz.m.ÖNK kiadás'!L22</f>
        <v>0</v>
      </c>
      <c r="M21" s="289">
        <f>'4.sz.m.ÖNK kiadás'!M22</f>
        <v>0</v>
      </c>
      <c r="N21" s="289">
        <f>'4.sz.m.ÖNK kiadás'!N22</f>
        <v>0</v>
      </c>
      <c r="O21" s="289">
        <f>'4.sz.m.ÖNK kiadás'!O22</f>
        <v>0</v>
      </c>
      <c r="P21" s="1111">
        <v>0</v>
      </c>
      <c r="Q21" s="372">
        <f>'4.sz.m.ÖNK kiadás'!Q22</f>
        <v>0</v>
      </c>
      <c r="R21" s="289"/>
      <c r="S21" s="289"/>
      <c r="T21" s="289"/>
      <c r="U21" s="289"/>
      <c r="V21" s="988">
        <v>0</v>
      </c>
      <c r="W21" s="372"/>
      <c r="X21" s="289"/>
      <c r="Y21" s="289"/>
      <c r="Z21" s="289"/>
      <c r="AA21" s="289"/>
      <c r="AB21" s="289"/>
      <c r="AC21" s="289"/>
    </row>
    <row r="22" spans="1:29" s="5" customFormat="1" ht="33" customHeight="1">
      <c r="A22" s="142"/>
      <c r="B22" s="249"/>
      <c r="C22" s="122" t="s">
        <v>117</v>
      </c>
      <c r="D22" s="249" t="s">
        <v>109</v>
      </c>
      <c r="E22" s="372">
        <f>'4.sz.m.ÖNK kiadás'!E23</f>
        <v>0</v>
      </c>
      <c r="F22" s="289">
        <f>'4.sz.m.ÖNK kiadás'!F23</f>
        <v>0</v>
      </c>
      <c r="G22" s="289">
        <f>'4.sz.m.ÖNK kiadás'!G23</f>
        <v>0</v>
      </c>
      <c r="H22" s="289">
        <f>'4.sz.m.ÖNK kiadás'!H23</f>
        <v>0</v>
      </c>
      <c r="I22" s="289">
        <f>'4.sz.m.ÖNK kiadás'!I23</f>
        <v>0</v>
      </c>
      <c r="J22" s="1111">
        <v>0</v>
      </c>
      <c r="K22" s="372">
        <f>'4.sz.m.ÖNK kiadás'!K23</f>
        <v>0</v>
      </c>
      <c r="L22" s="289">
        <f>'4.sz.m.ÖNK kiadás'!L23</f>
        <v>0</v>
      </c>
      <c r="M22" s="289">
        <f>'4.sz.m.ÖNK kiadás'!M23</f>
        <v>0</v>
      </c>
      <c r="N22" s="289">
        <f>'4.sz.m.ÖNK kiadás'!N23</f>
        <v>0</v>
      </c>
      <c r="O22" s="289">
        <f>'4.sz.m.ÖNK kiadás'!O23</f>
        <v>0</v>
      </c>
      <c r="P22" s="1111">
        <v>0</v>
      </c>
      <c r="Q22" s="372">
        <f>'4.sz.m.ÖNK kiadás'!Q23</f>
        <v>0</v>
      </c>
      <c r="R22" s="289"/>
      <c r="S22" s="289"/>
      <c r="T22" s="289"/>
      <c r="U22" s="289"/>
      <c r="V22" s="988">
        <v>0</v>
      </c>
      <c r="W22" s="372"/>
      <c r="X22" s="289"/>
      <c r="Y22" s="289"/>
      <c r="Z22" s="289"/>
      <c r="AA22" s="289"/>
      <c r="AB22" s="289"/>
      <c r="AC22" s="289"/>
    </row>
    <row r="23" spans="1:29" s="5" customFormat="1" ht="33" customHeight="1" thickBot="1">
      <c r="A23" s="275"/>
      <c r="B23" s="276"/>
      <c r="C23" s="277" t="s">
        <v>216</v>
      </c>
      <c r="D23" s="276" t="s">
        <v>217</v>
      </c>
      <c r="E23" s="372">
        <f>'4.sz.m.ÖNK kiadás'!E24</f>
        <v>0</v>
      </c>
      <c r="F23" s="289">
        <f>'4.sz.m.ÖNK kiadás'!F24</f>
        <v>0</v>
      </c>
      <c r="G23" s="289">
        <f>'4.sz.m.ÖNK kiadás'!G24</f>
        <v>0</v>
      </c>
      <c r="H23" s="289">
        <f>'4.sz.m.ÖNK kiadás'!H24</f>
        <v>0</v>
      </c>
      <c r="I23" s="289">
        <f>'4.sz.m.ÖNK kiadás'!I24</f>
        <v>0</v>
      </c>
      <c r="J23" s="1111">
        <v>0</v>
      </c>
      <c r="K23" s="372">
        <f>'4.sz.m.ÖNK kiadás'!K24</f>
        <v>0</v>
      </c>
      <c r="L23" s="289">
        <f>'4.sz.m.ÖNK kiadás'!L24</f>
        <v>0</v>
      </c>
      <c r="M23" s="289">
        <f>'4.sz.m.ÖNK kiadás'!M24</f>
        <v>0</v>
      </c>
      <c r="N23" s="289">
        <f>'4.sz.m.ÖNK kiadás'!N24</f>
        <v>0</v>
      </c>
      <c r="O23" s="289">
        <f>'4.sz.m.ÖNK kiadás'!O24</f>
        <v>0</v>
      </c>
      <c r="P23" s="1111">
        <v>0</v>
      </c>
      <c r="Q23" s="372">
        <f>'4.sz.m.ÖNK kiadás'!Q24</f>
        <v>0</v>
      </c>
      <c r="R23" s="289"/>
      <c r="S23" s="289"/>
      <c r="T23" s="289"/>
      <c r="U23" s="289"/>
      <c r="V23" s="988">
        <v>0</v>
      </c>
      <c r="W23" s="372"/>
      <c r="X23" s="289"/>
      <c r="Y23" s="289"/>
      <c r="Z23" s="289"/>
      <c r="AA23" s="289"/>
      <c r="AB23" s="289"/>
      <c r="AC23" s="289"/>
    </row>
    <row r="24" spans="1:29" s="5" customFormat="1" ht="33" customHeight="1" thickBot="1">
      <c r="A24" s="130" t="s">
        <v>10</v>
      </c>
      <c r="B24" s="1224" t="s">
        <v>118</v>
      </c>
      <c r="C24" s="1224"/>
      <c r="D24" s="1224"/>
      <c r="E24" s="373">
        <f t="shared" ref="E24:N24" si="17">SUM(E25:E27)</f>
        <v>5087882</v>
      </c>
      <c r="F24" s="88">
        <f t="shared" si="17"/>
        <v>5087882</v>
      </c>
      <c r="G24" s="88">
        <f t="shared" si="17"/>
        <v>3543082</v>
      </c>
      <c r="H24" s="88">
        <f t="shared" si="17"/>
        <v>0</v>
      </c>
      <c r="I24" s="88">
        <f t="shared" ref="I24" si="18">SUM(I25:I27)</f>
        <v>0</v>
      </c>
      <c r="J24" s="1112">
        <v>0</v>
      </c>
      <c r="K24" s="373">
        <f t="shared" si="17"/>
        <v>5087882</v>
      </c>
      <c r="L24" s="88">
        <f t="shared" si="17"/>
        <v>5087882</v>
      </c>
      <c r="M24" s="88">
        <f t="shared" si="17"/>
        <v>3543082</v>
      </c>
      <c r="N24" s="88">
        <f t="shared" si="17"/>
        <v>0</v>
      </c>
      <c r="O24" s="88">
        <f t="shared" ref="O24" si="19">SUM(O25:O27)</f>
        <v>0</v>
      </c>
      <c r="P24" s="1112">
        <v>0</v>
      </c>
      <c r="Q24" s="373">
        <f t="shared" ref="Q24:Z24" si="20">SUM(Q25:Q27)</f>
        <v>0</v>
      </c>
      <c r="R24" s="88">
        <f t="shared" si="20"/>
        <v>0</v>
      </c>
      <c r="S24" s="88">
        <f t="shared" si="20"/>
        <v>0</v>
      </c>
      <c r="T24" s="88">
        <f t="shared" si="20"/>
        <v>0</v>
      </c>
      <c r="U24" s="88">
        <f t="shared" ref="U24" si="21">SUM(U25:U27)</f>
        <v>0</v>
      </c>
      <c r="V24" s="741">
        <v>0</v>
      </c>
      <c r="W24" s="373">
        <f t="shared" si="20"/>
        <v>0</v>
      </c>
      <c r="X24" s="88">
        <f t="shared" si="20"/>
        <v>0</v>
      </c>
      <c r="Y24" s="88">
        <f t="shared" si="20"/>
        <v>0</v>
      </c>
      <c r="Z24" s="88">
        <f t="shared" si="20"/>
        <v>0</v>
      </c>
      <c r="AA24" s="88">
        <f>SUM(AA25:AA27)</f>
        <v>0</v>
      </c>
      <c r="AB24" s="88">
        <f>SUM(AB25:AB27)</f>
        <v>0</v>
      </c>
      <c r="AC24" s="88">
        <f>SUM(AC25:AC27)</f>
        <v>0</v>
      </c>
    </row>
    <row r="25" spans="1:29" s="5" customFormat="1" ht="33" customHeight="1">
      <c r="A25" s="129"/>
      <c r="B25" s="134" t="s">
        <v>50</v>
      </c>
      <c r="C25" s="1225" t="s">
        <v>3</v>
      </c>
      <c r="D25" s="1225"/>
      <c r="E25" s="372">
        <f>'4.sz.m.ÖNK kiadás'!E26</f>
        <v>5087882</v>
      </c>
      <c r="F25" s="289">
        <f>'4.sz.m.ÖNK kiadás'!F26</f>
        <v>5087882</v>
      </c>
      <c r="G25" s="289">
        <f>'4.sz.m.ÖNK kiadás'!G26</f>
        <v>3543082</v>
      </c>
      <c r="H25" s="289">
        <f>'4.sz.m.ÖNK kiadás'!H26</f>
        <v>0</v>
      </c>
      <c r="I25" s="289">
        <f>'4.sz.m.ÖNK kiadás'!I26</f>
        <v>0</v>
      </c>
      <c r="J25" s="1111">
        <v>0</v>
      </c>
      <c r="K25" s="372">
        <f>'4.sz.m.ÖNK kiadás'!K26</f>
        <v>5087882</v>
      </c>
      <c r="L25" s="289">
        <f>'4.sz.m.ÖNK kiadás'!L26</f>
        <v>5087882</v>
      </c>
      <c r="M25" s="289">
        <f>'4.sz.m.ÖNK kiadás'!M26</f>
        <v>3543082</v>
      </c>
      <c r="N25" s="289">
        <f>'4.sz.m.ÖNK kiadás'!N26</f>
        <v>0</v>
      </c>
      <c r="O25" s="289">
        <f>'4.sz.m.ÖNK kiadás'!O26</f>
        <v>0</v>
      </c>
      <c r="P25" s="1111">
        <v>0</v>
      </c>
      <c r="Q25" s="372"/>
      <c r="R25" s="289"/>
      <c r="S25" s="289"/>
      <c r="T25" s="289"/>
      <c r="U25" s="289"/>
      <c r="V25" s="988">
        <v>0</v>
      </c>
      <c r="W25" s="372"/>
      <c r="X25" s="289"/>
      <c r="Y25" s="289"/>
      <c r="Z25" s="289"/>
      <c r="AA25" s="289"/>
      <c r="AB25" s="289"/>
      <c r="AC25" s="289"/>
    </row>
    <row r="26" spans="1:29" s="8" customFormat="1" ht="33" customHeight="1">
      <c r="A26" s="143"/>
      <c r="B26" s="121" t="s">
        <v>51</v>
      </c>
      <c r="C26" s="1220" t="s">
        <v>318</v>
      </c>
      <c r="D26" s="1220"/>
      <c r="E26" s="372"/>
      <c r="F26" s="289"/>
      <c r="G26" s="289"/>
      <c r="H26" s="289"/>
      <c r="I26" s="289"/>
      <c r="J26" s="1111">
        <v>0</v>
      </c>
      <c r="K26" s="372"/>
      <c r="L26" s="289"/>
      <c r="M26" s="289"/>
      <c r="N26" s="289"/>
      <c r="O26" s="289"/>
      <c r="P26" s="1111">
        <v>0</v>
      </c>
      <c r="Q26" s="372"/>
      <c r="R26" s="289"/>
      <c r="S26" s="289"/>
      <c r="T26" s="289"/>
      <c r="U26" s="289"/>
      <c r="V26" s="988">
        <v>0</v>
      </c>
      <c r="W26" s="372"/>
      <c r="X26" s="289"/>
      <c r="Y26" s="289"/>
      <c r="Z26" s="289"/>
      <c r="AA26" s="289"/>
      <c r="AB26" s="289"/>
      <c r="AC26" s="289"/>
    </row>
    <row r="27" spans="1:29" s="8" customFormat="1" ht="33" customHeight="1" thickBot="1">
      <c r="A27" s="149"/>
      <c r="B27" s="135" t="s">
        <v>87</v>
      </c>
      <c r="C27" s="150" t="s">
        <v>119</v>
      </c>
      <c r="D27" s="150"/>
      <c r="E27" s="372"/>
      <c r="F27" s="289"/>
      <c r="G27" s="289"/>
      <c r="H27" s="289"/>
      <c r="I27" s="289"/>
      <c r="J27" s="1111">
        <v>0</v>
      </c>
      <c r="K27" s="372"/>
      <c r="L27" s="289"/>
      <c r="M27" s="289"/>
      <c r="N27" s="289"/>
      <c r="O27" s="289"/>
      <c r="P27" s="1111">
        <v>0</v>
      </c>
      <c r="Q27" s="372"/>
      <c r="R27" s="289"/>
      <c r="S27" s="289"/>
      <c r="T27" s="289"/>
      <c r="U27" s="289"/>
      <c r="V27" s="988">
        <v>0</v>
      </c>
      <c r="W27" s="372"/>
      <c r="X27" s="289"/>
      <c r="Y27" s="289"/>
      <c r="Z27" s="289"/>
      <c r="AA27" s="289"/>
      <c r="AB27" s="289"/>
      <c r="AC27" s="289"/>
    </row>
    <row r="28" spans="1:29" s="8" customFormat="1" ht="33" customHeight="1" thickBot="1">
      <c r="A28" s="109" t="s">
        <v>11</v>
      </c>
      <c r="B28" s="136" t="s">
        <v>120</v>
      </c>
      <c r="C28" s="136"/>
      <c r="D28" s="136"/>
      <c r="E28" s="374">
        <v>0</v>
      </c>
      <c r="F28" s="375">
        <v>0</v>
      </c>
      <c r="G28" s="375">
        <v>0</v>
      </c>
      <c r="H28" s="375">
        <v>0</v>
      </c>
      <c r="I28" s="375">
        <v>0</v>
      </c>
      <c r="J28" s="1113">
        <v>0</v>
      </c>
      <c r="K28" s="374">
        <v>0</v>
      </c>
      <c r="L28" s="375">
        <v>0</v>
      </c>
      <c r="M28" s="375">
        <v>0</v>
      </c>
      <c r="N28" s="375">
        <v>0</v>
      </c>
      <c r="O28" s="375">
        <v>0</v>
      </c>
      <c r="P28" s="1113">
        <v>0</v>
      </c>
      <c r="Q28" s="374"/>
      <c r="R28" s="375"/>
      <c r="S28" s="375"/>
      <c r="T28" s="375"/>
      <c r="U28" s="375"/>
      <c r="V28" s="992">
        <v>0</v>
      </c>
      <c r="W28" s="374"/>
      <c r="X28" s="375"/>
      <c r="Y28" s="375"/>
      <c r="Z28" s="375"/>
      <c r="AA28" s="375"/>
      <c r="AB28" s="375"/>
      <c r="AC28" s="375"/>
    </row>
    <row r="29" spans="1:29" s="8" customFormat="1" ht="33" customHeight="1" thickBot="1">
      <c r="A29" s="130" t="s">
        <v>12</v>
      </c>
      <c r="B29" s="1195" t="s">
        <v>121</v>
      </c>
      <c r="C29" s="1195"/>
      <c r="D29" s="1195"/>
      <c r="E29" s="371">
        <f>E5+E16+E24+E28</f>
        <v>92112182</v>
      </c>
      <c r="F29" s="287">
        <f t="shared" ref="F29:AC29" si="22">F5+F16+F24+F28</f>
        <v>92112182</v>
      </c>
      <c r="G29" s="287">
        <v>92112182</v>
      </c>
      <c r="H29" s="287">
        <f>H5+H16+H24+H28</f>
        <v>102681433</v>
      </c>
      <c r="I29" s="287">
        <f>I5+I16+I24+I28</f>
        <v>78860603</v>
      </c>
      <c r="J29" s="1110">
        <f t="shared" si="5"/>
        <v>0.76801229488100342</v>
      </c>
      <c r="K29" s="371">
        <f>K5+K16+K24+K28</f>
        <v>25234914</v>
      </c>
      <c r="L29" s="287">
        <f t="shared" ref="L29:N29" si="23">L5+L16+L24+L28</f>
        <v>25234914</v>
      </c>
      <c r="M29" s="287" t="e">
        <f t="shared" si="23"/>
        <v>#REF!</v>
      </c>
      <c r="N29" s="287">
        <f t="shared" si="23"/>
        <v>100804592.53999999</v>
      </c>
      <c r="O29" s="287">
        <f t="shared" ref="O29" si="24">O5+O16+O24+O28</f>
        <v>76983763</v>
      </c>
      <c r="P29" s="1110">
        <f t="shared" si="7"/>
        <v>0.76369301298898939</v>
      </c>
      <c r="Q29" s="371">
        <f t="shared" si="22"/>
        <v>66877268</v>
      </c>
      <c r="R29" s="287">
        <f t="shared" si="22"/>
        <v>66877268</v>
      </c>
      <c r="S29" s="287">
        <f t="shared" si="22"/>
        <v>65578268</v>
      </c>
      <c r="T29" s="287">
        <f t="shared" si="22"/>
        <v>1876840</v>
      </c>
      <c r="U29" s="287">
        <f t="shared" ref="U29" si="25">U5+U16+U24+U28</f>
        <v>1876840</v>
      </c>
      <c r="V29" s="742">
        <f t="shared" si="11"/>
        <v>1</v>
      </c>
      <c r="W29" s="371">
        <f t="shared" si="22"/>
        <v>0</v>
      </c>
      <c r="X29" s="287" t="e">
        <f t="shared" si="22"/>
        <v>#REF!</v>
      </c>
      <c r="Y29" s="287" t="e">
        <f t="shared" si="22"/>
        <v>#REF!</v>
      </c>
      <c r="Z29" s="287">
        <f t="shared" si="22"/>
        <v>0</v>
      </c>
      <c r="AA29" s="287">
        <f t="shared" si="22"/>
        <v>0</v>
      </c>
      <c r="AB29" s="287">
        <f t="shared" si="22"/>
        <v>0</v>
      </c>
      <c r="AC29" s="287">
        <f t="shared" si="22"/>
        <v>0</v>
      </c>
    </row>
    <row r="30" spans="1:29" s="8" customFormat="1" ht="33" customHeight="1" thickBot="1">
      <c r="A30" s="130" t="s">
        <v>13</v>
      </c>
      <c r="B30" s="1195" t="s">
        <v>218</v>
      </c>
      <c r="C30" s="1195"/>
      <c r="D30" s="1195"/>
      <c r="E30" s="371">
        <v>1185112</v>
      </c>
      <c r="F30" s="287">
        <v>1185112</v>
      </c>
      <c r="G30" s="287">
        <v>1185112</v>
      </c>
      <c r="H30" s="287">
        <f>+H31+H32</f>
        <v>1185112</v>
      </c>
      <c r="I30" s="287">
        <f>+I31+I32</f>
        <v>1185112</v>
      </c>
      <c r="J30" s="1110">
        <f t="shared" si="5"/>
        <v>1</v>
      </c>
      <c r="K30" s="371">
        <v>1185112</v>
      </c>
      <c r="L30" s="287">
        <f>'4.sz.m.ÖNK kiadás'!L32</f>
        <v>1185112</v>
      </c>
      <c r="M30" s="287">
        <f>'4.sz.m.ÖNK kiadás'!M32</f>
        <v>1185112</v>
      </c>
      <c r="N30" s="287">
        <f>+N31+N32</f>
        <v>1185112</v>
      </c>
      <c r="O30" s="287">
        <f>+O31+O32</f>
        <v>1185112</v>
      </c>
      <c r="P30" s="1110">
        <f t="shared" si="7"/>
        <v>1</v>
      </c>
      <c r="Q30" s="371"/>
      <c r="R30" s="287"/>
      <c r="S30" s="287"/>
      <c r="T30" s="287"/>
      <c r="U30" s="287"/>
      <c r="V30" s="742">
        <v>0</v>
      </c>
      <c r="W30" s="371"/>
      <c r="X30" s="287"/>
      <c r="Y30" s="287"/>
      <c r="Z30" s="287"/>
      <c r="AA30" s="287"/>
      <c r="AB30" s="287"/>
      <c r="AC30" s="287"/>
    </row>
    <row r="31" spans="1:29" s="5" customFormat="1" ht="33" customHeight="1">
      <c r="A31" s="148"/>
      <c r="B31" s="135" t="s">
        <v>55</v>
      </c>
      <c r="C31" s="1223" t="s">
        <v>462</v>
      </c>
      <c r="D31" s="1223"/>
      <c r="E31" s="377">
        <v>1185112</v>
      </c>
      <c r="F31" s="151">
        <v>1185112</v>
      </c>
      <c r="G31" s="151">
        <v>1185112</v>
      </c>
      <c r="H31" s="151">
        <f>+'4.sz.m.ÖNK kiadás'!H33</f>
        <v>1185112</v>
      </c>
      <c r="I31" s="151">
        <f>+'4.sz.m.ÖNK kiadás'!I33</f>
        <v>1185112</v>
      </c>
      <c r="J31" s="1114">
        <f t="shared" si="5"/>
        <v>1</v>
      </c>
      <c r="K31" s="377">
        <v>1185112</v>
      </c>
      <c r="L31" s="151">
        <v>1185112</v>
      </c>
      <c r="M31" s="151">
        <v>1185112</v>
      </c>
      <c r="N31" s="151">
        <f>+'4.sz.m.ÖNK kiadás'!N33</f>
        <v>1185112</v>
      </c>
      <c r="O31" s="151">
        <f>+'4.sz.m.ÖNK kiadás'!O33</f>
        <v>1185112</v>
      </c>
      <c r="P31" s="1114">
        <f t="shared" si="7"/>
        <v>1</v>
      </c>
      <c r="Q31" s="377"/>
      <c r="R31" s="151"/>
      <c r="S31" s="151"/>
      <c r="T31" s="151"/>
      <c r="U31" s="151"/>
      <c r="V31" s="1108">
        <v>0</v>
      </c>
      <c r="W31" s="377"/>
      <c r="X31" s="151"/>
      <c r="Y31" s="151"/>
      <c r="Z31" s="151"/>
      <c r="AA31" s="151"/>
      <c r="AB31" s="151"/>
      <c r="AC31" s="151"/>
    </row>
    <row r="32" spans="1:29" s="5" customFormat="1" ht="33" customHeight="1" thickBot="1">
      <c r="A32" s="148"/>
      <c r="B32" s="135" t="s">
        <v>69</v>
      </c>
      <c r="C32" s="1223" t="s">
        <v>320</v>
      </c>
      <c r="D32" s="1223"/>
      <c r="E32" s="377"/>
      <c r="F32" s="151"/>
      <c r="G32" s="151"/>
      <c r="H32" s="151"/>
      <c r="I32" s="151"/>
      <c r="J32" s="1114">
        <v>0</v>
      </c>
      <c r="K32" s="377"/>
      <c r="L32" s="151"/>
      <c r="M32" s="151"/>
      <c r="N32" s="151"/>
      <c r="O32" s="151"/>
      <c r="P32" s="1114">
        <v>0</v>
      </c>
      <c r="Q32" s="377"/>
      <c r="R32" s="151"/>
      <c r="S32" s="151"/>
      <c r="T32" s="151"/>
      <c r="U32" s="151"/>
      <c r="V32" s="1108">
        <v>0</v>
      </c>
      <c r="W32" s="377"/>
      <c r="X32" s="151"/>
      <c r="Y32" s="151"/>
      <c r="Z32" s="151"/>
      <c r="AA32" s="151"/>
      <c r="AB32" s="151"/>
      <c r="AC32" s="151"/>
    </row>
    <row r="33" spans="1:29" s="5" customFormat="1" ht="33" customHeight="1" thickBot="1">
      <c r="A33" s="398" t="s">
        <v>14</v>
      </c>
      <c r="B33" s="1226" t="s">
        <v>249</v>
      </c>
      <c r="C33" s="1226"/>
      <c r="D33" s="1226"/>
      <c r="E33" s="399">
        <f>E29+E30</f>
        <v>93297294</v>
      </c>
      <c r="F33" s="400">
        <f t="shared" ref="F33:N33" si="26">F29+F30</f>
        <v>93297294</v>
      </c>
      <c r="G33" s="400">
        <f t="shared" si="26"/>
        <v>93297294</v>
      </c>
      <c r="H33" s="400">
        <f t="shared" si="26"/>
        <v>103866545</v>
      </c>
      <c r="I33" s="400">
        <f t="shared" ref="I33" si="27">I29+I30</f>
        <v>80045715</v>
      </c>
      <c r="J33" s="1115">
        <f t="shared" si="5"/>
        <v>0.77065926280690289</v>
      </c>
      <c r="K33" s="399">
        <f t="shared" si="26"/>
        <v>26420026</v>
      </c>
      <c r="L33" s="400">
        <f t="shared" si="26"/>
        <v>26420026</v>
      </c>
      <c r="M33" s="400" t="e">
        <f t="shared" si="26"/>
        <v>#REF!</v>
      </c>
      <c r="N33" s="400">
        <f t="shared" si="26"/>
        <v>101989704.53999999</v>
      </c>
      <c r="O33" s="400">
        <f t="shared" ref="O33" si="28">O29+O30</f>
        <v>78168875</v>
      </c>
      <c r="P33" s="1115">
        <f t="shared" si="7"/>
        <v>0.76643888079254563</v>
      </c>
      <c r="Q33" s="399">
        <f t="shared" ref="Q33:Z33" si="29">Q29+Q30</f>
        <v>66877268</v>
      </c>
      <c r="R33" s="400">
        <f t="shared" si="29"/>
        <v>66877268</v>
      </c>
      <c r="S33" s="400">
        <f t="shared" si="29"/>
        <v>65578268</v>
      </c>
      <c r="T33" s="400">
        <f t="shared" si="29"/>
        <v>1876840</v>
      </c>
      <c r="U33" s="400">
        <f t="shared" ref="U33" si="30">U29+U30</f>
        <v>1876840</v>
      </c>
      <c r="V33" s="1109">
        <f t="shared" si="11"/>
        <v>1</v>
      </c>
      <c r="W33" s="399">
        <f t="shared" si="29"/>
        <v>0</v>
      </c>
      <c r="X33" s="400" t="e">
        <f t="shared" si="29"/>
        <v>#REF!</v>
      </c>
      <c r="Y33" s="400" t="e">
        <f t="shared" si="29"/>
        <v>#REF!</v>
      </c>
      <c r="Z33" s="400">
        <f t="shared" si="29"/>
        <v>0</v>
      </c>
      <c r="AA33" s="400">
        <f>AA29+AA30</f>
        <v>0</v>
      </c>
      <c r="AB33" s="400">
        <f>AB29+AB30</f>
        <v>0</v>
      </c>
      <c r="AC33" s="400">
        <f>AC29+AC30</f>
        <v>0</v>
      </c>
    </row>
    <row r="34" spans="1:29" s="5" customFormat="1" ht="33" hidden="1" customHeight="1" thickBot="1">
      <c r="A34" s="1232" t="s">
        <v>250</v>
      </c>
      <c r="B34" s="1233"/>
      <c r="C34" s="1233"/>
      <c r="D34" s="1233"/>
      <c r="E34" s="478"/>
      <c r="F34" s="401"/>
      <c r="G34" s="401"/>
      <c r="H34" s="401"/>
      <c r="I34" s="401"/>
      <c r="J34" s="1114" t="e">
        <f t="shared" si="5"/>
        <v>#DIV/0!</v>
      </c>
      <c r="K34" s="478"/>
      <c r="L34" s="401"/>
      <c r="M34" s="401"/>
      <c r="N34" s="401"/>
      <c r="O34" s="401"/>
      <c r="P34" s="1114" t="e">
        <f t="shared" si="7"/>
        <v>#DIV/0!</v>
      </c>
      <c r="Q34" s="478"/>
      <c r="R34" s="401"/>
      <c r="S34" s="401"/>
      <c r="T34" s="401"/>
      <c r="U34" s="401"/>
      <c r="V34" s="1108" t="e">
        <f t="shared" si="11"/>
        <v>#DIV/0!</v>
      </c>
      <c r="W34" s="478"/>
      <c r="X34" s="401"/>
      <c r="Y34" s="401"/>
      <c r="Z34" s="401"/>
      <c r="AA34" s="151"/>
      <c r="AB34" s="151"/>
      <c r="AC34" s="151"/>
    </row>
    <row r="35" spans="1:29" s="5" customFormat="1" ht="33" customHeight="1" thickBot="1">
      <c r="A35" s="1194" t="s">
        <v>123</v>
      </c>
      <c r="B35" s="1195"/>
      <c r="C35" s="1195"/>
      <c r="D35" s="1195"/>
      <c r="E35" s="373">
        <f t="shared" ref="E35:H35" si="31">E33+E34</f>
        <v>93297294</v>
      </c>
      <c r="F35" s="88">
        <f t="shared" si="31"/>
        <v>93297294</v>
      </c>
      <c r="G35" s="88">
        <f t="shared" si="31"/>
        <v>93297294</v>
      </c>
      <c r="H35" s="88">
        <f t="shared" si="31"/>
        <v>103866545</v>
      </c>
      <c r="I35" s="88">
        <f t="shared" ref="I35" si="32">I33+I34</f>
        <v>80045715</v>
      </c>
      <c r="J35" s="1112">
        <f t="shared" si="5"/>
        <v>0.77065926280690289</v>
      </c>
      <c r="K35" s="373">
        <f t="shared" ref="K35:AC35" si="33">K33+K34</f>
        <v>26420026</v>
      </c>
      <c r="L35" s="88">
        <f t="shared" si="33"/>
        <v>26420026</v>
      </c>
      <c r="M35" s="88" t="e">
        <f t="shared" si="33"/>
        <v>#REF!</v>
      </c>
      <c r="N35" s="88">
        <f t="shared" si="33"/>
        <v>101989704.53999999</v>
      </c>
      <c r="O35" s="88">
        <f t="shared" ref="O35" si="34">O33+O34</f>
        <v>78168875</v>
      </c>
      <c r="P35" s="1112">
        <f t="shared" si="7"/>
        <v>0.76643888079254563</v>
      </c>
      <c r="Q35" s="373">
        <f t="shared" si="33"/>
        <v>66877268</v>
      </c>
      <c r="R35" s="88">
        <f t="shared" si="33"/>
        <v>66877268</v>
      </c>
      <c r="S35" s="88">
        <f t="shared" si="33"/>
        <v>65578268</v>
      </c>
      <c r="T35" s="88">
        <f t="shared" si="33"/>
        <v>1876840</v>
      </c>
      <c r="U35" s="88">
        <f t="shared" ref="U35" si="35">U33+U34</f>
        <v>1876840</v>
      </c>
      <c r="V35" s="741">
        <f t="shared" si="11"/>
        <v>1</v>
      </c>
      <c r="W35" s="373">
        <f t="shared" si="33"/>
        <v>0</v>
      </c>
      <c r="X35" s="88" t="e">
        <f t="shared" si="33"/>
        <v>#REF!</v>
      </c>
      <c r="Y35" s="88" t="e">
        <f t="shared" si="33"/>
        <v>#REF!</v>
      </c>
      <c r="Z35" s="88">
        <f t="shared" si="33"/>
        <v>0</v>
      </c>
      <c r="AA35" s="88">
        <f t="shared" si="33"/>
        <v>0</v>
      </c>
      <c r="AB35" s="88">
        <f t="shared" si="33"/>
        <v>0</v>
      </c>
      <c r="AC35" s="88">
        <f t="shared" si="33"/>
        <v>0</v>
      </c>
    </row>
    <row r="36" spans="1:29" s="5" customFormat="1" ht="19.5" customHeight="1">
      <c r="A36" s="74"/>
      <c r="B36" s="137"/>
      <c r="C36" s="74"/>
      <c r="D36" s="74"/>
      <c r="E36" s="6"/>
      <c r="F36" s="6"/>
      <c r="G36" s="6"/>
      <c r="H36" s="6"/>
      <c r="I36" s="6"/>
      <c r="J36" s="6"/>
      <c r="K36" s="154"/>
      <c r="L36" s="154"/>
      <c r="M36" s="154"/>
      <c r="N36" s="154"/>
      <c r="O36" s="154"/>
      <c r="P36" s="154"/>
      <c r="Q36" s="154"/>
      <c r="R36" s="154"/>
      <c r="S36" s="154"/>
      <c r="T36" s="154"/>
      <c r="U36" s="154"/>
      <c r="V36" s="154"/>
      <c r="W36" s="480"/>
      <c r="X36" s="480"/>
      <c r="Y36" s="480"/>
      <c r="Z36" s="480"/>
      <c r="AA36" s="480"/>
      <c r="AB36" s="480"/>
    </row>
    <row r="37" spans="1:29" s="5" customFormat="1" ht="20.100000000000001" customHeight="1">
      <c r="A37" s="74"/>
      <c r="B37" s="137"/>
      <c r="C37" s="74"/>
      <c r="D37" s="74"/>
      <c r="E37" s="6"/>
      <c r="F37" s="6"/>
      <c r="G37" s="6"/>
      <c r="H37" s="6"/>
      <c r="I37" s="6"/>
      <c r="J37" s="6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479"/>
      <c r="X37" s="479"/>
      <c r="Y37" s="479"/>
      <c r="Z37" s="479"/>
      <c r="AA37" s="479"/>
      <c r="AB37" s="479"/>
    </row>
    <row r="38" spans="1:29" s="5" customFormat="1" ht="20.100000000000001" customHeight="1">
      <c r="A38" s="74"/>
      <c r="B38" s="137"/>
      <c r="C38" s="1234" t="s">
        <v>62</v>
      </c>
      <c r="D38" s="1234"/>
      <c r="E38" s="1234"/>
      <c r="F38" s="1234"/>
      <c r="G38" s="1234"/>
      <c r="H38" s="1234"/>
      <c r="I38" s="1234"/>
      <c r="J38" s="1234"/>
      <c r="K38" s="1234"/>
      <c r="L38" s="1234"/>
      <c r="M38" s="1234"/>
      <c r="N38" s="1234"/>
      <c r="O38" s="1234"/>
      <c r="P38" s="1234"/>
      <c r="Q38" s="1234"/>
      <c r="R38" s="298"/>
      <c r="S38" s="298"/>
      <c r="T38" s="298"/>
      <c r="U38" s="298"/>
      <c r="V38" s="298"/>
      <c r="W38" s="481"/>
      <c r="X38" s="481"/>
      <c r="Y38" s="481"/>
      <c r="Z38" s="481"/>
      <c r="AA38" s="481"/>
      <c r="AB38" s="482"/>
    </row>
    <row r="39" spans="1:29" s="5" customFormat="1" ht="20.100000000000001" customHeight="1" thickBot="1">
      <c r="A39" s="257" t="s">
        <v>63</v>
      </c>
      <c r="B39" s="257"/>
      <c r="E39" s="234"/>
      <c r="F39" s="234"/>
      <c r="G39" s="234"/>
      <c r="H39" s="234"/>
      <c r="I39" s="234"/>
      <c r="J39" s="234"/>
      <c r="K39" s="235"/>
      <c r="L39" s="235"/>
      <c r="M39" s="235"/>
      <c r="N39" s="235"/>
      <c r="O39" s="235"/>
      <c r="P39" s="235"/>
      <c r="Q39" s="236">
        <v>0</v>
      </c>
      <c r="R39" s="236"/>
      <c r="S39" s="236"/>
      <c r="T39" s="236"/>
      <c r="U39" s="236"/>
      <c r="V39" s="236"/>
      <c r="W39" s="483"/>
      <c r="X39" s="483"/>
      <c r="Y39" s="483"/>
      <c r="Z39" s="483"/>
      <c r="AA39" s="483"/>
      <c r="AB39" s="484"/>
    </row>
    <row r="40" spans="1:29" ht="52.5" customHeight="1" thickBot="1">
      <c r="A40" s="237">
        <v>1</v>
      </c>
      <c r="B40" s="1227" t="s">
        <v>155</v>
      </c>
      <c r="C40" s="1228"/>
      <c r="D40" s="1229"/>
      <c r="E40" s="256">
        <f>'1.sz.m-önk.össze.bev'!E56-'1 .sz.m.önk.össz.kiad.'!E29</f>
        <v>-29444512</v>
      </c>
      <c r="F40" s="256">
        <v>-29444512</v>
      </c>
      <c r="G40" s="256">
        <v>-29444512</v>
      </c>
      <c r="H40" s="256">
        <f>'1.sz.m-önk.össze.bev'!H56-'1 .sz.m.önk.össz.kiad.'!H29</f>
        <v>-30798630</v>
      </c>
      <c r="I40" s="256">
        <f>'1.sz.m-önk.össze.bev'!I56-'1 .sz.m.önk.össz.kiad.'!I29</f>
        <v>-7346790</v>
      </c>
      <c r="J40" s="256"/>
      <c r="K40" s="256">
        <f>'1.sz.m-önk.össze.bev'!K56-'1 .sz.m.önk.össz.kiad.'!K29</f>
        <v>5760222</v>
      </c>
      <c r="L40" s="256">
        <v>5760222</v>
      </c>
      <c r="M40" s="256" t="e">
        <f>'1.sz.m-önk.össze.bev'!M56-'1 .sz.m.önk.össz.kiad.'!M29</f>
        <v>#REF!</v>
      </c>
      <c r="N40" s="256">
        <f>'1.sz.m-önk.össze.bev'!N56-'1 .sz.m.önk.össz.kiad.'!N29</f>
        <v>-30798629.539999992</v>
      </c>
      <c r="O40" s="256">
        <f>'1.sz.m-önk.össze.bev'!O56-'1 .sz.m.önk.össz.kiad.'!O29</f>
        <v>-7346790</v>
      </c>
      <c r="P40" s="256"/>
      <c r="Q40" s="256">
        <f>'1.sz.m-önk.össze.bev'!Q56-'1 .sz.m.önk.össz.kiad.'!Q29</f>
        <v>-35204734</v>
      </c>
      <c r="R40" s="256">
        <f>'1.sz.m-önk.össze.bev'!R56-'1 .sz.m.önk.össz.kiad.'!R29</f>
        <v>-35204734</v>
      </c>
      <c r="S40" s="256">
        <f>'1.sz.m-önk.össze.bev'!S56-'1 .sz.m.önk.össz.kiad.'!S29</f>
        <v>-33078731</v>
      </c>
      <c r="T40" s="256">
        <f>'1.sz.m-önk.össze.bev'!T56-'1 .sz.m.önk.össz.kiad.'!T29</f>
        <v>0</v>
      </c>
      <c r="U40" s="256">
        <f>'1.sz.m-önk.össze.bev'!U56-'1 .sz.m.önk.össz.kiad.'!U29</f>
        <v>0</v>
      </c>
      <c r="V40" s="256">
        <f>'1.sz.m-önk.össze.bev'!V56-'1 .sz.m.önk.össz.kiad.'!V29</f>
        <v>0</v>
      </c>
      <c r="W40" s="256">
        <f>'1.sz.m-önk.össze.bev'!W56-'1 .sz.m.önk.össz.kiad.'!W29</f>
        <v>0</v>
      </c>
      <c r="X40" s="256" t="e">
        <f>'1.sz.m-önk.össze.bev'!X56-'1 .sz.m.önk.össz.kiad.'!X29</f>
        <v>#REF!</v>
      </c>
      <c r="Y40" s="256" t="e">
        <f>'1.sz.m-önk.össze.bev'!Y56-'1 .sz.m.önk.össz.kiad.'!Y29</f>
        <v>#REF!</v>
      </c>
      <c r="Z40" s="256">
        <f>'1.sz.m-önk.össze.bev'!Z56-'1 .sz.m.önk.össz.kiad.'!Z29</f>
        <v>0</v>
      </c>
      <c r="AA40" s="256">
        <f>'1.sz.m-önk.össze.bev'!AA56-'1 .sz.m.önk.össz.kiad.'!AA29</f>
        <v>0</v>
      </c>
      <c r="AB40" s="256">
        <f>'1.sz.m-önk.össze.bev'!AB56-'1 .sz.m.önk.össz.kiad.'!AB29</f>
        <v>0</v>
      </c>
      <c r="AC40" s="256">
        <f>'1.sz.m-önk.össze.bev'!AC56-'1 .sz.m.önk.össz.kiad.'!AC29</f>
        <v>0</v>
      </c>
    </row>
    <row r="41" spans="1:29">
      <c r="A41" s="139"/>
      <c r="B41" s="73"/>
      <c r="C41" s="234"/>
      <c r="D41" s="234"/>
      <c r="E41" s="238"/>
      <c r="F41" s="238"/>
      <c r="G41" s="238"/>
      <c r="H41" s="238"/>
      <c r="I41" s="238"/>
      <c r="J41" s="238"/>
      <c r="K41" s="235"/>
      <c r="L41" s="235"/>
      <c r="M41" s="235"/>
      <c r="N41" s="235"/>
      <c r="O41" s="235"/>
      <c r="P41" s="235"/>
      <c r="Q41" s="236">
        <v>0</v>
      </c>
      <c r="R41" s="236"/>
      <c r="S41" s="236"/>
      <c r="T41" s="236"/>
      <c r="U41" s="236"/>
      <c r="V41" s="236"/>
    </row>
    <row r="42" spans="1:29" ht="15.75" customHeight="1">
      <c r="A42" s="139"/>
      <c r="B42" s="73"/>
      <c r="C42" s="1222" t="s">
        <v>156</v>
      </c>
      <c r="D42" s="1222"/>
      <c r="E42" s="1222"/>
      <c r="F42" s="1222"/>
      <c r="G42" s="1222"/>
      <c r="H42" s="1222"/>
      <c r="I42" s="1222"/>
      <c r="J42" s="1222"/>
      <c r="K42" s="1222"/>
      <c r="L42" s="1222"/>
      <c r="M42" s="1222"/>
      <c r="N42" s="1222"/>
      <c r="O42" s="1222"/>
      <c r="P42" s="1222"/>
      <c r="Q42" s="1222"/>
      <c r="R42" s="296"/>
      <c r="S42" s="296"/>
      <c r="T42" s="296"/>
      <c r="U42" s="296"/>
      <c r="V42" s="296"/>
    </row>
    <row r="43" spans="1:29" ht="16.5" thickBot="1">
      <c r="A43" s="257" t="s">
        <v>157</v>
      </c>
      <c r="B43" s="73"/>
      <c r="C43" s="1230"/>
      <c r="D43" s="1230"/>
      <c r="E43" s="234"/>
      <c r="F43" s="234"/>
      <c r="G43" s="234"/>
      <c r="H43" s="234"/>
      <c r="I43" s="234"/>
      <c r="J43" s="234"/>
      <c r="K43" s="235"/>
      <c r="L43" s="235"/>
      <c r="M43" s="235"/>
      <c r="N43" s="235"/>
      <c r="O43" s="235"/>
      <c r="P43" s="235"/>
      <c r="Q43" s="236">
        <v>0</v>
      </c>
      <c r="R43" s="236"/>
      <c r="S43" s="236"/>
      <c r="T43" s="236"/>
      <c r="U43" s="236"/>
      <c r="V43" s="236"/>
    </row>
    <row r="44" spans="1:29" ht="27.95" customHeight="1" thickBot="1">
      <c r="A44" s="251" t="s">
        <v>33</v>
      </c>
      <c r="B44" s="1242" t="s">
        <v>877</v>
      </c>
      <c r="C44" s="1243"/>
      <c r="D44" s="1244"/>
      <c r="E44" s="271">
        <f>'1.sz.m-önk.össze.bev'!E60</f>
        <v>30629624</v>
      </c>
      <c r="F44" s="270">
        <v>30629624</v>
      </c>
      <c r="G44" s="270">
        <v>30629624</v>
      </c>
      <c r="H44" s="271">
        <f>+'2.sz.m.összehasonlító'!E15</f>
        <v>2200865</v>
      </c>
      <c r="I44" s="271">
        <f>+'2.sz.m.összehasonlító'!F15</f>
        <v>2200865</v>
      </c>
      <c r="J44" s="271"/>
      <c r="K44" s="271">
        <f>'1.sz.m-önk.össze.bev'!K60</f>
        <v>11925624</v>
      </c>
      <c r="L44" s="270">
        <v>11925624</v>
      </c>
      <c r="M44" s="271">
        <f>'1.sz.m-önk.össze.bev'!M60</f>
        <v>11925624</v>
      </c>
      <c r="N44" s="271">
        <f>+'2.sz.m.összehasonlító'!E15</f>
        <v>2200865</v>
      </c>
      <c r="O44" s="271">
        <f>+'2.sz.m.összehasonlító'!F15</f>
        <v>2200865</v>
      </c>
      <c r="P44" s="271"/>
      <c r="Q44" s="271"/>
      <c r="R44" s="271">
        <v>18704000</v>
      </c>
      <c r="S44" s="271">
        <v>18704000</v>
      </c>
      <c r="T44" s="271">
        <f>'1.sz.m-önk.össze.bev'!T60</f>
        <v>0</v>
      </c>
      <c r="U44" s="271">
        <f>'1.sz.m-önk.össze.bev'!U60</f>
        <v>0</v>
      </c>
      <c r="V44" s="271">
        <f>'1.sz.m-önk.össze.bev'!V60</f>
        <v>0</v>
      </c>
      <c r="W44" s="271">
        <f>'1.sz.m-önk.össze.bev'!W60</f>
        <v>0</v>
      </c>
      <c r="X44" s="271">
        <f>'1.sz.m-önk.össze.bev'!X60</f>
        <v>0</v>
      </c>
      <c r="Y44" s="271">
        <f>'1.sz.m-önk.össze.bev'!Y60</f>
        <v>0</v>
      </c>
      <c r="Z44" s="271">
        <f>'1.sz.m-önk.össze.bev'!Z60</f>
        <v>0</v>
      </c>
      <c r="AA44" s="271">
        <f>'1.sz.m-önk.össze.bev'!AA60</f>
        <v>0</v>
      </c>
      <c r="AB44" s="271">
        <f>'1.sz.m-önk.össze.bev'!AB60</f>
        <v>0</v>
      </c>
      <c r="AC44" s="271">
        <f>'1.sz.m-önk.össze.bev'!AC60</f>
        <v>0</v>
      </c>
    </row>
    <row r="45" spans="1:29" ht="27.95" customHeight="1" thickBot="1">
      <c r="A45" s="252" t="s">
        <v>34</v>
      </c>
      <c r="B45" s="1217" t="s">
        <v>878</v>
      </c>
      <c r="C45" s="1218"/>
      <c r="D45" s="1219"/>
      <c r="E45" s="272"/>
      <c r="F45" s="270"/>
      <c r="G45" s="272"/>
      <c r="H45" s="272">
        <f>+'2.sz.m.összehasonlító'!E26</f>
        <v>28463394</v>
      </c>
      <c r="I45" s="272">
        <f>+'2.sz.m.összehasonlító'!F26</f>
        <v>28463394</v>
      </c>
      <c r="J45" s="272"/>
      <c r="K45" s="272"/>
      <c r="L45" s="270"/>
      <c r="M45" s="272"/>
      <c r="N45" s="272">
        <f>+'2.sz.m.összehasonlító'!E26</f>
        <v>28463394</v>
      </c>
      <c r="O45" s="272">
        <f>+'2.sz.m.összehasonlító'!F26</f>
        <v>28463394</v>
      </c>
      <c r="P45" s="272"/>
      <c r="Q45" s="272"/>
      <c r="R45" s="272"/>
      <c r="S45" s="272"/>
      <c r="T45" s="272"/>
      <c r="U45" s="272"/>
      <c r="V45" s="272"/>
      <c r="W45" s="272"/>
      <c r="X45" s="272"/>
      <c r="Y45" s="272"/>
      <c r="Z45" s="272"/>
      <c r="AA45" s="272"/>
      <c r="AB45" s="272"/>
      <c r="AC45" s="272"/>
    </row>
    <row r="46" spans="1:29" ht="27.95" customHeight="1" thickBot="1">
      <c r="A46" s="253" t="s">
        <v>10</v>
      </c>
      <c r="B46" s="1239" t="s">
        <v>879</v>
      </c>
      <c r="C46" s="1240"/>
      <c r="D46" s="1241"/>
      <c r="E46" s="270">
        <f>E44+E45</f>
        <v>30629624</v>
      </c>
      <c r="F46" s="270">
        <v>30629624</v>
      </c>
      <c r="G46" s="270">
        <f t="shared" ref="G46:AC46" si="36">G44+G45</f>
        <v>30629624</v>
      </c>
      <c r="H46" s="270">
        <f t="shared" si="36"/>
        <v>30664259</v>
      </c>
      <c r="I46" s="270">
        <f t="shared" ref="I46" si="37">I44+I45</f>
        <v>30664259</v>
      </c>
      <c r="J46" s="270"/>
      <c r="K46" s="270">
        <f t="shared" si="36"/>
        <v>11925624</v>
      </c>
      <c r="L46" s="270">
        <v>11925624</v>
      </c>
      <c r="M46" s="270">
        <f t="shared" si="36"/>
        <v>11925624</v>
      </c>
      <c r="N46" s="270">
        <f t="shared" si="36"/>
        <v>30664259</v>
      </c>
      <c r="O46" s="270">
        <f t="shared" si="36"/>
        <v>30664259</v>
      </c>
      <c r="P46" s="270"/>
      <c r="Q46" s="270">
        <f t="shared" si="36"/>
        <v>0</v>
      </c>
      <c r="R46" s="270">
        <v>18704000</v>
      </c>
      <c r="S46" s="270">
        <v>18704000</v>
      </c>
      <c r="T46" s="270">
        <f t="shared" si="36"/>
        <v>0</v>
      </c>
      <c r="U46" s="270">
        <f t="shared" si="36"/>
        <v>0</v>
      </c>
      <c r="V46" s="270">
        <f t="shared" si="36"/>
        <v>0</v>
      </c>
      <c r="W46" s="270">
        <f t="shared" si="36"/>
        <v>0</v>
      </c>
      <c r="X46" s="270">
        <f t="shared" si="36"/>
        <v>0</v>
      </c>
      <c r="Y46" s="270">
        <f t="shared" si="36"/>
        <v>0</v>
      </c>
      <c r="Z46" s="270">
        <f t="shared" si="36"/>
        <v>0</v>
      </c>
      <c r="AA46" s="270">
        <f t="shared" si="36"/>
        <v>0</v>
      </c>
      <c r="AB46" s="270">
        <f t="shared" si="36"/>
        <v>0</v>
      </c>
      <c r="AC46" s="270">
        <f t="shared" si="36"/>
        <v>0</v>
      </c>
    </row>
    <row r="47" spans="1:29">
      <c r="A47" s="139"/>
      <c r="B47" s="73"/>
      <c r="C47" s="239"/>
      <c r="D47" s="240"/>
      <c r="E47" s="241"/>
      <c r="F47" s="241"/>
      <c r="G47" s="241"/>
      <c r="H47" s="241"/>
      <c r="I47" s="241"/>
      <c r="J47" s="241"/>
      <c r="K47" s="235"/>
      <c r="L47" s="235"/>
      <c r="M47" s="235"/>
      <c r="N47" s="235"/>
      <c r="O47" s="235"/>
      <c r="P47" s="235"/>
      <c r="Q47" s="236"/>
      <c r="R47" s="236"/>
      <c r="S47" s="236"/>
      <c r="T47" s="236"/>
      <c r="U47" s="236"/>
      <c r="V47" s="236"/>
      <c r="W47" s="1"/>
    </row>
    <row r="48" spans="1:29" ht="15.75" customHeight="1">
      <c r="A48" s="139"/>
      <c r="B48" s="73"/>
      <c r="C48" s="1222" t="s">
        <v>158</v>
      </c>
      <c r="D48" s="1222"/>
      <c r="E48" s="1222"/>
      <c r="F48" s="1222"/>
      <c r="G48" s="1222"/>
      <c r="H48" s="1222"/>
      <c r="I48" s="1222"/>
      <c r="J48" s="1222"/>
      <c r="K48" s="1222"/>
      <c r="L48" s="1222"/>
      <c r="M48" s="1222"/>
      <c r="N48" s="1222"/>
      <c r="O48" s="1222"/>
      <c r="P48" s="1222"/>
      <c r="Q48" s="1222"/>
      <c r="R48" s="296"/>
      <c r="S48" s="296"/>
      <c r="T48" s="296"/>
      <c r="U48" s="296"/>
      <c r="V48" s="296"/>
    </row>
    <row r="49" spans="1:29" ht="16.5" thickBot="1">
      <c r="A49" s="257" t="s">
        <v>159</v>
      </c>
      <c r="B49" s="257"/>
      <c r="C49" s="1254"/>
      <c r="D49" s="1254"/>
      <c r="E49" s="234"/>
      <c r="F49" s="234"/>
      <c r="G49" s="234"/>
      <c r="H49" s="234"/>
      <c r="I49" s="234"/>
      <c r="J49" s="234"/>
      <c r="K49" s="235"/>
      <c r="L49" s="235"/>
      <c r="M49" s="235"/>
      <c r="N49" s="235"/>
      <c r="O49" s="235"/>
      <c r="P49" s="235"/>
      <c r="Q49" s="236">
        <v>0</v>
      </c>
      <c r="R49" s="236"/>
      <c r="S49" s="236"/>
      <c r="T49" s="236"/>
      <c r="U49" s="236"/>
      <c r="V49" s="236"/>
    </row>
    <row r="50" spans="1:29" ht="27.75" customHeight="1">
      <c r="A50" s="251" t="s">
        <v>33</v>
      </c>
      <c r="B50" s="1242" t="s">
        <v>880</v>
      </c>
      <c r="C50" s="1243"/>
      <c r="D50" s="1244"/>
      <c r="E50" s="258">
        <v>0</v>
      </c>
      <c r="F50" s="258">
        <v>0</v>
      </c>
      <c r="G50" s="258">
        <v>0</v>
      </c>
      <c r="H50" s="258">
        <v>0</v>
      </c>
      <c r="I50" s="258">
        <v>0</v>
      </c>
      <c r="J50" s="258"/>
      <c r="K50" s="258">
        <v>0</v>
      </c>
      <c r="L50" s="258">
        <v>0</v>
      </c>
      <c r="M50" s="258">
        <v>0</v>
      </c>
      <c r="N50" s="258">
        <v>0</v>
      </c>
      <c r="O50" s="258">
        <v>0</v>
      </c>
      <c r="P50" s="258"/>
      <c r="Q50" s="258">
        <v>0</v>
      </c>
      <c r="R50" s="258">
        <v>0</v>
      </c>
      <c r="S50" s="258">
        <v>0</v>
      </c>
      <c r="T50" s="258">
        <v>0</v>
      </c>
      <c r="U50" s="258">
        <v>0</v>
      </c>
      <c r="V50" s="258">
        <v>0</v>
      </c>
      <c r="W50" s="258">
        <v>0</v>
      </c>
      <c r="X50" s="258">
        <v>0</v>
      </c>
      <c r="Y50" s="258">
        <v>0</v>
      </c>
      <c r="Z50" s="258">
        <v>0</v>
      </c>
      <c r="AA50" s="258">
        <v>0</v>
      </c>
      <c r="AB50" s="258">
        <v>0</v>
      </c>
      <c r="AC50" s="258">
        <v>0</v>
      </c>
    </row>
    <row r="51" spans="1:29" ht="27.75" customHeight="1">
      <c r="A51" s="252" t="s">
        <v>34</v>
      </c>
      <c r="B51" s="1217" t="s">
        <v>881</v>
      </c>
      <c r="C51" s="1218"/>
      <c r="D51" s="1219"/>
      <c r="E51" s="259">
        <f>'1.sz.m-önk.össze.bev'!E58</f>
        <v>0</v>
      </c>
      <c r="F51" s="259">
        <f>'1.sz.m-önk.össze.bev'!F58</f>
        <v>0</v>
      </c>
      <c r="G51" s="259">
        <f>'1.sz.m-önk.össze.bev'!G58</f>
        <v>0</v>
      </c>
      <c r="H51" s="259">
        <f>'1.sz.m-önk.össze.bev'!H58</f>
        <v>0</v>
      </c>
      <c r="I51" s="259">
        <f>'1.sz.m-önk.össze.bev'!I58</f>
        <v>0</v>
      </c>
      <c r="J51" s="259"/>
      <c r="K51" s="259">
        <f>'1.sz.m-önk.össze.bev'!K58</f>
        <v>0</v>
      </c>
      <c r="L51" s="259">
        <f>'1.sz.m-önk.össze.bev'!L58</f>
        <v>0</v>
      </c>
      <c r="M51" s="259">
        <f>'1.sz.m-önk.össze.bev'!M58</f>
        <v>0</v>
      </c>
      <c r="N51" s="259">
        <f>'1.sz.m-önk.össze.bev'!N58</f>
        <v>0</v>
      </c>
      <c r="O51" s="259">
        <f>'1.sz.m-önk.össze.bev'!O58</f>
        <v>0</v>
      </c>
      <c r="P51" s="259"/>
      <c r="Q51" s="259">
        <f>'1.sz.m-önk.össze.bev'!Q58</f>
        <v>0</v>
      </c>
      <c r="R51" s="259">
        <f>'1.sz.m-önk.össze.bev'!R58</f>
        <v>0</v>
      </c>
      <c r="S51" s="259">
        <f>'1.sz.m-önk.össze.bev'!S58</f>
        <v>0</v>
      </c>
      <c r="T51" s="259">
        <f>'1.sz.m-önk.össze.bev'!T58</f>
        <v>0</v>
      </c>
      <c r="U51" s="259">
        <f>'1.sz.m-önk.össze.bev'!U58</f>
        <v>0</v>
      </c>
      <c r="V51" s="259">
        <f>'1.sz.m-önk.össze.bev'!V58</f>
        <v>0</v>
      </c>
      <c r="W51" s="259">
        <f>'1.sz.m-önk.össze.bev'!W58</f>
        <v>0</v>
      </c>
      <c r="X51" s="259" t="e">
        <f>#REF!</f>
        <v>#REF!</v>
      </c>
      <c r="Y51" s="259" t="e">
        <f>#REF!</f>
        <v>#REF!</v>
      </c>
      <c r="Z51" s="259"/>
      <c r="AA51" s="259"/>
      <c r="AB51" s="259"/>
      <c r="AC51" s="259"/>
    </row>
    <row r="52" spans="1:29" ht="27.75" customHeight="1" thickBot="1">
      <c r="A52" s="253" t="s">
        <v>10</v>
      </c>
      <c r="B52" s="1246" t="s">
        <v>882</v>
      </c>
      <c r="C52" s="1247"/>
      <c r="D52" s="1248"/>
      <c r="E52" s="260">
        <f t="shared" ref="E52:Y52" si="38">E50+E51</f>
        <v>0</v>
      </c>
      <c r="F52" s="260">
        <f t="shared" si="38"/>
        <v>0</v>
      </c>
      <c r="G52" s="260">
        <f t="shared" si="38"/>
        <v>0</v>
      </c>
      <c r="H52" s="260">
        <f t="shared" si="38"/>
        <v>0</v>
      </c>
      <c r="I52" s="260">
        <f t="shared" si="38"/>
        <v>0</v>
      </c>
      <c r="J52" s="260"/>
      <c r="K52" s="260">
        <f t="shared" si="38"/>
        <v>0</v>
      </c>
      <c r="L52" s="260">
        <f t="shared" ref="L52:W52" si="39">L50+L51</f>
        <v>0</v>
      </c>
      <c r="M52" s="260">
        <f t="shared" si="39"/>
        <v>0</v>
      </c>
      <c r="N52" s="260">
        <f t="shared" si="39"/>
        <v>0</v>
      </c>
      <c r="O52" s="260">
        <f t="shared" si="39"/>
        <v>0</v>
      </c>
      <c r="P52" s="260"/>
      <c r="Q52" s="260">
        <f t="shared" si="39"/>
        <v>0</v>
      </c>
      <c r="R52" s="260">
        <f t="shared" si="39"/>
        <v>0</v>
      </c>
      <c r="S52" s="260">
        <f t="shared" si="39"/>
        <v>0</v>
      </c>
      <c r="T52" s="260">
        <f t="shared" si="39"/>
        <v>0</v>
      </c>
      <c r="U52" s="260">
        <f t="shared" si="39"/>
        <v>0</v>
      </c>
      <c r="V52" s="260">
        <f t="shared" si="39"/>
        <v>0</v>
      </c>
      <c r="W52" s="260">
        <f t="shared" si="39"/>
        <v>0</v>
      </c>
      <c r="X52" s="260" t="e">
        <f t="shared" si="38"/>
        <v>#REF!</v>
      </c>
      <c r="Y52" s="260" t="e">
        <f t="shared" si="38"/>
        <v>#REF!</v>
      </c>
      <c r="Z52" s="260"/>
      <c r="AA52" s="260"/>
      <c r="AB52" s="260"/>
      <c r="AC52" s="260"/>
    </row>
    <row r="53" spans="1:29">
      <c r="A53" s="139"/>
      <c r="B53" s="73"/>
      <c r="C53" s="239"/>
      <c r="D53" s="240"/>
      <c r="E53" s="241"/>
      <c r="F53" s="241"/>
      <c r="G53" s="241"/>
      <c r="H53" s="241"/>
      <c r="I53" s="241"/>
      <c r="J53" s="241"/>
      <c r="K53" s="235"/>
      <c r="L53" s="235"/>
      <c r="M53" s="235"/>
      <c r="N53" s="235"/>
      <c r="O53" s="235"/>
      <c r="P53" s="235"/>
      <c r="Q53" s="236"/>
      <c r="R53" s="236"/>
      <c r="S53" s="236"/>
      <c r="T53" s="236"/>
      <c r="U53" s="236"/>
      <c r="V53" s="236"/>
      <c r="AA53" s="90"/>
    </row>
    <row r="54" spans="1:29" ht="15.75" customHeight="1">
      <c r="A54" s="139"/>
      <c r="B54" s="73"/>
      <c r="C54" s="1252" t="s">
        <v>64</v>
      </c>
      <c r="D54" s="1252"/>
      <c r="E54" s="1252"/>
      <c r="F54" s="1252"/>
      <c r="G54" s="1252"/>
      <c r="H54" s="1252"/>
      <c r="I54" s="1252"/>
      <c r="J54" s="1252"/>
      <c r="K54" s="1252"/>
      <c r="L54" s="1252"/>
      <c r="M54" s="1252"/>
      <c r="N54" s="1252"/>
      <c r="O54" s="1252"/>
      <c r="P54" s="1252"/>
      <c r="Q54" s="1222"/>
      <c r="R54" s="296"/>
      <c r="S54" s="296"/>
      <c r="T54" s="296"/>
      <c r="U54" s="296"/>
      <c r="V54" s="296"/>
      <c r="W54" s="155"/>
    </row>
    <row r="55" spans="1:29">
      <c r="A55" s="139"/>
      <c r="B55" s="73"/>
      <c r="C55" s="242"/>
      <c r="D55" s="242"/>
      <c r="E55" s="242"/>
      <c r="F55" s="242"/>
      <c r="G55" s="242"/>
      <c r="H55" s="242"/>
      <c r="I55" s="242"/>
      <c r="J55" s="242"/>
      <c r="K55" s="243"/>
      <c r="L55" s="243"/>
      <c r="M55" s="243"/>
      <c r="N55" s="243"/>
      <c r="O55" s="243"/>
      <c r="P55" s="243"/>
      <c r="Q55" s="244"/>
      <c r="R55" s="244"/>
      <c r="S55" s="244"/>
      <c r="T55" s="244"/>
      <c r="U55" s="244"/>
      <c r="V55" s="244"/>
    </row>
    <row r="56" spans="1:29" ht="16.5" thickBot="1">
      <c r="A56" s="257" t="s">
        <v>200</v>
      </c>
      <c r="C56" s="1253"/>
      <c r="D56" s="1253"/>
      <c r="E56" s="242"/>
      <c r="F56" s="242"/>
      <c r="G56" s="242"/>
      <c r="H56" s="242"/>
      <c r="I56" s="242"/>
      <c r="J56" s="242"/>
      <c r="K56" s="243"/>
      <c r="L56" s="243"/>
      <c r="M56" s="243"/>
      <c r="N56" s="243"/>
      <c r="O56" s="243"/>
      <c r="P56" s="243"/>
      <c r="Q56" s="244"/>
      <c r="R56" s="244"/>
      <c r="S56" s="244"/>
      <c r="T56" s="244"/>
      <c r="U56" s="244"/>
      <c r="V56" s="244"/>
    </row>
    <row r="57" spans="1:29" ht="27.2" customHeight="1">
      <c r="A57" s="264" t="s">
        <v>33</v>
      </c>
      <c r="B57" s="1249" t="s">
        <v>160</v>
      </c>
      <c r="C57" s="1249"/>
      <c r="D57" s="1249"/>
      <c r="E57" s="265">
        <f>E58-E61</f>
        <v>29444512</v>
      </c>
      <c r="F57" s="265">
        <f>F58-F61</f>
        <v>29444412</v>
      </c>
      <c r="G57" s="265">
        <f t="shared" ref="G57:W57" si="40">G58-G61</f>
        <v>29444412</v>
      </c>
      <c r="H57" s="265">
        <f t="shared" si="40"/>
        <v>30798630</v>
      </c>
      <c r="I57" s="265">
        <f t="shared" ref="I57" si="41">I58-I61</f>
        <v>30798630</v>
      </c>
      <c r="J57" s="265"/>
      <c r="K57" s="265">
        <f t="shared" si="40"/>
        <v>10740512</v>
      </c>
      <c r="L57" s="265">
        <f t="shared" si="40"/>
        <v>10740512</v>
      </c>
      <c r="M57" s="265">
        <f t="shared" si="40"/>
        <v>10740512</v>
      </c>
      <c r="N57" s="265">
        <f t="shared" si="40"/>
        <v>30798630</v>
      </c>
      <c r="O57" s="265">
        <f t="shared" si="40"/>
        <v>30798630</v>
      </c>
      <c r="P57" s="265"/>
      <c r="Q57" s="265">
        <f t="shared" si="40"/>
        <v>18704000</v>
      </c>
      <c r="R57" s="266">
        <v>18704000</v>
      </c>
      <c r="S57" s="266">
        <v>18704000</v>
      </c>
      <c r="T57" s="265">
        <f t="shared" si="40"/>
        <v>0</v>
      </c>
      <c r="U57" s="265">
        <f t="shared" si="40"/>
        <v>0</v>
      </c>
      <c r="V57" s="265"/>
      <c r="W57" s="265">
        <f t="shared" si="40"/>
        <v>0</v>
      </c>
      <c r="X57" s="265" t="e">
        <f t="shared" ref="X57:Y57" si="42">X58-X61</f>
        <v>#REF!</v>
      </c>
      <c r="Y57" s="265" t="e">
        <f t="shared" si="42"/>
        <v>#REF!</v>
      </c>
      <c r="Z57" s="265"/>
      <c r="AA57" s="265"/>
      <c r="AB57" s="265"/>
      <c r="AC57" s="265"/>
    </row>
    <row r="58" spans="1:29" ht="27.2" customHeight="1">
      <c r="A58" s="261" t="s">
        <v>161</v>
      </c>
      <c r="B58" s="1250" t="s">
        <v>162</v>
      </c>
      <c r="C58" s="1250"/>
      <c r="D58" s="1250"/>
      <c r="E58" s="266">
        <f>'1.sz.m-önk.össze.bev'!E57</f>
        <v>30629624</v>
      </c>
      <c r="F58" s="266">
        <v>30629524</v>
      </c>
      <c r="G58" s="266">
        <v>30629524</v>
      </c>
      <c r="H58" s="266">
        <f>'1.sz.m-önk.össze.bev'!H57</f>
        <v>31983742</v>
      </c>
      <c r="I58" s="266">
        <f>'1.sz.m-önk.össze.bev'!I57</f>
        <v>31983742</v>
      </c>
      <c r="J58" s="266"/>
      <c r="K58" s="266">
        <f>'1.sz.m-önk.össze.bev'!K57</f>
        <v>11925624</v>
      </c>
      <c r="L58" s="266">
        <v>11925624</v>
      </c>
      <c r="M58" s="266">
        <v>11925624</v>
      </c>
      <c r="N58" s="266">
        <f>'1.sz.m-önk.össze.bev'!N57</f>
        <v>31983742</v>
      </c>
      <c r="O58" s="266">
        <f>'1.sz.m-önk.össze.bev'!O57</f>
        <v>31983742</v>
      </c>
      <c r="P58" s="266"/>
      <c r="Q58" s="266">
        <f>'1.sz.m-önk.össze.bev'!Q57</f>
        <v>18704000</v>
      </c>
      <c r="R58" s="266">
        <v>18704000</v>
      </c>
      <c r="S58" s="266">
        <v>18704000</v>
      </c>
      <c r="T58" s="266">
        <f>'1.sz.m-önk.össze.bev'!T57</f>
        <v>0</v>
      </c>
      <c r="U58" s="266">
        <f>'1.sz.m-önk.össze.bev'!U57</f>
        <v>0</v>
      </c>
      <c r="V58" s="266"/>
      <c r="W58" s="266">
        <f>'1.sz.m-önk.össze.bev'!W57</f>
        <v>0</v>
      </c>
      <c r="X58" s="266" t="e">
        <f>#REF!</f>
        <v>#REF!</v>
      </c>
      <c r="Y58" s="266" t="e">
        <f>#REF!</f>
        <v>#REF!</v>
      </c>
      <c r="Z58" s="266"/>
      <c r="AA58" s="266"/>
      <c r="AB58" s="266"/>
      <c r="AC58" s="266"/>
    </row>
    <row r="59" spans="1:29" ht="27.2" customHeight="1">
      <c r="A59" s="261" t="s">
        <v>163</v>
      </c>
      <c r="B59" s="1251" t="s">
        <v>207</v>
      </c>
      <c r="C59" s="1251"/>
      <c r="D59" s="1251"/>
      <c r="E59" s="266">
        <f>'1.sz.m-önk.össze.bev'!E60</f>
        <v>30629624</v>
      </c>
      <c r="F59" s="266">
        <v>30679524</v>
      </c>
      <c r="G59" s="266">
        <v>30679524</v>
      </c>
      <c r="H59" s="266">
        <f>'1.sz.m-önk.össze.bev'!H60</f>
        <v>30664259</v>
      </c>
      <c r="I59" s="266">
        <f>+I44</f>
        <v>2200865</v>
      </c>
      <c r="J59" s="266"/>
      <c r="K59" s="266">
        <f>'1.sz.m-önk.össze.bev'!K60</f>
        <v>11925624</v>
      </c>
      <c r="L59" s="266">
        <v>11925624</v>
      </c>
      <c r="M59" s="266">
        <v>11925624</v>
      </c>
      <c r="N59" s="266">
        <f>'1.sz.m-önk.össze.bev'!N60</f>
        <v>30664259</v>
      </c>
      <c r="O59" s="266">
        <f>+O44</f>
        <v>2200865</v>
      </c>
      <c r="P59" s="266"/>
      <c r="Q59" s="266">
        <f>'1.sz.m-önk.össze.bev'!Q60</f>
        <v>18704000</v>
      </c>
      <c r="R59" s="266">
        <v>18704000</v>
      </c>
      <c r="S59" s="266">
        <v>18704000</v>
      </c>
      <c r="T59" s="266">
        <f>'1.sz.m-önk.össze.bev'!T60</f>
        <v>0</v>
      </c>
      <c r="U59" s="266">
        <f>'1.sz.m-önk.össze.bev'!U60</f>
        <v>0</v>
      </c>
      <c r="V59" s="266">
        <f>'1.sz.m-önk.össze.bev'!V60</f>
        <v>0</v>
      </c>
      <c r="W59" s="266">
        <f>'1.sz.m-önk.össze.bev'!W60</f>
        <v>0</v>
      </c>
      <c r="X59" s="266" t="e">
        <f>#REF!</f>
        <v>#REF!</v>
      </c>
      <c r="Y59" s="266" t="e">
        <f>#REF!</f>
        <v>#REF!</v>
      </c>
      <c r="Z59" s="266"/>
      <c r="AA59" s="266"/>
      <c r="AB59" s="266"/>
      <c r="AC59" s="266"/>
    </row>
    <row r="60" spans="1:29" ht="27.2" customHeight="1">
      <c r="A60" s="262" t="s">
        <v>164</v>
      </c>
      <c r="B60" s="1251" t="s">
        <v>208</v>
      </c>
      <c r="C60" s="1251"/>
      <c r="D60" s="1251"/>
      <c r="E60" s="266">
        <f>'1.sz.m-önk.össze.bev'!E58</f>
        <v>0</v>
      </c>
      <c r="F60" s="266">
        <f>'1.sz.m-önk.össze.bev'!F58</f>
        <v>0</v>
      </c>
      <c r="G60" s="266">
        <f>'1.sz.m-önk.össze.bev'!G58</f>
        <v>0</v>
      </c>
      <c r="H60" s="266">
        <f>'1.sz.m-önk.össze.bev'!H58</f>
        <v>0</v>
      </c>
      <c r="I60" s="266">
        <f>+I45</f>
        <v>28463394</v>
      </c>
      <c r="J60" s="266"/>
      <c r="K60" s="266">
        <f>'1.sz.m-önk.össze.bev'!K58</f>
        <v>0</v>
      </c>
      <c r="L60" s="266">
        <f>'1.sz.m-önk.össze.bev'!L58</f>
        <v>0</v>
      </c>
      <c r="M60" s="266">
        <f>'1.sz.m-önk.össze.bev'!M58</f>
        <v>0</v>
      </c>
      <c r="N60" s="266">
        <f>'1.sz.m-önk.össze.bev'!N58</f>
        <v>0</v>
      </c>
      <c r="O60" s="266">
        <f>+O45</f>
        <v>28463394</v>
      </c>
      <c r="P60" s="266"/>
      <c r="Q60" s="266">
        <f>'1.sz.m-önk.össze.bev'!Q58</f>
        <v>0</v>
      </c>
      <c r="R60" s="266">
        <f>'1.sz.m-önk.össze.bev'!R58</f>
        <v>0</v>
      </c>
      <c r="S60" s="266">
        <f>'1.sz.m-önk.össze.bev'!S58</f>
        <v>0</v>
      </c>
      <c r="T60" s="266">
        <f>'1.sz.m-önk.össze.bev'!T58</f>
        <v>0</v>
      </c>
      <c r="U60" s="266">
        <f>'1.sz.m-önk.össze.bev'!U58</f>
        <v>0</v>
      </c>
      <c r="V60" s="266">
        <f>'1.sz.m-önk.össze.bev'!V58</f>
        <v>0</v>
      </c>
      <c r="W60" s="266">
        <f>'1.sz.m-önk.össze.bev'!W58</f>
        <v>0</v>
      </c>
      <c r="X60" s="266" t="e">
        <f>#REF!</f>
        <v>#REF!</v>
      </c>
      <c r="Y60" s="266" t="e">
        <f>#REF!</f>
        <v>#REF!</v>
      </c>
      <c r="Z60" s="266"/>
      <c r="AA60" s="266"/>
      <c r="AB60" s="266"/>
      <c r="AC60" s="266"/>
    </row>
    <row r="61" spans="1:29" ht="27.2" customHeight="1">
      <c r="A61" s="263" t="s">
        <v>165</v>
      </c>
      <c r="B61" s="1250" t="s">
        <v>166</v>
      </c>
      <c r="C61" s="1250"/>
      <c r="D61" s="1250"/>
      <c r="E61" s="267">
        <f>E30</f>
        <v>1185112</v>
      </c>
      <c r="F61" s="267">
        <f>F30</f>
        <v>1185112</v>
      </c>
      <c r="G61" s="267">
        <f t="shared" ref="G61:W61" si="43">G30</f>
        <v>1185112</v>
      </c>
      <c r="H61" s="267">
        <f t="shared" si="43"/>
        <v>1185112</v>
      </c>
      <c r="I61" s="267">
        <f t="shared" ref="I61" si="44">I30</f>
        <v>1185112</v>
      </c>
      <c r="J61" s="267"/>
      <c r="K61" s="267">
        <f t="shared" si="43"/>
        <v>1185112</v>
      </c>
      <c r="L61" s="267">
        <f t="shared" si="43"/>
        <v>1185112</v>
      </c>
      <c r="M61" s="267">
        <f t="shared" ref="M61" si="45">M30</f>
        <v>1185112</v>
      </c>
      <c r="N61" s="267">
        <f t="shared" si="43"/>
        <v>1185112</v>
      </c>
      <c r="O61" s="267">
        <f t="shared" si="43"/>
        <v>1185112</v>
      </c>
      <c r="P61" s="267"/>
      <c r="Q61" s="267"/>
      <c r="R61" s="267">
        <f t="shared" si="43"/>
        <v>0</v>
      </c>
      <c r="S61" s="267">
        <f t="shared" si="43"/>
        <v>0</v>
      </c>
      <c r="T61" s="267">
        <f t="shared" si="43"/>
        <v>0</v>
      </c>
      <c r="U61" s="267">
        <f t="shared" si="43"/>
        <v>0</v>
      </c>
      <c r="V61" s="267">
        <f t="shared" si="43"/>
        <v>0</v>
      </c>
      <c r="W61" s="267">
        <f t="shared" si="43"/>
        <v>0</v>
      </c>
      <c r="X61" s="267">
        <f t="shared" ref="X61:Z61" si="46">X30</f>
        <v>0</v>
      </c>
      <c r="Y61" s="267">
        <f t="shared" si="46"/>
        <v>0</v>
      </c>
      <c r="Z61" s="267">
        <f t="shared" si="46"/>
        <v>0</v>
      </c>
      <c r="AA61" s="267"/>
      <c r="AB61" s="267"/>
      <c r="AC61" s="267"/>
    </row>
    <row r="62" spans="1:29" ht="27.2" customHeight="1">
      <c r="A62" s="261" t="s">
        <v>167</v>
      </c>
      <c r="B62" s="1251" t="s">
        <v>209</v>
      </c>
      <c r="C62" s="1251"/>
      <c r="D62" s="1251"/>
      <c r="E62" s="266">
        <v>0</v>
      </c>
      <c r="F62" s="266">
        <v>0</v>
      </c>
      <c r="G62" s="266">
        <v>0</v>
      </c>
      <c r="H62" s="266">
        <v>0</v>
      </c>
      <c r="I62" s="266">
        <f>+I31</f>
        <v>1185112</v>
      </c>
      <c r="J62" s="266"/>
      <c r="K62" s="266">
        <v>0</v>
      </c>
      <c r="L62" s="266">
        <v>0</v>
      </c>
      <c r="M62" s="266">
        <v>0</v>
      </c>
      <c r="N62" s="266">
        <v>0</v>
      </c>
      <c r="O62" s="266">
        <f>+O31</f>
        <v>1185112</v>
      </c>
      <c r="P62" s="266"/>
      <c r="Q62" s="266">
        <v>0</v>
      </c>
      <c r="R62" s="266">
        <v>0</v>
      </c>
      <c r="S62" s="266">
        <v>0</v>
      </c>
      <c r="T62" s="266">
        <v>0</v>
      </c>
      <c r="U62" s="266">
        <v>0</v>
      </c>
      <c r="V62" s="266">
        <v>0</v>
      </c>
      <c r="W62" s="266">
        <v>0</v>
      </c>
      <c r="X62" s="266">
        <v>0</v>
      </c>
      <c r="Y62" s="266">
        <v>0</v>
      </c>
      <c r="Z62" s="266">
        <v>0</v>
      </c>
      <c r="AA62" s="266">
        <v>0</v>
      </c>
      <c r="AB62" s="266">
        <v>0</v>
      </c>
      <c r="AC62" s="266">
        <v>0</v>
      </c>
    </row>
    <row r="63" spans="1:29" ht="27.2" customHeight="1" thickBot="1">
      <c r="A63" s="268" t="s">
        <v>168</v>
      </c>
      <c r="B63" s="1245" t="s">
        <v>210</v>
      </c>
      <c r="C63" s="1245"/>
      <c r="D63" s="1245"/>
      <c r="E63" s="269">
        <v>0</v>
      </c>
      <c r="F63" s="269">
        <v>0</v>
      </c>
      <c r="G63" s="269">
        <v>0</v>
      </c>
      <c r="H63" s="269">
        <v>0</v>
      </c>
      <c r="I63" s="269">
        <v>0</v>
      </c>
      <c r="J63" s="269"/>
      <c r="K63" s="269">
        <v>0</v>
      </c>
      <c r="L63" s="269">
        <v>0</v>
      </c>
      <c r="M63" s="269">
        <v>0</v>
      </c>
      <c r="N63" s="269">
        <v>0</v>
      </c>
      <c r="O63" s="269">
        <v>0</v>
      </c>
      <c r="P63" s="269"/>
      <c r="Q63" s="269">
        <v>0</v>
      </c>
      <c r="R63" s="269">
        <v>0</v>
      </c>
      <c r="S63" s="269">
        <v>0</v>
      </c>
      <c r="T63" s="269">
        <v>0</v>
      </c>
      <c r="U63" s="269">
        <v>0</v>
      </c>
      <c r="V63" s="269">
        <v>0</v>
      </c>
      <c r="W63" s="269">
        <v>0</v>
      </c>
      <c r="X63" s="269">
        <v>0</v>
      </c>
      <c r="Y63" s="269">
        <v>0</v>
      </c>
      <c r="Z63" s="269">
        <v>0</v>
      </c>
      <c r="AA63" s="269">
        <v>0</v>
      </c>
      <c r="AB63" s="269">
        <v>0</v>
      </c>
      <c r="AC63" s="269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.27559055118110237" right="0.43307086614173229" top="0.98425196850393704" bottom="0.78740157480314965" header="0.51181102362204722" footer="0.51181102362204722"/>
  <pageSetup paperSize="9" scale="47" orientation="portrait" r:id="rId1"/>
  <headerFooter differentOddEven="1" alignWithMargins="0">
    <oddHeader xml:space="preserve">&amp;C&amp;"Algerian,Normál"&amp;16RÉPCESZEMERE KÖZSÉGI ÖNKORMÁNYZATA
2017.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1" manualBreakCount="1">
    <brk id="36" max="22" man="1"/>
  </rowBreaks>
  <colBreaks count="1" manualBreakCount="1">
    <brk id="23" max="64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7"/>
  <sheetViews>
    <sheetView workbookViewId="0">
      <selection activeCell="A23" sqref="A23:A24"/>
    </sheetView>
  </sheetViews>
  <sheetFormatPr defaultRowHeight="15"/>
  <cols>
    <col min="1" max="1" width="32.140625" style="599" customWidth="1"/>
    <col min="2" max="2" width="18.28515625" style="600" customWidth="1"/>
    <col min="3" max="7" width="14.28515625" style="600" customWidth="1"/>
    <col min="8" max="8" width="13.5703125" style="600" customWidth="1"/>
    <col min="9" max="16384" width="9.140625" style="600"/>
  </cols>
  <sheetData>
    <row r="1" spans="1:7">
      <c r="F1" s="1414" t="s">
        <v>292</v>
      </c>
      <c r="G1" s="1414"/>
    </row>
    <row r="2" spans="1:7" ht="24.75" customHeight="1">
      <c r="A2" s="1415" t="s">
        <v>293</v>
      </c>
      <c r="B2" s="1415"/>
      <c r="C2" s="1415"/>
      <c r="D2" s="1415"/>
      <c r="E2" s="1415"/>
      <c r="F2" s="1415"/>
      <c r="G2" s="1415"/>
    </row>
    <row r="3" spans="1:7" ht="18.75" customHeight="1">
      <c r="A3" s="1416" t="s">
        <v>440</v>
      </c>
      <c r="B3" s="1416"/>
      <c r="C3" s="1416"/>
      <c r="D3" s="1416"/>
      <c r="E3" s="1416"/>
      <c r="F3" s="1416"/>
      <c r="G3" s="1416"/>
    </row>
    <row r="4" spans="1:7" ht="24.75" customHeight="1">
      <c r="A4" s="1417" t="s">
        <v>294</v>
      </c>
      <c r="B4" s="1417"/>
      <c r="C4" s="1417"/>
      <c r="D4" s="1417"/>
      <c r="E4" s="1417"/>
      <c r="F4" s="1417"/>
      <c r="G4" s="1417"/>
    </row>
    <row r="5" spans="1:7" ht="15.75" thickBot="1">
      <c r="G5" s="601" t="s">
        <v>424</v>
      </c>
    </row>
    <row r="6" spans="1:7" ht="24.95" customHeight="1">
      <c r="A6" s="1407" t="s">
        <v>295</v>
      </c>
      <c r="B6" s="1409" t="s">
        <v>296</v>
      </c>
      <c r="C6" s="1409"/>
      <c r="D6" s="1409"/>
      <c r="E6" s="1410" t="s">
        <v>297</v>
      </c>
      <c r="F6" s="1409"/>
      <c r="G6" s="1411"/>
    </row>
    <row r="7" spans="1:7" ht="24.95" customHeight="1" thickBot="1">
      <c r="A7" s="1408"/>
      <c r="B7" s="602" t="s">
        <v>298</v>
      </c>
      <c r="C7" s="602" t="s">
        <v>299</v>
      </c>
      <c r="D7" s="602" t="s">
        <v>300</v>
      </c>
      <c r="E7" s="603" t="s">
        <v>298</v>
      </c>
      <c r="F7" s="602" t="s">
        <v>301</v>
      </c>
      <c r="G7" s="604" t="s">
        <v>300</v>
      </c>
    </row>
    <row r="8" spans="1:7" ht="33.75" customHeight="1">
      <c r="A8" s="605" t="s">
        <v>302</v>
      </c>
      <c r="B8" s="606"/>
      <c r="C8" s="606"/>
      <c r="D8" s="606">
        <f>SUM(B8:C8)</f>
        <v>0</v>
      </c>
      <c r="E8" s="607"/>
      <c r="F8" s="607">
        <v>145460</v>
      </c>
      <c r="G8" s="608">
        <f>SUM(E8:F8)</f>
        <v>145460</v>
      </c>
    </row>
    <row r="9" spans="1:7" ht="33.75" customHeight="1">
      <c r="A9" s="609" t="s">
        <v>323</v>
      </c>
      <c r="B9" s="610"/>
      <c r="C9" s="610"/>
      <c r="D9" s="606">
        <f>SUM(B9:C9)</f>
        <v>0</v>
      </c>
      <c r="E9" s="611"/>
      <c r="F9" s="611">
        <v>9734676</v>
      </c>
      <c r="G9" s="612">
        <f>SUM(E9:F9)</f>
        <v>9734676</v>
      </c>
    </row>
    <row r="10" spans="1:7" ht="33.75" customHeight="1">
      <c r="A10" s="609" t="s">
        <v>303</v>
      </c>
      <c r="B10" s="610">
        <v>123575</v>
      </c>
      <c r="C10" s="610"/>
      <c r="D10" s="606">
        <f>SUM(B10:C10)</f>
        <v>123575</v>
      </c>
      <c r="E10" s="611"/>
      <c r="F10" s="611"/>
      <c r="G10" s="612">
        <f>SUM(E10:F10)</f>
        <v>0</v>
      </c>
    </row>
    <row r="11" spans="1:7" ht="33.75" hidden="1" customHeight="1">
      <c r="A11" s="613" t="s">
        <v>304</v>
      </c>
      <c r="B11" s="614"/>
      <c r="C11" s="614"/>
      <c r="D11" s="606"/>
      <c r="E11" s="615"/>
      <c r="F11" s="615"/>
      <c r="G11" s="612"/>
    </row>
    <row r="12" spans="1:7" ht="33.75" hidden="1" customHeight="1" thickBot="1">
      <c r="A12" s="616" t="s">
        <v>305</v>
      </c>
      <c r="B12" s="617"/>
      <c r="C12" s="617"/>
      <c r="D12" s="617"/>
      <c r="E12" s="618"/>
      <c r="F12" s="618"/>
      <c r="G12" s="619"/>
    </row>
    <row r="13" spans="1:7" ht="33.75" customHeight="1" thickBot="1">
      <c r="A13" s="620" t="s">
        <v>1</v>
      </c>
      <c r="B13" s="621">
        <f t="shared" ref="B13:G13" si="0">SUM(B8:B12)</f>
        <v>123575</v>
      </c>
      <c r="C13" s="621">
        <f t="shared" si="0"/>
        <v>0</v>
      </c>
      <c r="D13" s="621">
        <f t="shared" si="0"/>
        <v>123575</v>
      </c>
      <c r="E13" s="621">
        <f t="shared" si="0"/>
        <v>0</v>
      </c>
      <c r="F13" s="621">
        <f t="shared" si="0"/>
        <v>9880136</v>
      </c>
      <c r="G13" s="622">
        <f t="shared" si="0"/>
        <v>9880136</v>
      </c>
    </row>
    <row r="15" spans="1:7" ht="28.5" hidden="1" customHeight="1">
      <c r="A15" s="1420" t="s">
        <v>306</v>
      </c>
      <c r="B15" s="1420"/>
      <c r="C15" s="1420"/>
      <c r="D15" s="1420"/>
      <c r="E15" s="1420"/>
      <c r="F15" s="1420"/>
      <c r="G15" s="1420"/>
    </row>
    <row r="16" spans="1:7" ht="15.75" hidden="1" thickBot="1">
      <c r="E16" s="601"/>
    </row>
    <row r="17" spans="1:7" ht="20.100000000000001" hidden="1" customHeight="1">
      <c r="B17" s="1421" t="s">
        <v>275</v>
      </c>
      <c r="C17" s="1423" t="s">
        <v>307</v>
      </c>
      <c r="D17" s="1424"/>
    </row>
    <row r="18" spans="1:7" ht="30" hidden="1" customHeight="1" thickBot="1">
      <c r="B18" s="1422"/>
      <c r="C18" s="1425"/>
      <c r="D18" s="1426"/>
    </row>
    <row r="19" spans="1:7" ht="29.25" hidden="1" customHeight="1">
      <c r="B19" s="623" t="s">
        <v>308</v>
      </c>
      <c r="C19" s="1427"/>
      <c r="D19" s="1428"/>
    </row>
    <row r="20" spans="1:7" ht="28.5" hidden="1" customHeight="1" thickBot="1">
      <c r="B20" s="624" t="s">
        <v>309</v>
      </c>
      <c r="C20" s="1418"/>
      <c r="D20" s="1419"/>
    </row>
    <row r="21" spans="1:7" s="626" customFormat="1" ht="27.75" hidden="1" customHeight="1" thickBot="1">
      <c r="B21" s="625" t="s">
        <v>1</v>
      </c>
      <c r="C21" s="1412">
        <f>SUM(C19:D20)</f>
        <v>0</v>
      </c>
      <c r="D21" s="1413"/>
    </row>
    <row r="22" spans="1:7" ht="25.5" thickBot="1">
      <c r="A22" s="1403" t="s">
        <v>884</v>
      </c>
      <c r="B22" s="1403"/>
      <c r="C22" s="1403"/>
      <c r="D22" s="1403"/>
      <c r="E22" s="1403"/>
      <c r="F22" s="1403"/>
      <c r="G22" s="1403"/>
    </row>
    <row r="23" spans="1:7" ht="17.25" thickBot="1">
      <c r="A23" s="1404" t="s">
        <v>275</v>
      </c>
      <c r="B23" s="1405" t="s">
        <v>296</v>
      </c>
      <c r="C23" s="1405"/>
      <c r="D23" s="1405"/>
      <c r="E23" s="1406" t="s">
        <v>297</v>
      </c>
      <c r="F23" s="1406"/>
      <c r="G23" s="1406"/>
    </row>
    <row r="24" spans="1:7" ht="17.25" thickBot="1">
      <c r="A24" s="1404"/>
      <c r="B24" s="1010" t="s">
        <v>298</v>
      </c>
      <c r="C24" s="1010" t="s">
        <v>299</v>
      </c>
      <c r="D24" s="1010" t="s">
        <v>300</v>
      </c>
      <c r="E24" s="1011" t="s">
        <v>298</v>
      </c>
      <c r="F24" s="1010" t="s">
        <v>301</v>
      </c>
      <c r="G24" s="1012" t="s">
        <v>300</v>
      </c>
    </row>
    <row r="25" spans="1:7" ht="30">
      <c r="A25" s="1014" t="s">
        <v>870</v>
      </c>
      <c r="B25" s="1022">
        <v>1090110</v>
      </c>
      <c r="C25" s="1022"/>
      <c r="D25" s="1023">
        <f>+B25+C25</f>
        <v>1090110</v>
      </c>
      <c r="E25" s="1015"/>
      <c r="F25" s="1015"/>
      <c r="G25" s="1013"/>
    </row>
    <row r="26" spans="1:7" ht="15.75" thickBot="1">
      <c r="A26" s="1016"/>
      <c r="B26" s="1024"/>
      <c r="C26" s="1024"/>
      <c r="D26" s="1024"/>
      <c r="E26" s="1017"/>
      <c r="F26" s="1017"/>
      <c r="G26" s="1018"/>
    </row>
    <row r="27" spans="1:7" ht="16.5" thickBot="1">
      <c r="A27" s="1019" t="s">
        <v>1</v>
      </c>
      <c r="B27" s="1020">
        <f>+B25</f>
        <v>1090110</v>
      </c>
      <c r="C27" s="1020"/>
      <c r="D27" s="1020">
        <f>+D25</f>
        <v>1090110</v>
      </c>
      <c r="E27" s="1020"/>
      <c r="F27" s="1020"/>
      <c r="G27" s="1021"/>
    </row>
  </sheetData>
  <mergeCells count="17">
    <mergeCell ref="F1:G1"/>
    <mergeCell ref="A2:G2"/>
    <mergeCell ref="A3:G3"/>
    <mergeCell ref="A4:G4"/>
    <mergeCell ref="C20:D20"/>
    <mergeCell ref="A15:G15"/>
    <mergeCell ref="B17:B18"/>
    <mergeCell ref="C17:D18"/>
    <mergeCell ref="C19:D19"/>
    <mergeCell ref="A22:G22"/>
    <mergeCell ref="A23:A24"/>
    <mergeCell ref="B23:D23"/>
    <mergeCell ref="E23:G23"/>
    <mergeCell ref="A6:A7"/>
    <mergeCell ref="B6:D6"/>
    <mergeCell ref="E6:G6"/>
    <mergeCell ref="C21:D21"/>
  </mergeCells>
  <phoneticPr fontId="1" type="noConversion"/>
  <pageMargins left="0.7" right="0.7" top="0.75" bottom="0.75" header="0.3" footer="0.3"/>
  <pageSetup paperSize="9" scale="7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C1FFE-11B0-407D-B88B-65959F8B8A21}">
  <dimension ref="A1:J20"/>
  <sheetViews>
    <sheetView topLeftCell="A4" zoomScaleNormal="100" workbookViewId="0">
      <selection activeCell="K4" sqref="K4"/>
    </sheetView>
  </sheetViews>
  <sheetFormatPr defaultRowHeight="12.75"/>
  <cols>
    <col min="1" max="1" width="5.85546875" style="1030" customWidth="1"/>
    <col min="2" max="2" width="42.5703125" style="1029" customWidth="1"/>
    <col min="3" max="8" width="11" style="1029" customWidth="1"/>
    <col min="9" max="9" width="12.28515625" style="1029" customWidth="1"/>
    <col min="10" max="10" width="2.85546875" style="1029" customWidth="1"/>
    <col min="11" max="256" width="9.140625" style="1029"/>
    <col min="257" max="257" width="5.85546875" style="1029" customWidth="1"/>
    <col min="258" max="258" width="42.5703125" style="1029" customWidth="1"/>
    <col min="259" max="264" width="11" style="1029" customWidth="1"/>
    <col min="265" max="265" width="12.28515625" style="1029" customWidth="1"/>
    <col min="266" max="266" width="2.85546875" style="1029" customWidth="1"/>
    <col min="267" max="512" width="9.140625" style="1029"/>
    <col min="513" max="513" width="5.85546875" style="1029" customWidth="1"/>
    <col min="514" max="514" width="42.5703125" style="1029" customWidth="1"/>
    <col min="515" max="520" width="11" style="1029" customWidth="1"/>
    <col min="521" max="521" width="12.28515625" style="1029" customWidth="1"/>
    <col min="522" max="522" width="2.85546875" style="1029" customWidth="1"/>
    <col min="523" max="768" width="9.140625" style="1029"/>
    <col min="769" max="769" width="5.85546875" style="1029" customWidth="1"/>
    <col min="770" max="770" width="42.5703125" style="1029" customWidth="1"/>
    <col min="771" max="776" width="11" style="1029" customWidth="1"/>
    <col min="777" max="777" width="12.28515625" style="1029" customWidth="1"/>
    <col min="778" max="778" width="2.85546875" style="1029" customWidth="1"/>
    <col min="779" max="1024" width="9.140625" style="1029"/>
    <col min="1025" max="1025" width="5.85546875" style="1029" customWidth="1"/>
    <col min="1026" max="1026" width="42.5703125" style="1029" customWidth="1"/>
    <col min="1027" max="1032" width="11" style="1029" customWidth="1"/>
    <col min="1033" max="1033" width="12.28515625" style="1029" customWidth="1"/>
    <col min="1034" max="1034" width="2.85546875" style="1029" customWidth="1"/>
    <col min="1035" max="1280" width="9.140625" style="1029"/>
    <col min="1281" max="1281" width="5.85546875" style="1029" customWidth="1"/>
    <col min="1282" max="1282" width="42.5703125" style="1029" customWidth="1"/>
    <col min="1283" max="1288" width="11" style="1029" customWidth="1"/>
    <col min="1289" max="1289" width="12.28515625" style="1029" customWidth="1"/>
    <col min="1290" max="1290" width="2.85546875" style="1029" customWidth="1"/>
    <col min="1291" max="1536" width="9.140625" style="1029"/>
    <col min="1537" max="1537" width="5.85546875" style="1029" customWidth="1"/>
    <col min="1538" max="1538" width="42.5703125" style="1029" customWidth="1"/>
    <col min="1539" max="1544" width="11" style="1029" customWidth="1"/>
    <col min="1545" max="1545" width="12.28515625" style="1029" customWidth="1"/>
    <col min="1546" max="1546" width="2.85546875" style="1029" customWidth="1"/>
    <col min="1547" max="1792" width="9.140625" style="1029"/>
    <col min="1793" max="1793" width="5.85546875" style="1029" customWidth="1"/>
    <col min="1794" max="1794" width="42.5703125" style="1029" customWidth="1"/>
    <col min="1795" max="1800" width="11" style="1029" customWidth="1"/>
    <col min="1801" max="1801" width="12.28515625" style="1029" customWidth="1"/>
    <col min="1802" max="1802" width="2.85546875" style="1029" customWidth="1"/>
    <col min="1803" max="2048" width="9.140625" style="1029"/>
    <col min="2049" max="2049" width="5.85546875" style="1029" customWidth="1"/>
    <col min="2050" max="2050" width="42.5703125" style="1029" customWidth="1"/>
    <col min="2051" max="2056" width="11" style="1029" customWidth="1"/>
    <col min="2057" max="2057" width="12.28515625" style="1029" customWidth="1"/>
    <col min="2058" max="2058" width="2.85546875" style="1029" customWidth="1"/>
    <col min="2059" max="2304" width="9.140625" style="1029"/>
    <col min="2305" max="2305" width="5.85546875" style="1029" customWidth="1"/>
    <col min="2306" max="2306" width="42.5703125" style="1029" customWidth="1"/>
    <col min="2307" max="2312" width="11" style="1029" customWidth="1"/>
    <col min="2313" max="2313" width="12.28515625" style="1029" customWidth="1"/>
    <col min="2314" max="2314" width="2.85546875" style="1029" customWidth="1"/>
    <col min="2315" max="2560" width="9.140625" style="1029"/>
    <col min="2561" max="2561" width="5.85546875" style="1029" customWidth="1"/>
    <col min="2562" max="2562" width="42.5703125" style="1029" customWidth="1"/>
    <col min="2563" max="2568" width="11" style="1029" customWidth="1"/>
    <col min="2569" max="2569" width="12.28515625" style="1029" customWidth="1"/>
    <col min="2570" max="2570" width="2.85546875" style="1029" customWidth="1"/>
    <col min="2571" max="2816" width="9.140625" style="1029"/>
    <col min="2817" max="2817" width="5.85546875" style="1029" customWidth="1"/>
    <col min="2818" max="2818" width="42.5703125" style="1029" customWidth="1"/>
    <col min="2819" max="2824" width="11" style="1029" customWidth="1"/>
    <col min="2825" max="2825" width="12.28515625" style="1029" customWidth="1"/>
    <col min="2826" max="2826" width="2.85546875" style="1029" customWidth="1"/>
    <col min="2827" max="3072" width="9.140625" style="1029"/>
    <col min="3073" max="3073" width="5.85546875" style="1029" customWidth="1"/>
    <col min="3074" max="3074" width="42.5703125" style="1029" customWidth="1"/>
    <col min="3075" max="3080" width="11" style="1029" customWidth="1"/>
    <col min="3081" max="3081" width="12.28515625" style="1029" customWidth="1"/>
    <col min="3082" max="3082" width="2.85546875" style="1029" customWidth="1"/>
    <col min="3083" max="3328" width="9.140625" style="1029"/>
    <col min="3329" max="3329" width="5.85546875" style="1029" customWidth="1"/>
    <col min="3330" max="3330" width="42.5703125" style="1029" customWidth="1"/>
    <col min="3331" max="3336" width="11" style="1029" customWidth="1"/>
    <col min="3337" max="3337" width="12.28515625" style="1029" customWidth="1"/>
    <col min="3338" max="3338" width="2.85546875" style="1029" customWidth="1"/>
    <col min="3339" max="3584" width="9.140625" style="1029"/>
    <col min="3585" max="3585" width="5.85546875" style="1029" customWidth="1"/>
    <col min="3586" max="3586" width="42.5703125" style="1029" customWidth="1"/>
    <col min="3587" max="3592" width="11" style="1029" customWidth="1"/>
    <col min="3593" max="3593" width="12.28515625" style="1029" customWidth="1"/>
    <col min="3594" max="3594" width="2.85546875" style="1029" customWidth="1"/>
    <col min="3595" max="3840" width="9.140625" style="1029"/>
    <col min="3841" max="3841" width="5.85546875" style="1029" customWidth="1"/>
    <col min="3842" max="3842" width="42.5703125" style="1029" customWidth="1"/>
    <col min="3843" max="3848" width="11" style="1029" customWidth="1"/>
    <col min="3849" max="3849" width="12.28515625" style="1029" customWidth="1"/>
    <col min="3850" max="3850" width="2.85546875" style="1029" customWidth="1"/>
    <col min="3851" max="4096" width="9.140625" style="1029"/>
    <col min="4097" max="4097" width="5.85546875" style="1029" customWidth="1"/>
    <col min="4098" max="4098" width="42.5703125" style="1029" customWidth="1"/>
    <col min="4099" max="4104" width="11" style="1029" customWidth="1"/>
    <col min="4105" max="4105" width="12.28515625" style="1029" customWidth="1"/>
    <col min="4106" max="4106" width="2.85546875" style="1029" customWidth="1"/>
    <col min="4107" max="4352" width="9.140625" style="1029"/>
    <col min="4353" max="4353" width="5.85546875" style="1029" customWidth="1"/>
    <col min="4354" max="4354" width="42.5703125" style="1029" customWidth="1"/>
    <col min="4355" max="4360" width="11" style="1029" customWidth="1"/>
    <col min="4361" max="4361" width="12.28515625" style="1029" customWidth="1"/>
    <col min="4362" max="4362" width="2.85546875" style="1029" customWidth="1"/>
    <col min="4363" max="4608" width="9.140625" style="1029"/>
    <col min="4609" max="4609" width="5.85546875" style="1029" customWidth="1"/>
    <col min="4610" max="4610" width="42.5703125" style="1029" customWidth="1"/>
    <col min="4611" max="4616" width="11" style="1029" customWidth="1"/>
    <col min="4617" max="4617" width="12.28515625" style="1029" customWidth="1"/>
    <col min="4618" max="4618" width="2.85546875" style="1029" customWidth="1"/>
    <col min="4619" max="4864" width="9.140625" style="1029"/>
    <col min="4865" max="4865" width="5.85546875" style="1029" customWidth="1"/>
    <col min="4866" max="4866" width="42.5703125" style="1029" customWidth="1"/>
    <col min="4867" max="4872" width="11" style="1029" customWidth="1"/>
    <col min="4873" max="4873" width="12.28515625" style="1029" customWidth="1"/>
    <col min="4874" max="4874" width="2.85546875" style="1029" customWidth="1"/>
    <col min="4875" max="5120" width="9.140625" style="1029"/>
    <col min="5121" max="5121" width="5.85546875" style="1029" customWidth="1"/>
    <col min="5122" max="5122" width="42.5703125" style="1029" customWidth="1"/>
    <col min="5123" max="5128" width="11" style="1029" customWidth="1"/>
    <col min="5129" max="5129" width="12.28515625" style="1029" customWidth="1"/>
    <col min="5130" max="5130" width="2.85546875" style="1029" customWidth="1"/>
    <col min="5131" max="5376" width="9.140625" style="1029"/>
    <col min="5377" max="5377" width="5.85546875" style="1029" customWidth="1"/>
    <col min="5378" max="5378" width="42.5703125" style="1029" customWidth="1"/>
    <col min="5379" max="5384" width="11" style="1029" customWidth="1"/>
    <col min="5385" max="5385" width="12.28515625" style="1029" customWidth="1"/>
    <col min="5386" max="5386" width="2.85546875" style="1029" customWidth="1"/>
    <col min="5387" max="5632" width="9.140625" style="1029"/>
    <col min="5633" max="5633" width="5.85546875" style="1029" customWidth="1"/>
    <col min="5634" max="5634" width="42.5703125" style="1029" customWidth="1"/>
    <col min="5635" max="5640" width="11" style="1029" customWidth="1"/>
    <col min="5641" max="5641" width="12.28515625" style="1029" customWidth="1"/>
    <col min="5642" max="5642" width="2.85546875" style="1029" customWidth="1"/>
    <col min="5643" max="5888" width="9.140625" style="1029"/>
    <col min="5889" max="5889" width="5.85546875" style="1029" customWidth="1"/>
    <col min="5890" max="5890" width="42.5703125" style="1029" customWidth="1"/>
    <col min="5891" max="5896" width="11" style="1029" customWidth="1"/>
    <col min="5897" max="5897" width="12.28515625" style="1029" customWidth="1"/>
    <col min="5898" max="5898" width="2.85546875" style="1029" customWidth="1"/>
    <col min="5899" max="6144" width="9.140625" style="1029"/>
    <col min="6145" max="6145" width="5.85546875" style="1029" customWidth="1"/>
    <col min="6146" max="6146" width="42.5703125" style="1029" customWidth="1"/>
    <col min="6147" max="6152" width="11" style="1029" customWidth="1"/>
    <col min="6153" max="6153" width="12.28515625" style="1029" customWidth="1"/>
    <col min="6154" max="6154" width="2.85546875" style="1029" customWidth="1"/>
    <col min="6155" max="6400" width="9.140625" style="1029"/>
    <col min="6401" max="6401" width="5.85546875" style="1029" customWidth="1"/>
    <col min="6402" max="6402" width="42.5703125" style="1029" customWidth="1"/>
    <col min="6403" max="6408" width="11" style="1029" customWidth="1"/>
    <col min="6409" max="6409" width="12.28515625" style="1029" customWidth="1"/>
    <col min="6410" max="6410" width="2.85546875" style="1029" customWidth="1"/>
    <col min="6411" max="6656" width="9.140625" style="1029"/>
    <col min="6657" max="6657" width="5.85546875" style="1029" customWidth="1"/>
    <col min="6658" max="6658" width="42.5703125" style="1029" customWidth="1"/>
    <col min="6659" max="6664" width="11" style="1029" customWidth="1"/>
    <col min="6665" max="6665" width="12.28515625" style="1029" customWidth="1"/>
    <col min="6666" max="6666" width="2.85546875" style="1029" customWidth="1"/>
    <col min="6667" max="6912" width="9.140625" style="1029"/>
    <col min="6913" max="6913" width="5.85546875" style="1029" customWidth="1"/>
    <col min="6914" max="6914" width="42.5703125" style="1029" customWidth="1"/>
    <col min="6915" max="6920" width="11" style="1029" customWidth="1"/>
    <col min="6921" max="6921" width="12.28515625" style="1029" customWidth="1"/>
    <col min="6922" max="6922" width="2.85546875" style="1029" customWidth="1"/>
    <col min="6923" max="7168" width="9.140625" style="1029"/>
    <col min="7169" max="7169" width="5.85546875" style="1029" customWidth="1"/>
    <col min="7170" max="7170" width="42.5703125" style="1029" customWidth="1"/>
    <col min="7171" max="7176" width="11" style="1029" customWidth="1"/>
    <col min="7177" max="7177" width="12.28515625" style="1029" customWidth="1"/>
    <col min="7178" max="7178" width="2.85546875" style="1029" customWidth="1"/>
    <col min="7179" max="7424" width="9.140625" style="1029"/>
    <col min="7425" max="7425" width="5.85546875" style="1029" customWidth="1"/>
    <col min="7426" max="7426" width="42.5703125" style="1029" customWidth="1"/>
    <col min="7427" max="7432" width="11" style="1029" customWidth="1"/>
    <col min="7433" max="7433" width="12.28515625" style="1029" customWidth="1"/>
    <col min="7434" max="7434" width="2.85546875" style="1029" customWidth="1"/>
    <col min="7435" max="7680" width="9.140625" style="1029"/>
    <col min="7681" max="7681" width="5.85546875" style="1029" customWidth="1"/>
    <col min="7682" max="7682" width="42.5703125" style="1029" customWidth="1"/>
    <col min="7683" max="7688" width="11" style="1029" customWidth="1"/>
    <col min="7689" max="7689" width="12.28515625" style="1029" customWidth="1"/>
    <col min="7690" max="7690" width="2.85546875" style="1029" customWidth="1"/>
    <col min="7691" max="7936" width="9.140625" style="1029"/>
    <col min="7937" max="7937" width="5.85546875" style="1029" customWidth="1"/>
    <col min="7938" max="7938" width="42.5703125" style="1029" customWidth="1"/>
    <col min="7939" max="7944" width="11" style="1029" customWidth="1"/>
    <col min="7945" max="7945" width="12.28515625" style="1029" customWidth="1"/>
    <col min="7946" max="7946" width="2.85546875" style="1029" customWidth="1"/>
    <col min="7947" max="8192" width="9.140625" style="1029"/>
    <col min="8193" max="8193" width="5.85546875" style="1029" customWidth="1"/>
    <col min="8194" max="8194" width="42.5703125" style="1029" customWidth="1"/>
    <col min="8195" max="8200" width="11" style="1029" customWidth="1"/>
    <col min="8201" max="8201" width="12.28515625" style="1029" customWidth="1"/>
    <col min="8202" max="8202" width="2.85546875" style="1029" customWidth="1"/>
    <col min="8203" max="8448" width="9.140625" style="1029"/>
    <col min="8449" max="8449" width="5.85546875" style="1029" customWidth="1"/>
    <col min="8450" max="8450" width="42.5703125" style="1029" customWidth="1"/>
    <col min="8451" max="8456" width="11" style="1029" customWidth="1"/>
    <col min="8457" max="8457" width="12.28515625" style="1029" customWidth="1"/>
    <col min="8458" max="8458" width="2.85546875" style="1029" customWidth="1"/>
    <col min="8459" max="8704" width="9.140625" style="1029"/>
    <col min="8705" max="8705" width="5.85546875" style="1029" customWidth="1"/>
    <col min="8706" max="8706" width="42.5703125" style="1029" customWidth="1"/>
    <col min="8707" max="8712" width="11" style="1029" customWidth="1"/>
    <col min="8713" max="8713" width="12.28515625" style="1029" customWidth="1"/>
    <col min="8714" max="8714" width="2.85546875" style="1029" customWidth="1"/>
    <col min="8715" max="8960" width="9.140625" style="1029"/>
    <col min="8961" max="8961" width="5.85546875" style="1029" customWidth="1"/>
    <col min="8962" max="8962" width="42.5703125" style="1029" customWidth="1"/>
    <col min="8963" max="8968" width="11" style="1029" customWidth="1"/>
    <col min="8969" max="8969" width="12.28515625" style="1029" customWidth="1"/>
    <col min="8970" max="8970" width="2.85546875" style="1029" customWidth="1"/>
    <col min="8971" max="9216" width="9.140625" style="1029"/>
    <col min="9217" max="9217" width="5.85546875" style="1029" customWidth="1"/>
    <col min="9218" max="9218" width="42.5703125" style="1029" customWidth="1"/>
    <col min="9219" max="9224" width="11" style="1029" customWidth="1"/>
    <col min="9225" max="9225" width="12.28515625" style="1029" customWidth="1"/>
    <col min="9226" max="9226" width="2.85546875" style="1029" customWidth="1"/>
    <col min="9227" max="9472" width="9.140625" style="1029"/>
    <col min="9473" max="9473" width="5.85546875" style="1029" customWidth="1"/>
    <col min="9474" max="9474" width="42.5703125" style="1029" customWidth="1"/>
    <col min="9475" max="9480" width="11" style="1029" customWidth="1"/>
    <col min="9481" max="9481" width="12.28515625" style="1029" customWidth="1"/>
    <col min="9482" max="9482" width="2.85546875" style="1029" customWidth="1"/>
    <col min="9483" max="9728" width="9.140625" style="1029"/>
    <col min="9729" max="9729" width="5.85546875" style="1029" customWidth="1"/>
    <col min="9730" max="9730" width="42.5703125" style="1029" customWidth="1"/>
    <col min="9731" max="9736" width="11" style="1029" customWidth="1"/>
    <col min="9737" max="9737" width="12.28515625" style="1029" customWidth="1"/>
    <col min="9738" max="9738" width="2.85546875" style="1029" customWidth="1"/>
    <col min="9739" max="9984" width="9.140625" style="1029"/>
    <col min="9985" max="9985" width="5.85546875" style="1029" customWidth="1"/>
    <col min="9986" max="9986" width="42.5703125" style="1029" customWidth="1"/>
    <col min="9987" max="9992" width="11" style="1029" customWidth="1"/>
    <col min="9993" max="9993" width="12.28515625" style="1029" customWidth="1"/>
    <col min="9994" max="9994" width="2.85546875" style="1029" customWidth="1"/>
    <col min="9995" max="10240" width="9.140625" style="1029"/>
    <col min="10241" max="10241" width="5.85546875" style="1029" customWidth="1"/>
    <col min="10242" max="10242" width="42.5703125" style="1029" customWidth="1"/>
    <col min="10243" max="10248" width="11" style="1029" customWidth="1"/>
    <col min="10249" max="10249" width="12.28515625" style="1029" customWidth="1"/>
    <col min="10250" max="10250" width="2.85546875" style="1029" customWidth="1"/>
    <col min="10251" max="10496" width="9.140625" style="1029"/>
    <col min="10497" max="10497" width="5.85546875" style="1029" customWidth="1"/>
    <col min="10498" max="10498" width="42.5703125" style="1029" customWidth="1"/>
    <col min="10499" max="10504" width="11" style="1029" customWidth="1"/>
    <col min="10505" max="10505" width="12.28515625" style="1029" customWidth="1"/>
    <col min="10506" max="10506" width="2.85546875" style="1029" customWidth="1"/>
    <col min="10507" max="10752" width="9.140625" style="1029"/>
    <col min="10753" max="10753" width="5.85546875" style="1029" customWidth="1"/>
    <col min="10754" max="10754" width="42.5703125" style="1029" customWidth="1"/>
    <col min="10755" max="10760" width="11" style="1029" customWidth="1"/>
    <col min="10761" max="10761" width="12.28515625" style="1029" customWidth="1"/>
    <col min="10762" max="10762" width="2.85546875" style="1029" customWidth="1"/>
    <col min="10763" max="11008" width="9.140625" style="1029"/>
    <col min="11009" max="11009" width="5.85546875" style="1029" customWidth="1"/>
    <col min="11010" max="11010" width="42.5703125" style="1029" customWidth="1"/>
    <col min="11011" max="11016" width="11" style="1029" customWidth="1"/>
    <col min="11017" max="11017" width="12.28515625" style="1029" customWidth="1"/>
    <col min="11018" max="11018" width="2.85546875" style="1029" customWidth="1"/>
    <col min="11019" max="11264" width="9.140625" style="1029"/>
    <col min="11265" max="11265" width="5.85546875" style="1029" customWidth="1"/>
    <col min="11266" max="11266" width="42.5703125" style="1029" customWidth="1"/>
    <col min="11267" max="11272" width="11" style="1029" customWidth="1"/>
    <col min="11273" max="11273" width="12.28515625" style="1029" customWidth="1"/>
    <col min="11274" max="11274" width="2.85546875" style="1029" customWidth="1"/>
    <col min="11275" max="11520" width="9.140625" style="1029"/>
    <col min="11521" max="11521" width="5.85546875" style="1029" customWidth="1"/>
    <col min="11522" max="11522" width="42.5703125" style="1029" customWidth="1"/>
    <col min="11523" max="11528" width="11" style="1029" customWidth="1"/>
    <col min="11529" max="11529" width="12.28515625" style="1029" customWidth="1"/>
    <col min="11530" max="11530" width="2.85546875" style="1029" customWidth="1"/>
    <col min="11531" max="11776" width="9.140625" style="1029"/>
    <col min="11777" max="11777" width="5.85546875" style="1029" customWidth="1"/>
    <col min="11778" max="11778" width="42.5703125" style="1029" customWidth="1"/>
    <col min="11779" max="11784" width="11" style="1029" customWidth="1"/>
    <col min="11785" max="11785" width="12.28515625" style="1029" customWidth="1"/>
    <col min="11786" max="11786" width="2.85546875" style="1029" customWidth="1"/>
    <col min="11787" max="12032" width="9.140625" style="1029"/>
    <col min="12033" max="12033" width="5.85546875" style="1029" customWidth="1"/>
    <col min="12034" max="12034" width="42.5703125" style="1029" customWidth="1"/>
    <col min="12035" max="12040" width="11" style="1029" customWidth="1"/>
    <col min="12041" max="12041" width="12.28515625" style="1029" customWidth="1"/>
    <col min="12042" max="12042" width="2.85546875" style="1029" customWidth="1"/>
    <col min="12043" max="12288" width="9.140625" style="1029"/>
    <col min="12289" max="12289" width="5.85546875" style="1029" customWidth="1"/>
    <col min="12290" max="12290" width="42.5703125" style="1029" customWidth="1"/>
    <col min="12291" max="12296" width="11" style="1029" customWidth="1"/>
    <col min="12297" max="12297" width="12.28515625" style="1029" customWidth="1"/>
    <col min="12298" max="12298" width="2.85546875" style="1029" customWidth="1"/>
    <col min="12299" max="12544" width="9.140625" style="1029"/>
    <col min="12545" max="12545" width="5.85546875" style="1029" customWidth="1"/>
    <col min="12546" max="12546" width="42.5703125" style="1029" customWidth="1"/>
    <col min="12547" max="12552" width="11" style="1029" customWidth="1"/>
    <col min="12553" max="12553" width="12.28515625" style="1029" customWidth="1"/>
    <col min="12554" max="12554" width="2.85546875" style="1029" customWidth="1"/>
    <col min="12555" max="12800" width="9.140625" style="1029"/>
    <col min="12801" max="12801" width="5.85546875" style="1029" customWidth="1"/>
    <col min="12802" max="12802" width="42.5703125" style="1029" customWidth="1"/>
    <col min="12803" max="12808" width="11" style="1029" customWidth="1"/>
    <col min="12809" max="12809" width="12.28515625" style="1029" customWidth="1"/>
    <col min="12810" max="12810" width="2.85546875" style="1029" customWidth="1"/>
    <col min="12811" max="13056" width="9.140625" style="1029"/>
    <col min="13057" max="13057" width="5.85546875" style="1029" customWidth="1"/>
    <col min="13058" max="13058" width="42.5703125" style="1029" customWidth="1"/>
    <col min="13059" max="13064" width="11" style="1029" customWidth="1"/>
    <col min="13065" max="13065" width="12.28515625" style="1029" customWidth="1"/>
    <col min="13066" max="13066" width="2.85546875" style="1029" customWidth="1"/>
    <col min="13067" max="13312" width="9.140625" style="1029"/>
    <col min="13313" max="13313" width="5.85546875" style="1029" customWidth="1"/>
    <col min="13314" max="13314" width="42.5703125" style="1029" customWidth="1"/>
    <col min="13315" max="13320" width="11" style="1029" customWidth="1"/>
    <col min="13321" max="13321" width="12.28515625" style="1029" customWidth="1"/>
    <col min="13322" max="13322" width="2.85546875" style="1029" customWidth="1"/>
    <col min="13323" max="13568" width="9.140625" style="1029"/>
    <col min="13569" max="13569" width="5.85546875" style="1029" customWidth="1"/>
    <col min="13570" max="13570" width="42.5703125" style="1029" customWidth="1"/>
    <col min="13571" max="13576" width="11" style="1029" customWidth="1"/>
    <col min="13577" max="13577" width="12.28515625" style="1029" customWidth="1"/>
    <col min="13578" max="13578" width="2.85546875" style="1029" customWidth="1"/>
    <col min="13579" max="13824" width="9.140625" style="1029"/>
    <col min="13825" max="13825" width="5.85546875" style="1029" customWidth="1"/>
    <col min="13826" max="13826" width="42.5703125" style="1029" customWidth="1"/>
    <col min="13827" max="13832" width="11" style="1029" customWidth="1"/>
    <col min="13833" max="13833" width="12.28515625" style="1029" customWidth="1"/>
    <col min="13834" max="13834" width="2.85546875" style="1029" customWidth="1"/>
    <col min="13835" max="14080" width="9.140625" style="1029"/>
    <col min="14081" max="14081" width="5.85546875" style="1029" customWidth="1"/>
    <col min="14082" max="14082" width="42.5703125" style="1029" customWidth="1"/>
    <col min="14083" max="14088" width="11" style="1029" customWidth="1"/>
    <col min="14089" max="14089" width="12.28515625" style="1029" customWidth="1"/>
    <col min="14090" max="14090" width="2.85546875" style="1029" customWidth="1"/>
    <col min="14091" max="14336" width="9.140625" style="1029"/>
    <col min="14337" max="14337" width="5.85546875" style="1029" customWidth="1"/>
    <col min="14338" max="14338" width="42.5703125" style="1029" customWidth="1"/>
    <col min="14339" max="14344" width="11" style="1029" customWidth="1"/>
    <col min="14345" max="14345" width="12.28515625" style="1029" customWidth="1"/>
    <col min="14346" max="14346" width="2.85546875" style="1029" customWidth="1"/>
    <col min="14347" max="14592" width="9.140625" style="1029"/>
    <col min="14593" max="14593" width="5.85546875" style="1029" customWidth="1"/>
    <col min="14594" max="14594" width="42.5703125" style="1029" customWidth="1"/>
    <col min="14595" max="14600" width="11" style="1029" customWidth="1"/>
    <col min="14601" max="14601" width="12.28515625" style="1029" customWidth="1"/>
    <col min="14602" max="14602" width="2.85546875" style="1029" customWidth="1"/>
    <col min="14603" max="14848" width="9.140625" style="1029"/>
    <col min="14849" max="14849" width="5.85546875" style="1029" customWidth="1"/>
    <col min="14850" max="14850" width="42.5703125" style="1029" customWidth="1"/>
    <col min="14851" max="14856" width="11" style="1029" customWidth="1"/>
    <col min="14857" max="14857" width="12.28515625" style="1029" customWidth="1"/>
    <col min="14858" max="14858" width="2.85546875" style="1029" customWidth="1"/>
    <col min="14859" max="15104" width="9.140625" style="1029"/>
    <col min="15105" max="15105" width="5.85546875" style="1029" customWidth="1"/>
    <col min="15106" max="15106" width="42.5703125" style="1029" customWidth="1"/>
    <col min="15107" max="15112" width="11" style="1029" customWidth="1"/>
    <col min="15113" max="15113" width="12.28515625" style="1029" customWidth="1"/>
    <col min="15114" max="15114" width="2.85546875" style="1029" customWidth="1"/>
    <col min="15115" max="15360" width="9.140625" style="1029"/>
    <col min="15361" max="15361" width="5.85546875" style="1029" customWidth="1"/>
    <col min="15362" max="15362" width="42.5703125" style="1029" customWidth="1"/>
    <col min="15363" max="15368" width="11" style="1029" customWidth="1"/>
    <col min="15369" max="15369" width="12.28515625" style="1029" customWidth="1"/>
    <col min="15370" max="15370" width="2.85546875" style="1029" customWidth="1"/>
    <col min="15371" max="15616" width="9.140625" style="1029"/>
    <col min="15617" max="15617" width="5.85546875" style="1029" customWidth="1"/>
    <col min="15618" max="15618" width="42.5703125" style="1029" customWidth="1"/>
    <col min="15619" max="15624" width="11" style="1029" customWidth="1"/>
    <col min="15625" max="15625" width="12.28515625" style="1029" customWidth="1"/>
    <col min="15626" max="15626" width="2.85546875" style="1029" customWidth="1"/>
    <col min="15627" max="15872" width="9.140625" style="1029"/>
    <col min="15873" max="15873" width="5.85546875" style="1029" customWidth="1"/>
    <col min="15874" max="15874" width="42.5703125" style="1029" customWidth="1"/>
    <col min="15875" max="15880" width="11" style="1029" customWidth="1"/>
    <col min="15881" max="15881" width="12.28515625" style="1029" customWidth="1"/>
    <col min="15882" max="15882" width="2.85546875" style="1029" customWidth="1"/>
    <col min="15883" max="16128" width="9.140625" style="1029"/>
    <col min="16129" max="16129" width="5.85546875" style="1029" customWidth="1"/>
    <col min="16130" max="16130" width="42.5703125" style="1029" customWidth="1"/>
    <col min="16131" max="16136" width="11" style="1029" customWidth="1"/>
    <col min="16137" max="16137" width="12.28515625" style="1029" customWidth="1"/>
    <col min="16138" max="16138" width="2.85546875" style="1029" customWidth="1"/>
    <col min="16139" max="16384" width="9.140625" style="1029"/>
  </cols>
  <sheetData>
    <row r="1" spans="1:10" ht="27.75" customHeight="1">
      <c r="A1" s="1432" t="s">
        <v>808</v>
      </c>
      <c r="B1" s="1432"/>
      <c r="C1" s="1432"/>
      <c r="D1" s="1432"/>
      <c r="E1" s="1432"/>
      <c r="F1" s="1432"/>
      <c r="G1" s="1432"/>
      <c r="H1" s="1432"/>
      <c r="I1" s="1432"/>
    </row>
    <row r="2" spans="1:10" ht="20.25" customHeight="1" thickBot="1">
      <c r="I2" s="1031" t="str">
        <f>'[1]1. sz tájékoztató t.'!E2</f>
        <v>Forintban!</v>
      </c>
    </row>
    <row r="3" spans="1:10" s="1032" customFormat="1" ht="26.25" customHeight="1">
      <c r="A3" s="1433" t="s">
        <v>809</v>
      </c>
      <c r="B3" s="1435" t="s">
        <v>810</v>
      </c>
      <c r="C3" s="1433" t="s">
        <v>811</v>
      </c>
      <c r="D3" s="1437" t="s">
        <v>812</v>
      </c>
      <c r="E3" s="1439" t="s">
        <v>813</v>
      </c>
      <c r="F3" s="1440"/>
      <c r="G3" s="1440"/>
      <c r="H3" s="1441"/>
      <c r="I3" s="1435" t="s">
        <v>1</v>
      </c>
    </row>
    <row r="4" spans="1:10" s="1035" customFormat="1" ht="32.25" customHeight="1" thickBot="1">
      <c r="A4" s="1434"/>
      <c r="B4" s="1436"/>
      <c r="C4" s="1436"/>
      <c r="D4" s="1438"/>
      <c r="E4" s="1033" t="s">
        <v>440</v>
      </c>
      <c r="F4" s="1033" t="s">
        <v>814</v>
      </c>
      <c r="G4" s="1033" t="s">
        <v>815</v>
      </c>
      <c r="H4" s="1034" t="s">
        <v>874</v>
      </c>
      <c r="I4" s="1436"/>
    </row>
    <row r="5" spans="1:10" s="1041" customFormat="1" ht="12.95" customHeight="1" thickBot="1">
      <c r="A5" s="1036" t="s">
        <v>755</v>
      </c>
      <c r="B5" s="1037" t="s">
        <v>15</v>
      </c>
      <c r="C5" s="1038" t="s">
        <v>625</v>
      </c>
      <c r="D5" s="1037" t="s">
        <v>626</v>
      </c>
      <c r="E5" s="1036" t="s">
        <v>816</v>
      </c>
      <c r="F5" s="1038" t="s">
        <v>16</v>
      </c>
      <c r="G5" s="1038" t="s">
        <v>817</v>
      </c>
      <c r="H5" s="1039" t="s">
        <v>818</v>
      </c>
      <c r="I5" s="1040" t="s">
        <v>819</v>
      </c>
    </row>
    <row r="6" spans="1:10" ht="24.75" customHeight="1" thickBot="1">
      <c r="A6" s="1042" t="s">
        <v>33</v>
      </c>
      <c r="B6" s="1042" t="s">
        <v>820</v>
      </c>
      <c r="C6" s="1043"/>
      <c r="D6" s="1044">
        <f>+D7+D8</f>
        <v>0</v>
      </c>
      <c r="E6" s="1045">
        <f>+E7+E8</f>
        <v>0</v>
      </c>
      <c r="F6" s="1046">
        <f>+F7+F8</f>
        <v>0</v>
      </c>
      <c r="G6" s="1046">
        <f>+G7+G8</f>
        <v>0</v>
      </c>
      <c r="H6" s="1047">
        <f>+H7+H8</f>
        <v>0</v>
      </c>
      <c r="I6" s="1048">
        <f t="shared" ref="I6:I19" si="0">SUM(D6:H6)</f>
        <v>0</v>
      </c>
    </row>
    <row r="7" spans="1:10" ht="20.100000000000001" customHeight="1">
      <c r="A7" s="1049" t="s">
        <v>34</v>
      </c>
      <c r="B7" s="1049" t="s">
        <v>821</v>
      </c>
      <c r="C7" s="1050"/>
      <c r="D7" s="1051"/>
      <c r="E7" s="1052"/>
      <c r="F7" s="1053"/>
      <c r="G7" s="1053"/>
      <c r="H7" s="1054"/>
      <c r="I7" s="1055">
        <f t="shared" si="0"/>
        <v>0</v>
      </c>
      <c r="J7" s="1429"/>
    </row>
    <row r="8" spans="1:10" ht="20.100000000000001" customHeight="1" thickBot="1">
      <c r="A8" s="1049" t="s">
        <v>10</v>
      </c>
      <c r="B8" s="1049" t="s">
        <v>821</v>
      </c>
      <c r="C8" s="1050"/>
      <c r="D8" s="1051"/>
      <c r="E8" s="1052"/>
      <c r="F8" s="1053"/>
      <c r="G8" s="1053"/>
      <c r="H8" s="1054"/>
      <c r="I8" s="1055">
        <f t="shared" si="0"/>
        <v>0</v>
      </c>
      <c r="J8" s="1429"/>
    </row>
    <row r="9" spans="1:10" ht="26.1" customHeight="1" thickBot="1">
      <c r="A9" s="1042" t="s">
        <v>11</v>
      </c>
      <c r="B9" s="1042" t="s">
        <v>822</v>
      </c>
      <c r="C9" s="1043"/>
      <c r="D9" s="1044">
        <f>+D10+D11</f>
        <v>0</v>
      </c>
      <c r="E9" s="1045">
        <f>+E10+E11</f>
        <v>0</v>
      </c>
      <c r="F9" s="1046">
        <f>+F10+F11</f>
        <v>0</v>
      </c>
      <c r="G9" s="1046">
        <f>+G10+G11</f>
        <v>0</v>
      </c>
      <c r="H9" s="1047">
        <f>+H10+H11</f>
        <v>0</v>
      </c>
      <c r="I9" s="1048">
        <f t="shared" si="0"/>
        <v>0</v>
      </c>
      <c r="J9" s="1429"/>
    </row>
    <row r="10" spans="1:10" ht="20.100000000000001" customHeight="1">
      <c r="A10" s="1049" t="s">
        <v>12</v>
      </c>
      <c r="B10" s="1049" t="s">
        <v>821</v>
      </c>
      <c r="C10" s="1050"/>
      <c r="D10" s="1051"/>
      <c r="E10" s="1052"/>
      <c r="F10" s="1053"/>
      <c r="G10" s="1053"/>
      <c r="H10" s="1054"/>
      <c r="I10" s="1055">
        <f t="shared" si="0"/>
        <v>0</v>
      </c>
      <c r="J10" s="1429"/>
    </row>
    <row r="11" spans="1:10" ht="20.100000000000001" customHeight="1" thickBot="1">
      <c r="A11" s="1049" t="s">
        <v>13</v>
      </c>
      <c r="B11" s="1049" t="s">
        <v>821</v>
      </c>
      <c r="C11" s="1050"/>
      <c r="D11" s="1051"/>
      <c r="E11" s="1052"/>
      <c r="F11" s="1053"/>
      <c r="G11" s="1053"/>
      <c r="H11" s="1054"/>
      <c r="I11" s="1055">
        <f t="shared" si="0"/>
        <v>0</v>
      </c>
      <c r="J11" s="1429"/>
    </row>
    <row r="12" spans="1:10" ht="20.100000000000001" customHeight="1" thickBot="1">
      <c r="A12" s="1042" t="s">
        <v>14</v>
      </c>
      <c r="B12" s="1042" t="s">
        <v>823</v>
      </c>
      <c r="C12" s="1043"/>
      <c r="D12" s="1044">
        <f>+D14</f>
        <v>0</v>
      </c>
      <c r="E12" s="1045">
        <f>+E14+E13</f>
        <v>0</v>
      </c>
      <c r="F12" s="1046">
        <f>+F14+F13</f>
        <v>0</v>
      </c>
      <c r="G12" s="1046">
        <f>+G14+G13</f>
        <v>0</v>
      </c>
      <c r="H12" s="1047">
        <f>+H14+H13</f>
        <v>0</v>
      </c>
      <c r="I12" s="1048">
        <f>SUM(D12:H12)</f>
        <v>0</v>
      </c>
      <c r="J12" s="1429"/>
    </row>
    <row r="13" spans="1:10" ht="79.5" customHeight="1">
      <c r="A13" s="1056" t="s">
        <v>70</v>
      </c>
      <c r="B13" s="1057"/>
      <c r="C13" s="1058"/>
      <c r="D13" s="1059"/>
      <c r="E13" s="1009"/>
      <c r="F13" s="1060"/>
      <c r="G13" s="1060"/>
      <c r="H13" s="1008"/>
      <c r="I13" s="1061">
        <f>SUM(D13:H13)</f>
        <v>0</v>
      </c>
      <c r="J13" s="1429"/>
    </row>
    <row r="14" spans="1:10" ht="13.5" thickBot="1">
      <c r="A14" s="1049" t="s">
        <v>71</v>
      </c>
      <c r="B14" s="1049"/>
      <c r="C14" s="1050"/>
      <c r="D14" s="1051"/>
      <c r="E14" s="1052"/>
      <c r="F14" s="1053"/>
      <c r="G14" s="1053"/>
      <c r="H14" s="1054"/>
      <c r="I14" s="1055">
        <f t="shared" si="0"/>
        <v>0</v>
      </c>
      <c r="J14" s="1429"/>
    </row>
    <row r="15" spans="1:10" ht="20.100000000000001" customHeight="1" thickBot="1">
      <c r="A15" s="1042" t="s">
        <v>72</v>
      </c>
      <c r="B15" s="1042" t="s">
        <v>824</v>
      </c>
      <c r="C15" s="1043"/>
      <c r="D15" s="1044">
        <f>+D16</f>
        <v>0</v>
      </c>
      <c r="E15" s="1045">
        <f>+E16</f>
        <v>0</v>
      </c>
      <c r="F15" s="1046">
        <f>+F16</f>
        <v>1201503</v>
      </c>
      <c r="G15" s="1046">
        <f>+G16</f>
        <v>0</v>
      </c>
      <c r="H15" s="1047">
        <f>+H16</f>
        <v>0</v>
      </c>
      <c r="I15" s="1048">
        <f t="shared" si="0"/>
        <v>1201503</v>
      </c>
      <c r="J15" s="1429"/>
    </row>
    <row r="16" spans="1:10" ht="103.5" customHeight="1" thickBot="1">
      <c r="A16" s="1062" t="s">
        <v>73</v>
      </c>
      <c r="B16" s="1049" t="s">
        <v>872</v>
      </c>
      <c r="C16" s="1050" t="s">
        <v>825</v>
      </c>
      <c r="D16" s="1051"/>
      <c r="E16" s="1052"/>
      <c r="F16" s="1053">
        <v>1201503</v>
      </c>
      <c r="G16" s="1053"/>
      <c r="H16" s="1054"/>
      <c r="I16" s="1055">
        <f>SUM(D16:H16)</f>
        <v>1201503</v>
      </c>
      <c r="J16" s="1429"/>
    </row>
    <row r="17" spans="1:10" ht="20.100000000000001" customHeight="1" thickBot="1">
      <c r="A17" s="1063" t="s">
        <v>74</v>
      </c>
      <c r="B17" s="1063" t="s">
        <v>826</v>
      </c>
      <c r="C17" s="1043"/>
      <c r="D17" s="1044">
        <f>+D19</f>
        <v>0</v>
      </c>
      <c r="E17" s="1045">
        <f>+E19</f>
        <v>0</v>
      </c>
      <c r="F17" s="1046">
        <f>+F19</f>
        <v>0</v>
      </c>
      <c r="G17" s="1046">
        <f>+G19</f>
        <v>0</v>
      </c>
      <c r="H17" s="1047">
        <f>+H19</f>
        <v>0</v>
      </c>
      <c r="I17" s="1048">
        <f t="shared" si="0"/>
        <v>0</v>
      </c>
      <c r="J17" s="1429"/>
    </row>
    <row r="18" spans="1:10" ht="26.25" customHeight="1">
      <c r="A18" s="1064" t="s">
        <v>266</v>
      </c>
      <c r="B18" s="1049" t="s">
        <v>821</v>
      </c>
      <c r="C18" s="1065"/>
      <c r="D18" s="1066"/>
      <c r="E18" s="1067"/>
      <c r="F18" s="1068"/>
      <c r="G18" s="1068"/>
      <c r="H18" s="1007"/>
      <c r="I18" s="1006"/>
      <c r="J18" s="1429"/>
    </row>
    <row r="19" spans="1:10" ht="20.25" customHeight="1" thickBot="1">
      <c r="A19" s="1064" t="s">
        <v>267</v>
      </c>
      <c r="B19" s="1049" t="s">
        <v>821</v>
      </c>
      <c r="C19" s="1069"/>
      <c r="D19" s="1070"/>
      <c r="E19" s="1071"/>
      <c r="F19" s="1072"/>
      <c r="G19" s="1072"/>
      <c r="H19" s="1005"/>
      <c r="I19" s="1073">
        <f t="shared" si="0"/>
        <v>0</v>
      </c>
      <c r="J19" s="1429"/>
    </row>
    <row r="20" spans="1:10" ht="20.100000000000001" customHeight="1" thickBot="1">
      <c r="A20" s="1430" t="s">
        <v>873</v>
      </c>
      <c r="B20" s="1431"/>
      <c r="C20" s="1074"/>
      <c r="D20" s="1044">
        <f t="shared" ref="D20:I20" si="1">+D6+D9+D12+D15+D17</f>
        <v>0</v>
      </c>
      <c r="E20" s="1045">
        <f>+E6+E9+E12+E15+E17</f>
        <v>0</v>
      </c>
      <c r="F20" s="1046">
        <f t="shared" si="1"/>
        <v>1201503</v>
      </c>
      <c r="G20" s="1046">
        <f t="shared" si="1"/>
        <v>0</v>
      </c>
      <c r="H20" s="1047">
        <f t="shared" si="1"/>
        <v>0</v>
      </c>
      <c r="I20" s="1048">
        <f t="shared" si="1"/>
        <v>1201503</v>
      </c>
      <c r="J20" s="1429"/>
    </row>
  </sheetData>
  <mergeCells count="9">
    <mergeCell ref="J7:J20"/>
    <mergeCell ref="A20:B20"/>
    <mergeCell ref="A1:I1"/>
    <mergeCell ref="A3:A4"/>
    <mergeCell ref="B3:B4"/>
    <mergeCell ref="C3:C4"/>
    <mergeCell ref="D3:D4"/>
    <mergeCell ref="E3:H3"/>
    <mergeCell ref="I3:I4"/>
  </mergeCells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&amp;R16. számú melléklet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23857-4313-4685-A3E5-09F903F5635D}">
  <dimension ref="A1:C12"/>
  <sheetViews>
    <sheetView workbookViewId="0">
      <selection activeCell="B11" sqref="B11:C11"/>
    </sheetView>
  </sheetViews>
  <sheetFormatPr defaultColWidth="60.42578125" defaultRowHeight="15.75"/>
  <cols>
    <col min="1" max="1" width="60.42578125" style="931"/>
    <col min="2" max="2" width="5.5703125" style="936" customWidth="1"/>
    <col min="3" max="3" width="11" style="931" customWidth="1"/>
    <col min="4" max="4" width="14.85546875" style="931" customWidth="1"/>
    <col min="5" max="255" width="10.7109375" style="931" customWidth="1"/>
    <col min="256" max="257" width="60.42578125" style="931"/>
    <col min="258" max="258" width="5.5703125" style="931" customWidth="1"/>
    <col min="259" max="259" width="11" style="931" customWidth="1"/>
    <col min="260" max="260" width="14.85546875" style="931" customWidth="1"/>
    <col min="261" max="511" width="10.7109375" style="931" customWidth="1"/>
    <col min="512" max="513" width="60.42578125" style="931"/>
    <col min="514" max="514" width="5.5703125" style="931" customWidth="1"/>
    <col min="515" max="515" width="11" style="931" customWidth="1"/>
    <col min="516" max="516" width="14.85546875" style="931" customWidth="1"/>
    <col min="517" max="767" width="10.7109375" style="931" customWidth="1"/>
    <col min="768" max="769" width="60.42578125" style="931"/>
    <col min="770" max="770" width="5.5703125" style="931" customWidth="1"/>
    <col min="771" max="771" width="11" style="931" customWidth="1"/>
    <col min="772" max="772" width="14.85546875" style="931" customWidth="1"/>
    <col min="773" max="1023" width="10.7109375" style="931" customWidth="1"/>
    <col min="1024" max="1025" width="60.42578125" style="931"/>
    <col min="1026" max="1026" width="5.5703125" style="931" customWidth="1"/>
    <col min="1027" max="1027" width="11" style="931" customWidth="1"/>
    <col min="1028" max="1028" width="14.85546875" style="931" customWidth="1"/>
    <col min="1029" max="1279" width="10.7109375" style="931" customWidth="1"/>
    <col min="1280" max="1281" width="60.42578125" style="931"/>
    <col min="1282" max="1282" width="5.5703125" style="931" customWidth="1"/>
    <col min="1283" max="1283" width="11" style="931" customWidth="1"/>
    <col min="1284" max="1284" width="14.85546875" style="931" customWidth="1"/>
    <col min="1285" max="1535" width="10.7109375" style="931" customWidth="1"/>
    <col min="1536" max="1537" width="60.42578125" style="931"/>
    <col min="1538" max="1538" width="5.5703125" style="931" customWidth="1"/>
    <col min="1539" max="1539" width="11" style="931" customWidth="1"/>
    <col min="1540" max="1540" width="14.85546875" style="931" customWidth="1"/>
    <col min="1541" max="1791" width="10.7109375" style="931" customWidth="1"/>
    <col min="1792" max="1793" width="60.42578125" style="931"/>
    <col min="1794" max="1794" width="5.5703125" style="931" customWidth="1"/>
    <col min="1795" max="1795" width="11" style="931" customWidth="1"/>
    <col min="1796" max="1796" width="14.85546875" style="931" customWidth="1"/>
    <col min="1797" max="2047" width="10.7109375" style="931" customWidth="1"/>
    <col min="2048" max="2049" width="60.42578125" style="931"/>
    <col min="2050" max="2050" width="5.5703125" style="931" customWidth="1"/>
    <col min="2051" max="2051" width="11" style="931" customWidth="1"/>
    <col min="2052" max="2052" width="14.85546875" style="931" customWidth="1"/>
    <col min="2053" max="2303" width="10.7109375" style="931" customWidth="1"/>
    <col min="2304" max="2305" width="60.42578125" style="931"/>
    <col min="2306" max="2306" width="5.5703125" style="931" customWidth="1"/>
    <col min="2307" max="2307" width="11" style="931" customWidth="1"/>
    <col min="2308" max="2308" width="14.85546875" style="931" customWidth="1"/>
    <col min="2309" max="2559" width="10.7109375" style="931" customWidth="1"/>
    <col min="2560" max="2561" width="60.42578125" style="931"/>
    <col min="2562" max="2562" width="5.5703125" style="931" customWidth="1"/>
    <col min="2563" max="2563" width="11" style="931" customWidth="1"/>
    <col min="2564" max="2564" width="14.85546875" style="931" customWidth="1"/>
    <col min="2565" max="2815" width="10.7109375" style="931" customWidth="1"/>
    <col min="2816" max="2817" width="60.42578125" style="931"/>
    <col min="2818" max="2818" width="5.5703125" style="931" customWidth="1"/>
    <col min="2819" max="2819" width="11" style="931" customWidth="1"/>
    <col min="2820" max="2820" width="14.85546875" style="931" customWidth="1"/>
    <col min="2821" max="3071" width="10.7109375" style="931" customWidth="1"/>
    <col min="3072" max="3073" width="60.42578125" style="931"/>
    <col min="3074" max="3074" width="5.5703125" style="931" customWidth="1"/>
    <col min="3075" max="3075" width="11" style="931" customWidth="1"/>
    <col min="3076" max="3076" width="14.85546875" style="931" customWidth="1"/>
    <col min="3077" max="3327" width="10.7109375" style="931" customWidth="1"/>
    <col min="3328" max="3329" width="60.42578125" style="931"/>
    <col min="3330" max="3330" width="5.5703125" style="931" customWidth="1"/>
    <col min="3331" max="3331" width="11" style="931" customWidth="1"/>
    <col min="3332" max="3332" width="14.85546875" style="931" customWidth="1"/>
    <col min="3333" max="3583" width="10.7109375" style="931" customWidth="1"/>
    <col min="3584" max="3585" width="60.42578125" style="931"/>
    <col min="3586" max="3586" width="5.5703125" style="931" customWidth="1"/>
    <col min="3587" max="3587" width="11" style="931" customWidth="1"/>
    <col min="3588" max="3588" width="14.85546875" style="931" customWidth="1"/>
    <col min="3589" max="3839" width="10.7109375" style="931" customWidth="1"/>
    <col min="3840" max="3841" width="60.42578125" style="931"/>
    <col min="3842" max="3842" width="5.5703125" style="931" customWidth="1"/>
    <col min="3843" max="3843" width="11" style="931" customWidth="1"/>
    <col min="3844" max="3844" width="14.85546875" style="931" customWidth="1"/>
    <col min="3845" max="4095" width="10.7109375" style="931" customWidth="1"/>
    <col min="4096" max="4097" width="60.42578125" style="931"/>
    <col min="4098" max="4098" width="5.5703125" style="931" customWidth="1"/>
    <col min="4099" max="4099" width="11" style="931" customWidth="1"/>
    <col min="4100" max="4100" width="14.85546875" style="931" customWidth="1"/>
    <col min="4101" max="4351" width="10.7109375" style="931" customWidth="1"/>
    <col min="4352" max="4353" width="60.42578125" style="931"/>
    <col min="4354" max="4354" width="5.5703125" style="931" customWidth="1"/>
    <col min="4355" max="4355" width="11" style="931" customWidth="1"/>
    <col min="4356" max="4356" width="14.85546875" style="931" customWidth="1"/>
    <col min="4357" max="4607" width="10.7109375" style="931" customWidth="1"/>
    <col min="4608" max="4609" width="60.42578125" style="931"/>
    <col min="4610" max="4610" width="5.5703125" style="931" customWidth="1"/>
    <col min="4611" max="4611" width="11" style="931" customWidth="1"/>
    <col min="4612" max="4612" width="14.85546875" style="931" customWidth="1"/>
    <col min="4613" max="4863" width="10.7109375" style="931" customWidth="1"/>
    <col min="4864" max="4865" width="60.42578125" style="931"/>
    <col min="4866" max="4866" width="5.5703125" style="931" customWidth="1"/>
    <col min="4867" max="4867" width="11" style="931" customWidth="1"/>
    <col min="4868" max="4868" width="14.85546875" style="931" customWidth="1"/>
    <col min="4869" max="5119" width="10.7109375" style="931" customWidth="1"/>
    <col min="5120" max="5121" width="60.42578125" style="931"/>
    <col min="5122" max="5122" width="5.5703125" style="931" customWidth="1"/>
    <col min="5123" max="5123" width="11" style="931" customWidth="1"/>
    <col min="5124" max="5124" width="14.85546875" style="931" customWidth="1"/>
    <col min="5125" max="5375" width="10.7109375" style="931" customWidth="1"/>
    <col min="5376" max="5377" width="60.42578125" style="931"/>
    <col min="5378" max="5378" width="5.5703125" style="931" customWidth="1"/>
    <col min="5379" max="5379" width="11" style="931" customWidth="1"/>
    <col min="5380" max="5380" width="14.85546875" style="931" customWidth="1"/>
    <col min="5381" max="5631" width="10.7109375" style="931" customWidth="1"/>
    <col min="5632" max="5633" width="60.42578125" style="931"/>
    <col min="5634" max="5634" width="5.5703125" style="931" customWidth="1"/>
    <col min="5635" max="5635" width="11" style="931" customWidth="1"/>
    <col min="5636" max="5636" width="14.85546875" style="931" customWidth="1"/>
    <col min="5637" max="5887" width="10.7109375" style="931" customWidth="1"/>
    <col min="5888" max="5889" width="60.42578125" style="931"/>
    <col min="5890" max="5890" width="5.5703125" style="931" customWidth="1"/>
    <col min="5891" max="5891" width="11" style="931" customWidth="1"/>
    <col min="5892" max="5892" width="14.85546875" style="931" customWidth="1"/>
    <col min="5893" max="6143" width="10.7109375" style="931" customWidth="1"/>
    <col min="6144" max="6145" width="60.42578125" style="931"/>
    <col min="6146" max="6146" width="5.5703125" style="931" customWidth="1"/>
    <col min="6147" max="6147" width="11" style="931" customWidth="1"/>
    <col min="6148" max="6148" width="14.85546875" style="931" customWidth="1"/>
    <col min="6149" max="6399" width="10.7109375" style="931" customWidth="1"/>
    <col min="6400" max="6401" width="60.42578125" style="931"/>
    <col min="6402" max="6402" width="5.5703125" style="931" customWidth="1"/>
    <col min="6403" max="6403" width="11" style="931" customWidth="1"/>
    <col min="6404" max="6404" width="14.85546875" style="931" customWidth="1"/>
    <col min="6405" max="6655" width="10.7109375" style="931" customWidth="1"/>
    <col min="6656" max="6657" width="60.42578125" style="931"/>
    <col min="6658" max="6658" width="5.5703125" style="931" customWidth="1"/>
    <col min="6659" max="6659" width="11" style="931" customWidth="1"/>
    <col min="6660" max="6660" width="14.85546875" style="931" customWidth="1"/>
    <col min="6661" max="6911" width="10.7109375" style="931" customWidth="1"/>
    <col min="6912" max="6913" width="60.42578125" style="931"/>
    <col min="6914" max="6914" width="5.5703125" style="931" customWidth="1"/>
    <col min="6915" max="6915" width="11" style="931" customWidth="1"/>
    <col min="6916" max="6916" width="14.85546875" style="931" customWidth="1"/>
    <col min="6917" max="7167" width="10.7109375" style="931" customWidth="1"/>
    <col min="7168" max="7169" width="60.42578125" style="931"/>
    <col min="7170" max="7170" width="5.5703125" style="931" customWidth="1"/>
    <col min="7171" max="7171" width="11" style="931" customWidth="1"/>
    <col min="7172" max="7172" width="14.85546875" style="931" customWidth="1"/>
    <col min="7173" max="7423" width="10.7109375" style="931" customWidth="1"/>
    <col min="7424" max="7425" width="60.42578125" style="931"/>
    <col min="7426" max="7426" width="5.5703125" style="931" customWidth="1"/>
    <col min="7427" max="7427" width="11" style="931" customWidth="1"/>
    <col min="7428" max="7428" width="14.85546875" style="931" customWidth="1"/>
    <col min="7429" max="7679" width="10.7109375" style="931" customWidth="1"/>
    <col min="7680" max="7681" width="60.42578125" style="931"/>
    <col min="7682" max="7682" width="5.5703125" style="931" customWidth="1"/>
    <col min="7683" max="7683" width="11" style="931" customWidth="1"/>
    <col min="7684" max="7684" width="14.85546875" style="931" customWidth="1"/>
    <col min="7685" max="7935" width="10.7109375" style="931" customWidth="1"/>
    <col min="7936" max="7937" width="60.42578125" style="931"/>
    <col min="7938" max="7938" width="5.5703125" style="931" customWidth="1"/>
    <col min="7939" max="7939" width="11" style="931" customWidth="1"/>
    <col min="7940" max="7940" width="14.85546875" style="931" customWidth="1"/>
    <col min="7941" max="8191" width="10.7109375" style="931" customWidth="1"/>
    <col min="8192" max="8193" width="60.42578125" style="931"/>
    <col min="8194" max="8194" width="5.5703125" style="931" customWidth="1"/>
    <col min="8195" max="8195" width="11" style="931" customWidth="1"/>
    <col min="8196" max="8196" width="14.85546875" style="931" customWidth="1"/>
    <col min="8197" max="8447" width="10.7109375" style="931" customWidth="1"/>
    <col min="8448" max="8449" width="60.42578125" style="931"/>
    <col min="8450" max="8450" width="5.5703125" style="931" customWidth="1"/>
    <col min="8451" max="8451" width="11" style="931" customWidth="1"/>
    <col min="8452" max="8452" width="14.85546875" style="931" customWidth="1"/>
    <col min="8453" max="8703" width="10.7109375" style="931" customWidth="1"/>
    <col min="8704" max="8705" width="60.42578125" style="931"/>
    <col min="8706" max="8706" width="5.5703125" style="931" customWidth="1"/>
    <col min="8707" max="8707" width="11" style="931" customWidth="1"/>
    <col min="8708" max="8708" width="14.85546875" style="931" customWidth="1"/>
    <col min="8709" max="8959" width="10.7109375" style="931" customWidth="1"/>
    <col min="8960" max="8961" width="60.42578125" style="931"/>
    <col min="8962" max="8962" width="5.5703125" style="931" customWidth="1"/>
    <col min="8963" max="8963" width="11" style="931" customWidth="1"/>
    <col min="8964" max="8964" width="14.85546875" style="931" customWidth="1"/>
    <col min="8965" max="9215" width="10.7109375" style="931" customWidth="1"/>
    <col min="9216" max="9217" width="60.42578125" style="931"/>
    <col min="9218" max="9218" width="5.5703125" style="931" customWidth="1"/>
    <col min="9219" max="9219" width="11" style="931" customWidth="1"/>
    <col min="9220" max="9220" width="14.85546875" style="931" customWidth="1"/>
    <col min="9221" max="9471" width="10.7109375" style="931" customWidth="1"/>
    <col min="9472" max="9473" width="60.42578125" style="931"/>
    <col min="9474" max="9474" width="5.5703125" style="931" customWidth="1"/>
    <col min="9475" max="9475" width="11" style="931" customWidth="1"/>
    <col min="9476" max="9476" width="14.85546875" style="931" customWidth="1"/>
    <col min="9477" max="9727" width="10.7109375" style="931" customWidth="1"/>
    <col min="9728" max="9729" width="60.42578125" style="931"/>
    <col min="9730" max="9730" width="5.5703125" style="931" customWidth="1"/>
    <col min="9731" max="9731" width="11" style="931" customWidth="1"/>
    <col min="9732" max="9732" width="14.85546875" style="931" customWidth="1"/>
    <col min="9733" max="9983" width="10.7109375" style="931" customWidth="1"/>
    <col min="9984" max="9985" width="60.42578125" style="931"/>
    <col min="9986" max="9986" width="5.5703125" style="931" customWidth="1"/>
    <col min="9987" max="9987" width="11" style="931" customWidth="1"/>
    <col min="9988" max="9988" width="14.85546875" style="931" customWidth="1"/>
    <col min="9989" max="10239" width="10.7109375" style="931" customWidth="1"/>
    <col min="10240" max="10241" width="60.42578125" style="931"/>
    <col min="10242" max="10242" width="5.5703125" style="931" customWidth="1"/>
    <col min="10243" max="10243" width="11" style="931" customWidth="1"/>
    <col min="10244" max="10244" width="14.85546875" style="931" customWidth="1"/>
    <col min="10245" max="10495" width="10.7109375" style="931" customWidth="1"/>
    <col min="10496" max="10497" width="60.42578125" style="931"/>
    <col min="10498" max="10498" width="5.5703125" style="931" customWidth="1"/>
    <col min="10499" max="10499" width="11" style="931" customWidth="1"/>
    <col min="10500" max="10500" width="14.85546875" style="931" customWidth="1"/>
    <col min="10501" max="10751" width="10.7109375" style="931" customWidth="1"/>
    <col min="10752" max="10753" width="60.42578125" style="931"/>
    <col min="10754" max="10754" width="5.5703125" style="931" customWidth="1"/>
    <col min="10755" max="10755" width="11" style="931" customWidth="1"/>
    <col min="10756" max="10756" width="14.85546875" style="931" customWidth="1"/>
    <col min="10757" max="11007" width="10.7109375" style="931" customWidth="1"/>
    <col min="11008" max="11009" width="60.42578125" style="931"/>
    <col min="11010" max="11010" width="5.5703125" style="931" customWidth="1"/>
    <col min="11011" max="11011" width="11" style="931" customWidth="1"/>
    <col min="11012" max="11012" width="14.85546875" style="931" customWidth="1"/>
    <col min="11013" max="11263" width="10.7109375" style="931" customWidth="1"/>
    <col min="11264" max="11265" width="60.42578125" style="931"/>
    <col min="11266" max="11266" width="5.5703125" style="931" customWidth="1"/>
    <col min="11267" max="11267" width="11" style="931" customWidth="1"/>
    <col min="11268" max="11268" width="14.85546875" style="931" customWidth="1"/>
    <col min="11269" max="11519" width="10.7109375" style="931" customWidth="1"/>
    <col min="11520" max="11521" width="60.42578125" style="931"/>
    <col min="11522" max="11522" width="5.5703125" style="931" customWidth="1"/>
    <col min="11523" max="11523" width="11" style="931" customWidth="1"/>
    <col min="11524" max="11524" width="14.85546875" style="931" customWidth="1"/>
    <col min="11525" max="11775" width="10.7109375" style="931" customWidth="1"/>
    <col min="11776" max="11777" width="60.42578125" style="931"/>
    <col min="11778" max="11778" width="5.5703125" style="931" customWidth="1"/>
    <col min="11779" max="11779" width="11" style="931" customWidth="1"/>
    <col min="11780" max="11780" width="14.85546875" style="931" customWidth="1"/>
    <col min="11781" max="12031" width="10.7109375" style="931" customWidth="1"/>
    <col min="12032" max="12033" width="60.42578125" style="931"/>
    <col min="12034" max="12034" width="5.5703125" style="931" customWidth="1"/>
    <col min="12035" max="12035" width="11" style="931" customWidth="1"/>
    <col min="12036" max="12036" width="14.85546875" style="931" customWidth="1"/>
    <col min="12037" max="12287" width="10.7109375" style="931" customWidth="1"/>
    <col min="12288" max="12289" width="60.42578125" style="931"/>
    <col min="12290" max="12290" width="5.5703125" style="931" customWidth="1"/>
    <col min="12291" max="12291" width="11" style="931" customWidth="1"/>
    <col min="12292" max="12292" width="14.85546875" style="931" customWidth="1"/>
    <col min="12293" max="12543" width="10.7109375" style="931" customWidth="1"/>
    <col min="12544" max="12545" width="60.42578125" style="931"/>
    <col min="12546" max="12546" width="5.5703125" style="931" customWidth="1"/>
    <col min="12547" max="12547" width="11" style="931" customWidth="1"/>
    <col min="12548" max="12548" width="14.85546875" style="931" customWidth="1"/>
    <col min="12549" max="12799" width="10.7109375" style="931" customWidth="1"/>
    <col min="12800" max="12801" width="60.42578125" style="931"/>
    <col min="12802" max="12802" width="5.5703125" style="931" customWidth="1"/>
    <col min="12803" max="12803" width="11" style="931" customWidth="1"/>
    <col min="12804" max="12804" width="14.85546875" style="931" customWidth="1"/>
    <col min="12805" max="13055" width="10.7109375" style="931" customWidth="1"/>
    <col min="13056" max="13057" width="60.42578125" style="931"/>
    <col min="13058" max="13058" width="5.5703125" style="931" customWidth="1"/>
    <col min="13059" max="13059" width="11" style="931" customWidth="1"/>
    <col min="13060" max="13060" width="14.85546875" style="931" customWidth="1"/>
    <col min="13061" max="13311" width="10.7109375" style="931" customWidth="1"/>
    <col min="13312" max="13313" width="60.42578125" style="931"/>
    <col min="13314" max="13314" width="5.5703125" style="931" customWidth="1"/>
    <col min="13315" max="13315" width="11" style="931" customWidth="1"/>
    <col min="13316" max="13316" width="14.85546875" style="931" customWidth="1"/>
    <col min="13317" max="13567" width="10.7109375" style="931" customWidth="1"/>
    <col min="13568" max="13569" width="60.42578125" style="931"/>
    <col min="13570" max="13570" width="5.5703125" style="931" customWidth="1"/>
    <col min="13571" max="13571" width="11" style="931" customWidth="1"/>
    <col min="13572" max="13572" width="14.85546875" style="931" customWidth="1"/>
    <col min="13573" max="13823" width="10.7109375" style="931" customWidth="1"/>
    <col min="13824" max="13825" width="60.42578125" style="931"/>
    <col min="13826" max="13826" width="5.5703125" style="931" customWidth="1"/>
    <col min="13827" max="13827" width="11" style="931" customWidth="1"/>
    <col min="13828" max="13828" width="14.85546875" style="931" customWidth="1"/>
    <col min="13829" max="14079" width="10.7109375" style="931" customWidth="1"/>
    <col min="14080" max="14081" width="60.42578125" style="931"/>
    <col min="14082" max="14082" width="5.5703125" style="931" customWidth="1"/>
    <col min="14083" max="14083" width="11" style="931" customWidth="1"/>
    <col min="14084" max="14084" width="14.85546875" style="931" customWidth="1"/>
    <col min="14085" max="14335" width="10.7109375" style="931" customWidth="1"/>
    <col min="14336" max="14337" width="60.42578125" style="931"/>
    <col min="14338" max="14338" width="5.5703125" style="931" customWidth="1"/>
    <col min="14339" max="14339" width="11" style="931" customWidth="1"/>
    <col min="14340" max="14340" width="14.85546875" style="931" customWidth="1"/>
    <col min="14341" max="14591" width="10.7109375" style="931" customWidth="1"/>
    <col min="14592" max="14593" width="60.42578125" style="931"/>
    <col min="14594" max="14594" width="5.5703125" style="931" customWidth="1"/>
    <col min="14595" max="14595" width="11" style="931" customWidth="1"/>
    <col min="14596" max="14596" width="14.85546875" style="931" customWidth="1"/>
    <col min="14597" max="14847" width="10.7109375" style="931" customWidth="1"/>
    <col min="14848" max="14849" width="60.42578125" style="931"/>
    <col min="14850" max="14850" width="5.5703125" style="931" customWidth="1"/>
    <col min="14851" max="14851" width="11" style="931" customWidth="1"/>
    <col min="14852" max="14852" width="14.85546875" style="931" customWidth="1"/>
    <col min="14853" max="15103" width="10.7109375" style="931" customWidth="1"/>
    <col min="15104" max="15105" width="60.42578125" style="931"/>
    <col min="15106" max="15106" width="5.5703125" style="931" customWidth="1"/>
    <col min="15107" max="15107" width="11" style="931" customWidth="1"/>
    <col min="15108" max="15108" width="14.85546875" style="931" customWidth="1"/>
    <col min="15109" max="15359" width="10.7109375" style="931" customWidth="1"/>
    <col min="15360" max="15361" width="60.42578125" style="931"/>
    <col min="15362" max="15362" width="5.5703125" style="931" customWidth="1"/>
    <col min="15363" max="15363" width="11" style="931" customWidth="1"/>
    <col min="15364" max="15364" width="14.85546875" style="931" customWidth="1"/>
    <col min="15365" max="15615" width="10.7109375" style="931" customWidth="1"/>
    <col min="15616" max="15617" width="60.42578125" style="931"/>
    <col min="15618" max="15618" width="5.5703125" style="931" customWidth="1"/>
    <col min="15619" max="15619" width="11" style="931" customWidth="1"/>
    <col min="15620" max="15620" width="14.85546875" style="931" customWidth="1"/>
    <col min="15621" max="15871" width="10.7109375" style="931" customWidth="1"/>
    <col min="15872" max="15873" width="60.42578125" style="931"/>
    <col min="15874" max="15874" width="5.5703125" style="931" customWidth="1"/>
    <col min="15875" max="15875" width="11" style="931" customWidth="1"/>
    <col min="15876" max="15876" width="14.85546875" style="931" customWidth="1"/>
    <col min="15877" max="16127" width="10.7109375" style="931" customWidth="1"/>
    <col min="16128" max="16129" width="60.42578125" style="931"/>
    <col min="16130" max="16130" width="5.5703125" style="931" customWidth="1"/>
    <col min="16131" max="16131" width="11" style="931" customWidth="1"/>
    <col min="16132" max="16132" width="14.85546875" style="931" customWidth="1"/>
    <col min="16133" max="16383" width="10.7109375" style="931" customWidth="1"/>
    <col min="16384" max="16384" width="60.42578125" style="931"/>
  </cols>
  <sheetData>
    <row r="1" spans="1:3">
      <c r="A1" s="1446" t="s">
        <v>827</v>
      </c>
      <c r="B1" s="1446"/>
    </row>
    <row r="2" spans="1:3">
      <c r="A2" s="932"/>
      <c r="B2" s="932"/>
    </row>
    <row r="3" spans="1:3">
      <c r="A3" s="932"/>
      <c r="B3" s="932"/>
    </row>
    <row r="4" spans="1:3">
      <c r="A4" s="932"/>
      <c r="B4" s="932"/>
    </row>
    <row r="5" spans="1:3" ht="16.5" thickBot="1">
      <c r="A5" s="1447" t="s">
        <v>502</v>
      </c>
      <c r="B5" s="1447"/>
      <c r="C5" s="1447"/>
    </row>
    <row r="6" spans="1:3" ht="29.25" customHeight="1">
      <c r="A6" s="933" t="s">
        <v>828</v>
      </c>
      <c r="B6" s="1448" t="s">
        <v>829</v>
      </c>
      <c r="C6" s="1449"/>
    </row>
    <row r="7" spans="1:3">
      <c r="A7" s="934" t="s">
        <v>871</v>
      </c>
      <c r="B7" s="1442">
        <v>868000</v>
      </c>
      <c r="C7" s="1443"/>
    </row>
    <row r="8" spans="1:3" hidden="1">
      <c r="A8" s="934" t="s">
        <v>830</v>
      </c>
      <c r="B8" s="1442"/>
      <c r="C8" s="1443"/>
    </row>
    <row r="9" spans="1:3" hidden="1">
      <c r="A9" s="934"/>
      <c r="B9" s="1442"/>
      <c r="C9" s="1443"/>
    </row>
    <row r="10" spans="1:3" hidden="1">
      <c r="A10" s="934"/>
      <c r="B10" s="1442"/>
      <c r="C10" s="1443"/>
    </row>
    <row r="11" spans="1:3" hidden="1">
      <c r="A11" s="934"/>
      <c r="B11" s="1442"/>
      <c r="C11" s="1443"/>
    </row>
    <row r="12" spans="1:3" ht="16.5" thickBot="1">
      <c r="A12" s="935" t="s">
        <v>24</v>
      </c>
      <c r="B12" s="1444">
        <f>B7+B8+B9+B10+B11</f>
        <v>868000</v>
      </c>
      <c r="C12" s="1445"/>
    </row>
  </sheetData>
  <mergeCells count="9">
    <mergeCell ref="B10:C10"/>
    <mergeCell ref="B11:C11"/>
    <mergeCell ref="B12:C12"/>
    <mergeCell ref="A1:B1"/>
    <mergeCell ref="A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8B45C-C655-46FF-AF76-A7D5E05C19D5}">
  <dimension ref="A1:C15"/>
  <sheetViews>
    <sheetView workbookViewId="0">
      <selection activeCell="G14" sqref="G14"/>
    </sheetView>
  </sheetViews>
  <sheetFormatPr defaultRowHeight="12.75"/>
  <cols>
    <col min="1" max="1" width="8.42578125" style="938" bestFit="1" customWidth="1"/>
    <col min="2" max="2" width="42.7109375" style="938" bestFit="1" customWidth="1"/>
    <col min="3" max="3" width="17.42578125" style="938" customWidth="1"/>
    <col min="4" max="256" width="9.140625" style="938"/>
    <col min="257" max="257" width="8.42578125" style="938" bestFit="1" customWidth="1"/>
    <col min="258" max="258" width="42.7109375" style="938" bestFit="1" customWidth="1"/>
    <col min="259" max="259" width="17.42578125" style="938" customWidth="1"/>
    <col min="260" max="512" width="9.140625" style="938"/>
    <col min="513" max="513" width="8.42578125" style="938" bestFit="1" customWidth="1"/>
    <col min="514" max="514" width="42.7109375" style="938" bestFit="1" customWidth="1"/>
    <col min="515" max="515" width="17.42578125" style="938" customWidth="1"/>
    <col min="516" max="768" width="9.140625" style="938"/>
    <col min="769" max="769" width="8.42578125" style="938" bestFit="1" customWidth="1"/>
    <col min="770" max="770" width="42.7109375" style="938" bestFit="1" customWidth="1"/>
    <col min="771" max="771" width="17.42578125" style="938" customWidth="1"/>
    <col min="772" max="1024" width="9.140625" style="938"/>
    <col min="1025" max="1025" width="8.42578125" style="938" bestFit="1" customWidth="1"/>
    <col min="1026" max="1026" width="42.7109375" style="938" bestFit="1" customWidth="1"/>
    <col min="1027" max="1027" width="17.42578125" style="938" customWidth="1"/>
    <col min="1028" max="1280" width="9.140625" style="938"/>
    <col min="1281" max="1281" width="8.42578125" style="938" bestFit="1" customWidth="1"/>
    <col min="1282" max="1282" width="42.7109375" style="938" bestFit="1" customWidth="1"/>
    <col min="1283" max="1283" width="17.42578125" style="938" customWidth="1"/>
    <col min="1284" max="1536" width="9.140625" style="938"/>
    <col min="1537" max="1537" width="8.42578125" style="938" bestFit="1" customWidth="1"/>
    <col min="1538" max="1538" width="42.7109375" style="938" bestFit="1" customWidth="1"/>
    <col min="1539" max="1539" width="17.42578125" style="938" customWidth="1"/>
    <col min="1540" max="1792" width="9.140625" style="938"/>
    <col min="1793" max="1793" width="8.42578125" style="938" bestFit="1" customWidth="1"/>
    <col min="1794" max="1794" width="42.7109375" style="938" bestFit="1" customWidth="1"/>
    <col min="1795" max="1795" width="17.42578125" style="938" customWidth="1"/>
    <col min="1796" max="2048" width="9.140625" style="938"/>
    <col min="2049" max="2049" width="8.42578125" style="938" bestFit="1" customWidth="1"/>
    <col min="2050" max="2050" width="42.7109375" style="938" bestFit="1" customWidth="1"/>
    <col min="2051" max="2051" width="17.42578125" style="938" customWidth="1"/>
    <col min="2052" max="2304" width="9.140625" style="938"/>
    <col min="2305" max="2305" width="8.42578125" style="938" bestFit="1" customWidth="1"/>
    <col min="2306" max="2306" width="42.7109375" style="938" bestFit="1" customWidth="1"/>
    <col min="2307" max="2307" width="17.42578125" style="938" customWidth="1"/>
    <col min="2308" max="2560" width="9.140625" style="938"/>
    <col min="2561" max="2561" width="8.42578125" style="938" bestFit="1" customWidth="1"/>
    <col min="2562" max="2562" width="42.7109375" style="938" bestFit="1" customWidth="1"/>
    <col min="2563" max="2563" width="17.42578125" style="938" customWidth="1"/>
    <col min="2564" max="2816" width="9.140625" style="938"/>
    <col min="2817" max="2817" width="8.42578125" style="938" bestFit="1" customWidth="1"/>
    <col min="2818" max="2818" width="42.7109375" style="938" bestFit="1" customWidth="1"/>
    <col min="2819" max="2819" width="17.42578125" style="938" customWidth="1"/>
    <col min="2820" max="3072" width="9.140625" style="938"/>
    <col min="3073" max="3073" width="8.42578125" style="938" bestFit="1" customWidth="1"/>
    <col min="3074" max="3074" width="42.7109375" style="938" bestFit="1" customWidth="1"/>
    <col min="3075" max="3075" width="17.42578125" style="938" customWidth="1"/>
    <col min="3076" max="3328" width="9.140625" style="938"/>
    <col min="3329" max="3329" width="8.42578125" style="938" bestFit="1" customWidth="1"/>
    <col min="3330" max="3330" width="42.7109375" style="938" bestFit="1" customWidth="1"/>
    <col min="3331" max="3331" width="17.42578125" style="938" customWidth="1"/>
    <col min="3332" max="3584" width="9.140625" style="938"/>
    <col min="3585" max="3585" width="8.42578125" style="938" bestFit="1" customWidth="1"/>
    <col min="3586" max="3586" width="42.7109375" style="938" bestFit="1" customWidth="1"/>
    <col min="3587" max="3587" width="17.42578125" style="938" customWidth="1"/>
    <col min="3588" max="3840" width="9.140625" style="938"/>
    <col min="3841" max="3841" width="8.42578125" style="938" bestFit="1" customWidth="1"/>
    <col min="3842" max="3842" width="42.7109375" style="938" bestFit="1" customWidth="1"/>
    <col min="3843" max="3843" width="17.42578125" style="938" customWidth="1"/>
    <col min="3844" max="4096" width="9.140625" style="938"/>
    <col min="4097" max="4097" width="8.42578125" style="938" bestFit="1" customWidth="1"/>
    <col min="4098" max="4098" width="42.7109375" style="938" bestFit="1" customWidth="1"/>
    <col min="4099" max="4099" width="17.42578125" style="938" customWidth="1"/>
    <col min="4100" max="4352" width="9.140625" style="938"/>
    <col min="4353" max="4353" width="8.42578125" style="938" bestFit="1" customWidth="1"/>
    <col min="4354" max="4354" width="42.7109375" style="938" bestFit="1" customWidth="1"/>
    <col min="4355" max="4355" width="17.42578125" style="938" customWidth="1"/>
    <col min="4356" max="4608" width="9.140625" style="938"/>
    <col min="4609" max="4609" width="8.42578125" style="938" bestFit="1" customWidth="1"/>
    <col min="4610" max="4610" width="42.7109375" style="938" bestFit="1" customWidth="1"/>
    <col min="4611" max="4611" width="17.42578125" style="938" customWidth="1"/>
    <col min="4612" max="4864" width="9.140625" style="938"/>
    <col min="4865" max="4865" width="8.42578125" style="938" bestFit="1" customWidth="1"/>
    <col min="4866" max="4866" width="42.7109375" style="938" bestFit="1" customWidth="1"/>
    <col min="4867" max="4867" width="17.42578125" style="938" customWidth="1"/>
    <col min="4868" max="5120" width="9.140625" style="938"/>
    <col min="5121" max="5121" width="8.42578125" style="938" bestFit="1" customWidth="1"/>
    <col min="5122" max="5122" width="42.7109375" style="938" bestFit="1" customWidth="1"/>
    <col min="5123" max="5123" width="17.42578125" style="938" customWidth="1"/>
    <col min="5124" max="5376" width="9.140625" style="938"/>
    <col min="5377" max="5377" width="8.42578125" style="938" bestFit="1" customWidth="1"/>
    <col min="5378" max="5378" width="42.7109375" style="938" bestFit="1" customWidth="1"/>
    <col min="5379" max="5379" width="17.42578125" style="938" customWidth="1"/>
    <col min="5380" max="5632" width="9.140625" style="938"/>
    <col min="5633" max="5633" width="8.42578125" style="938" bestFit="1" customWidth="1"/>
    <col min="5634" max="5634" width="42.7109375" style="938" bestFit="1" customWidth="1"/>
    <col min="5635" max="5635" width="17.42578125" style="938" customWidth="1"/>
    <col min="5636" max="5888" width="9.140625" style="938"/>
    <col min="5889" max="5889" width="8.42578125" style="938" bestFit="1" customWidth="1"/>
    <col min="5890" max="5890" width="42.7109375" style="938" bestFit="1" customWidth="1"/>
    <col min="5891" max="5891" width="17.42578125" style="938" customWidth="1"/>
    <col min="5892" max="6144" width="9.140625" style="938"/>
    <col min="6145" max="6145" width="8.42578125" style="938" bestFit="1" customWidth="1"/>
    <col min="6146" max="6146" width="42.7109375" style="938" bestFit="1" customWidth="1"/>
    <col min="6147" max="6147" width="17.42578125" style="938" customWidth="1"/>
    <col min="6148" max="6400" width="9.140625" style="938"/>
    <col min="6401" max="6401" width="8.42578125" style="938" bestFit="1" customWidth="1"/>
    <col min="6402" max="6402" width="42.7109375" style="938" bestFit="1" customWidth="1"/>
    <col min="6403" max="6403" width="17.42578125" style="938" customWidth="1"/>
    <col min="6404" max="6656" width="9.140625" style="938"/>
    <col min="6657" max="6657" width="8.42578125" style="938" bestFit="1" customWidth="1"/>
    <col min="6658" max="6658" width="42.7109375" style="938" bestFit="1" customWidth="1"/>
    <col min="6659" max="6659" width="17.42578125" style="938" customWidth="1"/>
    <col min="6660" max="6912" width="9.140625" style="938"/>
    <col min="6913" max="6913" width="8.42578125" style="938" bestFit="1" customWidth="1"/>
    <col min="6914" max="6914" width="42.7109375" style="938" bestFit="1" customWidth="1"/>
    <col min="6915" max="6915" width="17.42578125" style="938" customWidth="1"/>
    <col min="6916" max="7168" width="9.140625" style="938"/>
    <col min="7169" max="7169" width="8.42578125" style="938" bestFit="1" customWidth="1"/>
    <col min="7170" max="7170" width="42.7109375" style="938" bestFit="1" customWidth="1"/>
    <col min="7171" max="7171" width="17.42578125" style="938" customWidth="1"/>
    <col min="7172" max="7424" width="9.140625" style="938"/>
    <col min="7425" max="7425" width="8.42578125" style="938" bestFit="1" customWidth="1"/>
    <col min="7426" max="7426" width="42.7109375" style="938" bestFit="1" customWidth="1"/>
    <col min="7427" max="7427" width="17.42578125" style="938" customWidth="1"/>
    <col min="7428" max="7680" width="9.140625" style="938"/>
    <col min="7681" max="7681" width="8.42578125" style="938" bestFit="1" customWidth="1"/>
    <col min="7682" max="7682" width="42.7109375" style="938" bestFit="1" customWidth="1"/>
    <col min="7683" max="7683" width="17.42578125" style="938" customWidth="1"/>
    <col min="7684" max="7936" width="9.140625" style="938"/>
    <col min="7937" max="7937" width="8.42578125" style="938" bestFit="1" customWidth="1"/>
    <col min="7938" max="7938" width="42.7109375" style="938" bestFit="1" customWidth="1"/>
    <col min="7939" max="7939" width="17.42578125" style="938" customWidth="1"/>
    <col min="7940" max="8192" width="9.140625" style="938"/>
    <col min="8193" max="8193" width="8.42578125" style="938" bestFit="1" customWidth="1"/>
    <col min="8194" max="8194" width="42.7109375" style="938" bestFit="1" customWidth="1"/>
    <col min="8195" max="8195" width="17.42578125" style="938" customWidth="1"/>
    <col min="8196" max="8448" width="9.140625" style="938"/>
    <col min="8449" max="8449" width="8.42578125" style="938" bestFit="1" customWidth="1"/>
    <col min="8450" max="8450" width="42.7109375" style="938" bestFit="1" customWidth="1"/>
    <col min="8451" max="8451" width="17.42578125" style="938" customWidth="1"/>
    <col min="8452" max="8704" width="9.140625" style="938"/>
    <col min="8705" max="8705" width="8.42578125" style="938" bestFit="1" customWidth="1"/>
    <col min="8706" max="8706" width="42.7109375" style="938" bestFit="1" customWidth="1"/>
    <col min="8707" max="8707" width="17.42578125" style="938" customWidth="1"/>
    <col min="8708" max="8960" width="9.140625" style="938"/>
    <col min="8961" max="8961" width="8.42578125" style="938" bestFit="1" customWidth="1"/>
    <col min="8962" max="8962" width="42.7109375" style="938" bestFit="1" customWidth="1"/>
    <col min="8963" max="8963" width="17.42578125" style="938" customWidth="1"/>
    <col min="8964" max="9216" width="9.140625" style="938"/>
    <col min="9217" max="9217" width="8.42578125" style="938" bestFit="1" customWidth="1"/>
    <col min="9218" max="9218" width="42.7109375" style="938" bestFit="1" customWidth="1"/>
    <col min="9219" max="9219" width="17.42578125" style="938" customWidth="1"/>
    <col min="9220" max="9472" width="9.140625" style="938"/>
    <col min="9473" max="9473" width="8.42578125" style="938" bestFit="1" customWidth="1"/>
    <col min="9474" max="9474" width="42.7109375" style="938" bestFit="1" customWidth="1"/>
    <col min="9475" max="9475" width="17.42578125" style="938" customWidth="1"/>
    <col min="9476" max="9728" width="9.140625" style="938"/>
    <col min="9729" max="9729" width="8.42578125" style="938" bestFit="1" customWidth="1"/>
    <col min="9730" max="9730" width="42.7109375" style="938" bestFit="1" customWidth="1"/>
    <col min="9731" max="9731" width="17.42578125" style="938" customWidth="1"/>
    <col min="9732" max="9984" width="9.140625" style="938"/>
    <col min="9985" max="9985" width="8.42578125" style="938" bestFit="1" customWidth="1"/>
    <col min="9986" max="9986" width="42.7109375" style="938" bestFit="1" customWidth="1"/>
    <col min="9987" max="9987" width="17.42578125" style="938" customWidth="1"/>
    <col min="9988" max="10240" width="9.140625" style="938"/>
    <col min="10241" max="10241" width="8.42578125" style="938" bestFit="1" customWidth="1"/>
    <col min="10242" max="10242" width="42.7109375" style="938" bestFit="1" customWidth="1"/>
    <col min="10243" max="10243" width="17.42578125" style="938" customWidth="1"/>
    <col min="10244" max="10496" width="9.140625" style="938"/>
    <col min="10497" max="10497" width="8.42578125" style="938" bestFit="1" customWidth="1"/>
    <col min="10498" max="10498" width="42.7109375" style="938" bestFit="1" customWidth="1"/>
    <col min="10499" max="10499" width="17.42578125" style="938" customWidth="1"/>
    <col min="10500" max="10752" width="9.140625" style="938"/>
    <col min="10753" max="10753" width="8.42578125" style="938" bestFit="1" customWidth="1"/>
    <col min="10754" max="10754" width="42.7109375" style="938" bestFit="1" customWidth="1"/>
    <col min="10755" max="10755" width="17.42578125" style="938" customWidth="1"/>
    <col min="10756" max="11008" width="9.140625" style="938"/>
    <col min="11009" max="11009" width="8.42578125" style="938" bestFit="1" customWidth="1"/>
    <col min="11010" max="11010" width="42.7109375" style="938" bestFit="1" customWidth="1"/>
    <col min="11011" max="11011" width="17.42578125" style="938" customWidth="1"/>
    <col min="11012" max="11264" width="9.140625" style="938"/>
    <col min="11265" max="11265" width="8.42578125" style="938" bestFit="1" customWidth="1"/>
    <col min="11266" max="11266" width="42.7109375" style="938" bestFit="1" customWidth="1"/>
    <col min="11267" max="11267" width="17.42578125" style="938" customWidth="1"/>
    <col min="11268" max="11520" width="9.140625" style="938"/>
    <col min="11521" max="11521" width="8.42578125" style="938" bestFit="1" customWidth="1"/>
    <col min="11522" max="11522" width="42.7109375" style="938" bestFit="1" customWidth="1"/>
    <col min="11523" max="11523" width="17.42578125" style="938" customWidth="1"/>
    <col min="11524" max="11776" width="9.140625" style="938"/>
    <col min="11777" max="11777" width="8.42578125" style="938" bestFit="1" customWidth="1"/>
    <col min="11778" max="11778" width="42.7109375" style="938" bestFit="1" customWidth="1"/>
    <col min="11779" max="11779" width="17.42578125" style="938" customWidth="1"/>
    <col min="11780" max="12032" width="9.140625" style="938"/>
    <col min="12033" max="12033" width="8.42578125" style="938" bestFit="1" customWidth="1"/>
    <col min="12034" max="12034" width="42.7109375" style="938" bestFit="1" customWidth="1"/>
    <col min="12035" max="12035" width="17.42578125" style="938" customWidth="1"/>
    <col min="12036" max="12288" width="9.140625" style="938"/>
    <col min="12289" max="12289" width="8.42578125" style="938" bestFit="1" customWidth="1"/>
    <col min="12290" max="12290" width="42.7109375" style="938" bestFit="1" customWidth="1"/>
    <col min="12291" max="12291" width="17.42578125" style="938" customWidth="1"/>
    <col min="12292" max="12544" width="9.140625" style="938"/>
    <col min="12545" max="12545" width="8.42578125" style="938" bestFit="1" customWidth="1"/>
    <col min="12546" max="12546" width="42.7109375" style="938" bestFit="1" customWidth="1"/>
    <col min="12547" max="12547" width="17.42578125" style="938" customWidth="1"/>
    <col min="12548" max="12800" width="9.140625" style="938"/>
    <col min="12801" max="12801" width="8.42578125" style="938" bestFit="1" customWidth="1"/>
    <col min="12802" max="12802" width="42.7109375" style="938" bestFit="1" customWidth="1"/>
    <col min="12803" max="12803" width="17.42578125" style="938" customWidth="1"/>
    <col min="12804" max="13056" width="9.140625" style="938"/>
    <col min="13057" max="13057" width="8.42578125" style="938" bestFit="1" customWidth="1"/>
    <col min="13058" max="13058" width="42.7109375" style="938" bestFit="1" customWidth="1"/>
    <col min="13059" max="13059" width="17.42578125" style="938" customWidth="1"/>
    <col min="13060" max="13312" width="9.140625" style="938"/>
    <col min="13313" max="13313" width="8.42578125" style="938" bestFit="1" customWidth="1"/>
    <col min="13314" max="13314" width="42.7109375" style="938" bestFit="1" customWidth="1"/>
    <col min="13315" max="13315" width="17.42578125" style="938" customWidth="1"/>
    <col min="13316" max="13568" width="9.140625" style="938"/>
    <col min="13569" max="13569" width="8.42578125" style="938" bestFit="1" customWidth="1"/>
    <col min="13570" max="13570" width="42.7109375" style="938" bestFit="1" customWidth="1"/>
    <col min="13571" max="13571" width="17.42578125" style="938" customWidth="1"/>
    <col min="13572" max="13824" width="9.140625" style="938"/>
    <col min="13825" max="13825" width="8.42578125" style="938" bestFit="1" customWidth="1"/>
    <col min="13826" max="13826" width="42.7109375" style="938" bestFit="1" customWidth="1"/>
    <col min="13827" max="13827" width="17.42578125" style="938" customWidth="1"/>
    <col min="13828" max="14080" width="9.140625" style="938"/>
    <col min="14081" max="14081" width="8.42578125" style="938" bestFit="1" customWidth="1"/>
    <col min="14082" max="14082" width="42.7109375" style="938" bestFit="1" customWidth="1"/>
    <col min="14083" max="14083" width="17.42578125" style="938" customWidth="1"/>
    <col min="14084" max="14336" width="9.140625" style="938"/>
    <col min="14337" max="14337" width="8.42578125" style="938" bestFit="1" customWidth="1"/>
    <col min="14338" max="14338" width="42.7109375" style="938" bestFit="1" customWidth="1"/>
    <col min="14339" max="14339" width="17.42578125" style="938" customWidth="1"/>
    <col min="14340" max="14592" width="9.140625" style="938"/>
    <col min="14593" max="14593" width="8.42578125" style="938" bestFit="1" customWidth="1"/>
    <col min="14594" max="14594" width="42.7109375" style="938" bestFit="1" customWidth="1"/>
    <col min="14595" max="14595" width="17.42578125" style="938" customWidth="1"/>
    <col min="14596" max="14848" width="9.140625" style="938"/>
    <col min="14849" max="14849" width="8.42578125" style="938" bestFit="1" customWidth="1"/>
    <col min="14850" max="14850" width="42.7109375" style="938" bestFit="1" customWidth="1"/>
    <col min="14851" max="14851" width="17.42578125" style="938" customWidth="1"/>
    <col min="14852" max="15104" width="9.140625" style="938"/>
    <col min="15105" max="15105" width="8.42578125" style="938" bestFit="1" customWidth="1"/>
    <col min="15106" max="15106" width="42.7109375" style="938" bestFit="1" customWidth="1"/>
    <col min="15107" max="15107" width="17.42578125" style="938" customWidth="1"/>
    <col min="15108" max="15360" width="9.140625" style="938"/>
    <col min="15361" max="15361" width="8.42578125" style="938" bestFit="1" customWidth="1"/>
    <col min="15362" max="15362" width="42.7109375" style="938" bestFit="1" customWidth="1"/>
    <col min="15363" max="15363" width="17.42578125" style="938" customWidth="1"/>
    <col min="15364" max="15616" width="9.140625" style="938"/>
    <col min="15617" max="15617" width="8.42578125" style="938" bestFit="1" customWidth="1"/>
    <col min="15618" max="15618" width="42.7109375" style="938" bestFit="1" customWidth="1"/>
    <col min="15619" max="15619" width="17.42578125" style="938" customWidth="1"/>
    <col min="15620" max="15872" width="9.140625" style="938"/>
    <col min="15873" max="15873" width="8.42578125" style="938" bestFit="1" customWidth="1"/>
    <col min="15874" max="15874" width="42.7109375" style="938" bestFit="1" customWidth="1"/>
    <col min="15875" max="15875" width="17.42578125" style="938" customWidth="1"/>
    <col min="15876" max="16128" width="9.140625" style="938"/>
    <col min="16129" max="16129" width="8.42578125" style="938" bestFit="1" customWidth="1"/>
    <col min="16130" max="16130" width="42.7109375" style="938" bestFit="1" customWidth="1"/>
    <col min="16131" max="16131" width="17.42578125" style="938" customWidth="1"/>
    <col min="16132" max="16384" width="9.140625" style="938"/>
  </cols>
  <sheetData>
    <row r="1" spans="1:3" ht="15">
      <c r="A1" s="937"/>
      <c r="B1" s="1450" t="s">
        <v>831</v>
      </c>
      <c r="C1" s="1450"/>
    </row>
    <row r="2" spans="1:3" ht="14.25">
      <c r="A2" s="939"/>
      <c r="B2" s="939"/>
      <c r="C2" s="939"/>
    </row>
    <row r="3" spans="1:3" ht="14.25">
      <c r="A3" s="1451" t="s">
        <v>832</v>
      </c>
      <c r="B3" s="1451"/>
      <c r="C3" s="1451"/>
    </row>
    <row r="4" spans="1:3" ht="13.5" thickBot="1">
      <c r="A4" s="937"/>
      <c r="B4" s="937"/>
      <c r="C4" s="940"/>
    </row>
    <row r="5" spans="1:3" ht="15" thickBot="1">
      <c r="A5" s="941" t="s">
        <v>265</v>
      </c>
      <c r="B5" s="942" t="s">
        <v>4</v>
      </c>
      <c r="C5" s="943" t="s">
        <v>833</v>
      </c>
    </row>
    <row r="6" spans="1:3" ht="25.5">
      <c r="A6" s="944" t="s">
        <v>33</v>
      </c>
      <c r="B6" s="945" t="s">
        <v>834</v>
      </c>
      <c r="C6" s="946">
        <f>C7+C8+C9+C10</f>
        <v>27093074</v>
      </c>
    </row>
    <row r="7" spans="1:3">
      <c r="A7" s="947" t="s">
        <v>34</v>
      </c>
      <c r="B7" s="948" t="s">
        <v>835</v>
      </c>
      <c r="C7" s="949">
        <v>27093074</v>
      </c>
    </row>
    <row r="8" spans="1:3">
      <c r="A8" s="947" t="s">
        <v>10</v>
      </c>
      <c r="B8" s="948" t="s">
        <v>836</v>
      </c>
      <c r="C8" s="949">
        <v>0</v>
      </c>
    </row>
    <row r="9" spans="1:3">
      <c r="A9" s="947" t="s">
        <v>11</v>
      </c>
      <c r="B9" s="948" t="s">
        <v>837</v>
      </c>
      <c r="C9" s="949">
        <v>0</v>
      </c>
    </row>
    <row r="10" spans="1:3" ht="13.5" thickBot="1">
      <c r="A10" s="950" t="s">
        <v>12</v>
      </c>
      <c r="B10" s="948" t="s">
        <v>838</v>
      </c>
      <c r="C10" s="951">
        <v>0</v>
      </c>
    </row>
    <row r="11" spans="1:3" ht="25.5">
      <c r="A11" s="952" t="s">
        <v>13</v>
      </c>
      <c r="B11" s="953" t="s">
        <v>839</v>
      </c>
      <c r="C11" s="954">
        <f>C12+C13+C14+C15</f>
        <v>29277944</v>
      </c>
    </row>
    <row r="12" spans="1:3">
      <c r="A12" s="947" t="s">
        <v>14</v>
      </c>
      <c r="B12" s="948" t="s">
        <v>835</v>
      </c>
      <c r="C12" s="949">
        <v>29277944</v>
      </c>
    </row>
    <row r="13" spans="1:3">
      <c r="A13" s="955" t="s">
        <v>70</v>
      </c>
      <c r="B13" s="948" t="s">
        <v>836</v>
      </c>
      <c r="C13" s="951">
        <v>0</v>
      </c>
    </row>
    <row r="14" spans="1:3">
      <c r="A14" s="955" t="s">
        <v>71</v>
      </c>
      <c r="B14" s="948" t="s">
        <v>837</v>
      </c>
      <c r="C14" s="951">
        <v>0</v>
      </c>
    </row>
    <row r="15" spans="1:3" ht="13.5" thickBot="1">
      <c r="A15" s="956" t="s">
        <v>72</v>
      </c>
      <c r="B15" s="957" t="s">
        <v>838</v>
      </c>
      <c r="C15" s="958">
        <v>0</v>
      </c>
    </row>
  </sheetData>
  <mergeCells count="2">
    <mergeCell ref="B1:C1"/>
    <mergeCell ref="A3:C3"/>
  </mergeCells>
  <conditionalFormatting sqref="C11">
    <cfRule type="cellIs" dxfId="0" priority="1" stopIfTrue="1" operator="notEqual">
      <formula>SUM(C12:C15)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67CB8-3608-484C-9D0A-9EA373049678}">
  <dimension ref="A1:G35"/>
  <sheetViews>
    <sheetView topLeftCell="A10" workbookViewId="0">
      <selection activeCell="A19" sqref="A19:B19"/>
    </sheetView>
  </sheetViews>
  <sheetFormatPr defaultRowHeight="12.75"/>
  <cols>
    <col min="1" max="1" width="35" customWidth="1"/>
    <col min="2" max="2" width="27.140625" customWidth="1"/>
    <col min="3" max="6" width="19" customWidth="1"/>
    <col min="7" max="7" width="19" hidden="1" customWidth="1"/>
    <col min="257" max="257" width="35" customWidth="1"/>
    <col min="258" max="258" width="27.140625" customWidth="1"/>
    <col min="259" max="262" width="19" customWidth="1"/>
    <col min="263" max="263" width="0" hidden="1" customWidth="1"/>
    <col min="513" max="513" width="35" customWidth="1"/>
    <col min="514" max="514" width="27.140625" customWidth="1"/>
    <col min="515" max="518" width="19" customWidth="1"/>
    <col min="519" max="519" width="0" hidden="1" customWidth="1"/>
    <col min="769" max="769" width="35" customWidth="1"/>
    <col min="770" max="770" width="27.140625" customWidth="1"/>
    <col min="771" max="774" width="19" customWidth="1"/>
    <col min="775" max="775" width="0" hidden="1" customWidth="1"/>
    <col min="1025" max="1025" width="35" customWidth="1"/>
    <col min="1026" max="1026" width="27.140625" customWidth="1"/>
    <col min="1027" max="1030" width="19" customWidth="1"/>
    <col min="1031" max="1031" width="0" hidden="1" customWidth="1"/>
    <col min="1281" max="1281" width="35" customWidth="1"/>
    <col min="1282" max="1282" width="27.140625" customWidth="1"/>
    <col min="1283" max="1286" width="19" customWidth="1"/>
    <col min="1287" max="1287" width="0" hidden="1" customWidth="1"/>
    <col min="1537" max="1537" width="35" customWidth="1"/>
    <col min="1538" max="1538" width="27.140625" customWidth="1"/>
    <col min="1539" max="1542" width="19" customWidth="1"/>
    <col min="1543" max="1543" width="0" hidden="1" customWidth="1"/>
    <col min="1793" max="1793" width="35" customWidth="1"/>
    <col min="1794" max="1794" width="27.140625" customWidth="1"/>
    <col min="1795" max="1798" width="19" customWidth="1"/>
    <col min="1799" max="1799" width="0" hidden="1" customWidth="1"/>
    <col min="2049" max="2049" width="35" customWidth="1"/>
    <col min="2050" max="2050" width="27.140625" customWidth="1"/>
    <col min="2051" max="2054" width="19" customWidth="1"/>
    <col min="2055" max="2055" width="0" hidden="1" customWidth="1"/>
    <col min="2305" max="2305" width="35" customWidth="1"/>
    <col min="2306" max="2306" width="27.140625" customWidth="1"/>
    <col min="2307" max="2310" width="19" customWidth="1"/>
    <col min="2311" max="2311" width="0" hidden="1" customWidth="1"/>
    <col min="2561" max="2561" width="35" customWidth="1"/>
    <col min="2562" max="2562" width="27.140625" customWidth="1"/>
    <col min="2563" max="2566" width="19" customWidth="1"/>
    <col min="2567" max="2567" width="0" hidden="1" customWidth="1"/>
    <col min="2817" max="2817" width="35" customWidth="1"/>
    <col min="2818" max="2818" width="27.140625" customWidth="1"/>
    <col min="2819" max="2822" width="19" customWidth="1"/>
    <col min="2823" max="2823" width="0" hidden="1" customWidth="1"/>
    <col min="3073" max="3073" width="35" customWidth="1"/>
    <col min="3074" max="3074" width="27.140625" customWidth="1"/>
    <col min="3075" max="3078" width="19" customWidth="1"/>
    <col min="3079" max="3079" width="0" hidden="1" customWidth="1"/>
    <col min="3329" max="3329" width="35" customWidth="1"/>
    <col min="3330" max="3330" width="27.140625" customWidth="1"/>
    <col min="3331" max="3334" width="19" customWidth="1"/>
    <col min="3335" max="3335" width="0" hidden="1" customWidth="1"/>
    <col min="3585" max="3585" width="35" customWidth="1"/>
    <col min="3586" max="3586" width="27.140625" customWidth="1"/>
    <col min="3587" max="3590" width="19" customWidth="1"/>
    <col min="3591" max="3591" width="0" hidden="1" customWidth="1"/>
    <col min="3841" max="3841" width="35" customWidth="1"/>
    <col min="3842" max="3842" width="27.140625" customWidth="1"/>
    <col min="3843" max="3846" width="19" customWidth="1"/>
    <col min="3847" max="3847" width="0" hidden="1" customWidth="1"/>
    <col min="4097" max="4097" width="35" customWidth="1"/>
    <col min="4098" max="4098" width="27.140625" customWidth="1"/>
    <col min="4099" max="4102" width="19" customWidth="1"/>
    <col min="4103" max="4103" width="0" hidden="1" customWidth="1"/>
    <col min="4353" max="4353" width="35" customWidth="1"/>
    <col min="4354" max="4354" width="27.140625" customWidth="1"/>
    <col min="4355" max="4358" width="19" customWidth="1"/>
    <col min="4359" max="4359" width="0" hidden="1" customWidth="1"/>
    <col min="4609" max="4609" width="35" customWidth="1"/>
    <col min="4610" max="4610" width="27.140625" customWidth="1"/>
    <col min="4611" max="4614" width="19" customWidth="1"/>
    <col min="4615" max="4615" width="0" hidden="1" customWidth="1"/>
    <col min="4865" max="4865" width="35" customWidth="1"/>
    <col min="4866" max="4866" width="27.140625" customWidth="1"/>
    <col min="4867" max="4870" width="19" customWidth="1"/>
    <col min="4871" max="4871" width="0" hidden="1" customWidth="1"/>
    <col min="5121" max="5121" width="35" customWidth="1"/>
    <col min="5122" max="5122" width="27.140625" customWidth="1"/>
    <col min="5123" max="5126" width="19" customWidth="1"/>
    <col min="5127" max="5127" width="0" hidden="1" customWidth="1"/>
    <col min="5377" max="5377" width="35" customWidth="1"/>
    <col min="5378" max="5378" width="27.140625" customWidth="1"/>
    <col min="5379" max="5382" width="19" customWidth="1"/>
    <col min="5383" max="5383" width="0" hidden="1" customWidth="1"/>
    <col min="5633" max="5633" width="35" customWidth="1"/>
    <col min="5634" max="5634" width="27.140625" customWidth="1"/>
    <col min="5635" max="5638" width="19" customWidth="1"/>
    <col min="5639" max="5639" width="0" hidden="1" customWidth="1"/>
    <col min="5889" max="5889" width="35" customWidth="1"/>
    <col min="5890" max="5890" width="27.140625" customWidth="1"/>
    <col min="5891" max="5894" width="19" customWidth="1"/>
    <col min="5895" max="5895" width="0" hidden="1" customWidth="1"/>
    <col min="6145" max="6145" width="35" customWidth="1"/>
    <col min="6146" max="6146" width="27.140625" customWidth="1"/>
    <col min="6147" max="6150" width="19" customWidth="1"/>
    <col min="6151" max="6151" width="0" hidden="1" customWidth="1"/>
    <col min="6401" max="6401" width="35" customWidth="1"/>
    <col min="6402" max="6402" width="27.140625" customWidth="1"/>
    <col min="6403" max="6406" width="19" customWidth="1"/>
    <col min="6407" max="6407" width="0" hidden="1" customWidth="1"/>
    <col min="6657" max="6657" width="35" customWidth="1"/>
    <col min="6658" max="6658" width="27.140625" customWidth="1"/>
    <col min="6659" max="6662" width="19" customWidth="1"/>
    <col min="6663" max="6663" width="0" hidden="1" customWidth="1"/>
    <col min="6913" max="6913" width="35" customWidth="1"/>
    <col min="6914" max="6914" width="27.140625" customWidth="1"/>
    <col min="6915" max="6918" width="19" customWidth="1"/>
    <col min="6919" max="6919" width="0" hidden="1" customWidth="1"/>
    <col min="7169" max="7169" width="35" customWidth="1"/>
    <col min="7170" max="7170" width="27.140625" customWidth="1"/>
    <col min="7171" max="7174" width="19" customWidth="1"/>
    <col min="7175" max="7175" width="0" hidden="1" customWidth="1"/>
    <col min="7425" max="7425" width="35" customWidth="1"/>
    <col min="7426" max="7426" width="27.140625" customWidth="1"/>
    <col min="7427" max="7430" width="19" customWidth="1"/>
    <col min="7431" max="7431" width="0" hidden="1" customWidth="1"/>
    <col min="7681" max="7681" width="35" customWidth="1"/>
    <col min="7682" max="7682" width="27.140625" customWidth="1"/>
    <col min="7683" max="7686" width="19" customWidth="1"/>
    <col min="7687" max="7687" width="0" hidden="1" customWidth="1"/>
    <col min="7937" max="7937" width="35" customWidth="1"/>
    <col min="7938" max="7938" width="27.140625" customWidth="1"/>
    <col min="7939" max="7942" width="19" customWidth="1"/>
    <col min="7943" max="7943" width="0" hidden="1" customWidth="1"/>
    <col min="8193" max="8193" width="35" customWidth="1"/>
    <col min="8194" max="8194" width="27.140625" customWidth="1"/>
    <col min="8195" max="8198" width="19" customWidth="1"/>
    <col min="8199" max="8199" width="0" hidden="1" customWidth="1"/>
    <col min="8449" max="8449" width="35" customWidth="1"/>
    <col min="8450" max="8450" width="27.140625" customWidth="1"/>
    <col min="8451" max="8454" width="19" customWidth="1"/>
    <col min="8455" max="8455" width="0" hidden="1" customWidth="1"/>
    <col min="8705" max="8705" width="35" customWidth="1"/>
    <col min="8706" max="8706" width="27.140625" customWidth="1"/>
    <col min="8707" max="8710" width="19" customWidth="1"/>
    <col min="8711" max="8711" width="0" hidden="1" customWidth="1"/>
    <col min="8961" max="8961" width="35" customWidth="1"/>
    <col min="8962" max="8962" width="27.140625" customWidth="1"/>
    <col min="8963" max="8966" width="19" customWidth="1"/>
    <col min="8967" max="8967" width="0" hidden="1" customWidth="1"/>
    <col min="9217" max="9217" width="35" customWidth="1"/>
    <col min="9218" max="9218" width="27.140625" customWidth="1"/>
    <col min="9219" max="9222" width="19" customWidth="1"/>
    <col min="9223" max="9223" width="0" hidden="1" customWidth="1"/>
    <col min="9473" max="9473" width="35" customWidth="1"/>
    <col min="9474" max="9474" width="27.140625" customWidth="1"/>
    <col min="9475" max="9478" width="19" customWidth="1"/>
    <col min="9479" max="9479" width="0" hidden="1" customWidth="1"/>
    <col min="9729" max="9729" width="35" customWidth="1"/>
    <col min="9730" max="9730" width="27.140625" customWidth="1"/>
    <col min="9731" max="9734" width="19" customWidth="1"/>
    <col min="9735" max="9735" width="0" hidden="1" customWidth="1"/>
    <col min="9985" max="9985" width="35" customWidth="1"/>
    <col min="9986" max="9986" width="27.140625" customWidth="1"/>
    <col min="9987" max="9990" width="19" customWidth="1"/>
    <col min="9991" max="9991" width="0" hidden="1" customWidth="1"/>
    <col min="10241" max="10241" width="35" customWidth="1"/>
    <col min="10242" max="10242" width="27.140625" customWidth="1"/>
    <col min="10243" max="10246" width="19" customWidth="1"/>
    <col min="10247" max="10247" width="0" hidden="1" customWidth="1"/>
    <col min="10497" max="10497" width="35" customWidth="1"/>
    <col min="10498" max="10498" width="27.140625" customWidth="1"/>
    <col min="10499" max="10502" width="19" customWidth="1"/>
    <col min="10503" max="10503" width="0" hidden="1" customWidth="1"/>
    <col min="10753" max="10753" width="35" customWidth="1"/>
    <col min="10754" max="10754" width="27.140625" customWidth="1"/>
    <col min="10755" max="10758" width="19" customWidth="1"/>
    <col min="10759" max="10759" width="0" hidden="1" customWidth="1"/>
    <col min="11009" max="11009" width="35" customWidth="1"/>
    <col min="11010" max="11010" width="27.140625" customWidth="1"/>
    <col min="11011" max="11014" width="19" customWidth="1"/>
    <col min="11015" max="11015" width="0" hidden="1" customWidth="1"/>
    <col min="11265" max="11265" width="35" customWidth="1"/>
    <col min="11266" max="11266" width="27.140625" customWidth="1"/>
    <col min="11267" max="11270" width="19" customWidth="1"/>
    <col min="11271" max="11271" width="0" hidden="1" customWidth="1"/>
    <col min="11521" max="11521" width="35" customWidth="1"/>
    <col min="11522" max="11522" width="27.140625" customWidth="1"/>
    <col min="11523" max="11526" width="19" customWidth="1"/>
    <col min="11527" max="11527" width="0" hidden="1" customWidth="1"/>
    <col min="11777" max="11777" width="35" customWidth="1"/>
    <col min="11778" max="11778" width="27.140625" customWidth="1"/>
    <col min="11779" max="11782" width="19" customWidth="1"/>
    <col min="11783" max="11783" width="0" hidden="1" customWidth="1"/>
    <col min="12033" max="12033" width="35" customWidth="1"/>
    <col min="12034" max="12034" width="27.140625" customWidth="1"/>
    <col min="12035" max="12038" width="19" customWidth="1"/>
    <col min="12039" max="12039" width="0" hidden="1" customWidth="1"/>
    <col min="12289" max="12289" width="35" customWidth="1"/>
    <col min="12290" max="12290" width="27.140625" customWidth="1"/>
    <col min="12291" max="12294" width="19" customWidth="1"/>
    <col min="12295" max="12295" width="0" hidden="1" customWidth="1"/>
    <col min="12545" max="12545" width="35" customWidth="1"/>
    <col min="12546" max="12546" width="27.140625" customWidth="1"/>
    <col min="12547" max="12550" width="19" customWidth="1"/>
    <col min="12551" max="12551" width="0" hidden="1" customWidth="1"/>
    <col min="12801" max="12801" width="35" customWidth="1"/>
    <col min="12802" max="12802" width="27.140625" customWidth="1"/>
    <col min="12803" max="12806" width="19" customWidth="1"/>
    <col min="12807" max="12807" width="0" hidden="1" customWidth="1"/>
    <col min="13057" max="13057" width="35" customWidth="1"/>
    <col min="13058" max="13058" width="27.140625" customWidth="1"/>
    <col min="13059" max="13062" width="19" customWidth="1"/>
    <col min="13063" max="13063" width="0" hidden="1" customWidth="1"/>
    <col min="13313" max="13313" width="35" customWidth="1"/>
    <col min="13314" max="13314" width="27.140625" customWidth="1"/>
    <col min="13315" max="13318" width="19" customWidth="1"/>
    <col min="13319" max="13319" width="0" hidden="1" customWidth="1"/>
    <col min="13569" max="13569" width="35" customWidth="1"/>
    <col min="13570" max="13570" width="27.140625" customWidth="1"/>
    <col min="13571" max="13574" width="19" customWidth="1"/>
    <col min="13575" max="13575" width="0" hidden="1" customWidth="1"/>
    <col min="13825" max="13825" width="35" customWidth="1"/>
    <col min="13826" max="13826" width="27.140625" customWidth="1"/>
    <col min="13827" max="13830" width="19" customWidth="1"/>
    <col min="13831" max="13831" width="0" hidden="1" customWidth="1"/>
    <col min="14081" max="14081" width="35" customWidth="1"/>
    <col min="14082" max="14082" width="27.140625" customWidth="1"/>
    <col min="14083" max="14086" width="19" customWidth="1"/>
    <col min="14087" max="14087" width="0" hidden="1" customWidth="1"/>
    <col min="14337" max="14337" width="35" customWidth="1"/>
    <col min="14338" max="14338" width="27.140625" customWidth="1"/>
    <col min="14339" max="14342" width="19" customWidth="1"/>
    <col min="14343" max="14343" width="0" hidden="1" customWidth="1"/>
    <col min="14593" max="14593" width="35" customWidth="1"/>
    <col min="14594" max="14594" width="27.140625" customWidth="1"/>
    <col min="14595" max="14598" width="19" customWidth="1"/>
    <col min="14599" max="14599" width="0" hidden="1" customWidth="1"/>
    <col min="14849" max="14849" width="35" customWidth="1"/>
    <col min="14850" max="14850" width="27.140625" customWidth="1"/>
    <col min="14851" max="14854" width="19" customWidth="1"/>
    <col min="14855" max="14855" width="0" hidden="1" customWidth="1"/>
    <col min="15105" max="15105" width="35" customWidth="1"/>
    <col min="15106" max="15106" width="27.140625" customWidth="1"/>
    <col min="15107" max="15110" width="19" customWidth="1"/>
    <col min="15111" max="15111" width="0" hidden="1" customWidth="1"/>
    <col min="15361" max="15361" width="35" customWidth="1"/>
    <col min="15362" max="15362" width="27.140625" customWidth="1"/>
    <col min="15363" max="15366" width="19" customWidth="1"/>
    <col min="15367" max="15367" width="0" hidden="1" customWidth="1"/>
    <col min="15617" max="15617" width="35" customWidth="1"/>
    <col min="15618" max="15618" width="27.140625" customWidth="1"/>
    <col min="15619" max="15622" width="19" customWidth="1"/>
    <col min="15623" max="15623" width="0" hidden="1" customWidth="1"/>
    <col min="15873" max="15873" width="35" customWidth="1"/>
    <col min="15874" max="15874" width="27.140625" customWidth="1"/>
    <col min="15875" max="15878" width="19" customWidth="1"/>
    <col min="15879" max="15879" width="0" hidden="1" customWidth="1"/>
    <col min="16129" max="16129" width="35" customWidth="1"/>
    <col min="16130" max="16130" width="27.140625" customWidth="1"/>
    <col min="16131" max="16134" width="19" customWidth="1"/>
    <col min="16135" max="16135" width="0" hidden="1" customWidth="1"/>
  </cols>
  <sheetData>
    <row r="1" spans="1:7" ht="15">
      <c r="A1" s="1469" t="s">
        <v>840</v>
      </c>
      <c r="B1" s="1469"/>
      <c r="C1" s="1469"/>
      <c r="D1" s="1469"/>
      <c r="E1" s="1469"/>
      <c r="F1" s="1469"/>
      <c r="G1" s="1469"/>
    </row>
    <row r="2" spans="1:7" ht="18.75">
      <c r="A2" s="1470" t="s">
        <v>858</v>
      </c>
      <c r="B2" s="1470"/>
      <c r="C2" s="1470"/>
      <c r="D2" s="1470"/>
      <c r="E2" s="1470"/>
      <c r="F2" s="1470"/>
      <c r="G2" s="1470"/>
    </row>
    <row r="3" spans="1:7" ht="18.75">
      <c r="A3" s="1470" t="s">
        <v>841</v>
      </c>
      <c r="B3" s="1470"/>
      <c r="C3" s="1470"/>
      <c r="D3" s="1470"/>
      <c r="E3" s="1470"/>
      <c r="F3" s="1470"/>
      <c r="G3" s="1470"/>
    </row>
    <row r="4" spans="1:7" ht="15" thickBot="1">
      <c r="A4" s="959"/>
      <c r="B4" s="959"/>
      <c r="C4" s="1471" t="s">
        <v>842</v>
      </c>
      <c r="D4" s="1471"/>
      <c r="E4" s="1471"/>
      <c r="F4" s="1471"/>
      <c r="G4" s="1471"/>
    </row>
    <row r="5" spans="1:7" ht="16.5" thickBot="1">
      <c r="A5" s="1472" t="s">
        <v>289</v>
      </c>
      <c r="B5" s="1473"/>
      <c r="C5" s="960">
        <v>2017</v>
      </c>
      <c r="D5" s="1004">
        <v>2018</v>
      </c>
      <c r="E5" s="1004">
        <v>2019</v>
      </c>
      <c r="F5" s="1004">
        <v>2020</v>
      </c>
      <c r="G5" s="960">
        <v>2021</v>
      </c>
    </row>
    <row r="6" spans="1:7" ht="16.5" hidden="1" customHeight="1" thickBot="1">
      <c r="A6" s="961">
        <v>1</v>
      </c>
      <c r="B6" s="962">
        <v>2</v>
      </c>
      <c r="C6" s="963">
        <v>3</v>
      </c>
      <c r="D6" s="1003">
        <v>3</v>
      </c>
      <c r="E6" s="1003">
        <v>4</v>
      </c>
      <c r="F6" s="1003">
        <v>5</v>
      </c>
      <c r="G6" s="963">
        <v>6</v>
      </c>
    </row>
    <row r="7" spans="1:7" ht="15.75">
      <c r="A7" s="1467" t="s">
        <v>322</v>
      </c>
      <c r="B7" s="1468"/>
      <c r="C7" s="964">
        <f>+'1.sz.m-önk.össze.bev'!I8</f>
        <v>3945595</v>
      </c>
      <c r="D7" s="1002">
        <v>3427968</v>
      </c>
      <c r="E7" s="1002">
        <v>3400000</v>
      </c>
      <c r="F7" s="1002">
        <v>3400000</v>
      </c>
      <c r="G7" s="964">
        <v>2003046</v>
      </c>
    </row>
    <row r="8" spans="1:7" ht="15.75">
      <c r="A8" s="1460" t="s">
        <v>843</v>
      </c>
      <c r="B8" s="1461"/>
      <c r="C8" s="965">
        <f>'1.sz.m-önk.össze.bev'!I13</f>
        <v>1955700</v>
      </c>
      <c r="D8" s="1001">
        <v>953050</v>
      </c>
      <c r="E8" s="1001">
        <v>950000</v>
      </c>
      <c r="F8" s="1001">
        <v>950000</v>
      </c>
      <c r="G8" s="965">
        <v>11568354</v>
      </c>
    </row>
    <row r="9" spans="1:7" ht="15.75">
      <c r="A9" s="1462" t="s">
        <v>844</v>
      </c>
      <c r="B9" s="1463"/>
      <c r="C9" s="966"/>
      <c r="D9" s="999">
        <v>0</v>
      </c>
      <c r="E9" s="999">
        <v>0</v>
      </c>
      <c r="F9" s="999">
        <v>0</v>
      </c>
      <c r="G9" s="966">
        <v>0</v>
      </c>
    </row>
    <row r="10" spans="1:7" ht="15.75">
      <c r="A10" s="1462" t="s">
        <v>336</v>
      </c>
      <c r="B10" s="1463"/>
      <c r="C10" s="966">
        <f>'1.sz.m-önk.össze.bev'!I20</f>
        <v>296254</v>
      </c>
      <c r="D10" s="999">
        <v>30000</v>
      </c>
      <c r="E10" s="999">
        <v>30000</v>
      </c>
      <c r="F10" s="999">
        <v>30000</v>
      </c>
      <c r="G10" s="966">
        <v>1604200</v>
      </c>
    </row>
    <row r="11" spans="1:7" ht="16.5" thickBot="1">
      <c r="A11" s="1462" t="s">
        <v>384</v>
      </c>
      <c r="B11" s="1463"/>
      <c r="C11" s="967">
        <f>'1.sz.m-önk.össze.bev'!I25</f>
        <v>7046161</v>
      </c>
      <c r="D11" s="999">
        <v>30000</v>
      </c>
      <c r="E11" s="999">
        <v>30000</v>
      </c>
      <c r="F11" s="999">
        <v>30000</v>
      </c>
      <c r="G11" s="967">
        <v>1198529</v>
      </c>
    </row>
    <row r="12" spans="1:7" ht="32.25" hidden="1" customHeight="1" thickBot="1">
      <c r="A12" s="968" t="s">
        <v>13</v>
      </c>
      <c r="B12" s="598" t="s">
        <v>290</v>
      </c>
      <c r="C12" s="966"/>
      <c r="D12" s="999"/>
      <c r="E12" s="999"/>
      <c r="F12" s="999"/>
      <c r="G12" s="966"/>
    </row>
    <row r="13" spans="1:7" ht="16.5" thickBot="1">
      <c r="A13" s="1452" t="s">
        <v>291</v>
      </c>
      <c r="B13" s="1453"/>
      <c r="C13" s="969">
        <f>SUM(C7:C12)</f>
        <v>13243710</v>
      </c>
      <c r="D13" s="969">
        <f t="shared" ref="D13:F13" si="0">SUM(D7:D12)</f>
        <v>4441018</v>
      </c>
      <c r="E13" s="969">
        <f t="shared" si="0"/>
        <v>4410000</v>
      </c>
      <c r="F13" s="969">
        <f t="shared" si="0"/>
        <v>4410000</v>
      </c>
      <c r="G13" s="969">
        <f>SUM(G7:G12)</f>
        <v>16374129</v>
      </c>
    </row>
    <row r="14" spans="1:7" ht="16.5" thickBot="1">
      <c r="A14" s="1452" t="s">
        <v>845</v>
      </c>
      <c r="B14" s="1453"/>
      <c r="C14" s="969">
        <f>C13/2</f>
        <v>6621855</v>
      </c>
      <c r="D14" s="969">
        <f t="shared" ref="D14:F14" si="1">D13/2</f>
        <v>2220509</v>
      </c>
      <c r="E14" s="969">
        <f t="shared" si="1"/>
        <v>2205000</v>
      </c>
      <c r="F14" s="969">
        <f t="shared" si="1"/>
        <v>2205000</v>
      </c>
      <c r="G14" s="969">
        <f>G13/2</f>
        <v>8187064.5</v>
      </c>
    </row>
    <row r="15" spans="1:7" ht="16.5" thickBot="1">
      <c r="A15" s="1452" t="s">
        <v>846</v>
      </c>
      <c r="B15" s="1453"/>
      <c r="C15" s="969">
        <v>0</v>
      </c>
      <c r="D15" s="969">
        <v>0</v>
      </c>
      <c r="E15" s="969">
        <v>0</v>
      </c>
      <c r="F15" s="969">
        <v>0</v>
      </c>
      <c r="G15" s="969">
        <v>0</v>
      </c>
    </row>
    <row r="16" spans="1:7" ht="16.5" thickBot="1">
      <c r="A16" s="1458" t="s">
        <v>876</v>
      </c>
      <c r="B16" s="1459"/>
      <c r="C16" s="970">
        <v>0</v>
      </c>
      <c r="D16" s="970">
        <v>0</v>
      </c>
      <c r="E16" s="970">
        <v>0</v>
      </c>
      <c r="F16" s="970">
        <v>0</v>
      </c>
      <c r="G16" s="970">
        <v>0</v>
      </c>
    </row>
    <row r="17" spans="1:7" ht="16.5" thickBot="1">
      <c r="A17" s="1452" t="s">
        <v>847</v>
      </c>
      <c r="B17" s="1453"/>
      <c r="C17" s="969">
        <v>0</v>
      </c>
      <c r="D17" s="969">
        <v>0</v>
      </c>
      <c r="E17" s="969">
        <v>0</v>
      </c>
      <c r="F17" s="969">
        <v>0</v>
      </c>
      <c r="G17" s="969">
        <v>0</v>
      </c>
    </row>
    <row r="18" spans="1:7" ht="16.5" thickBot="1">
      <c r="A18" s="1464"/>
      <c r="B18" s="1465"/>
      <c r="C18" s="1465"/>
      <c r="D18" s="1465"/>
      <c r="E18" s="1465"/>
      <c r="F18" s="1465"/>
      <c r="G18" s="1466"/>
    </row>
    <row r="19" spans="1:7" ht="16.5" thickBot="1">
      <c r="A19" s="1452" t="s">
        <v>875</v>
      </c>
      <c r="B19" s="1453"/>
      <c r="C19" s="969"/>
      <c r="D19" s="969"/>
      <c r="E19" s="969"/>
      <c r="F19" s="969"/>
      <c r="G19" s="969"/>
    </row>
    <row r="20" spans="1:7" ht="16.5" thickBot="1">
      <c r="A20" s="1458" t="s">
        <v>848</v>
      </c>
      <c r="B20" s="1459"/>
      <c r="C20" s="970">
        <v>0</v>
      </c>
      <c r="D20" s="970">
        <v>0</v>
      </c>
      <c r="E20" s="970">
        <v>0</v>
      </c>
      <c r="F20" s="970">
        <v>0</v>
      </c>
      <c r="G20" s="970">
        <v>0</v>
      </c>
    </row>
    <row r="21" spans="1:7" ht="16.5" thickBot="1">
      <c r="A21" s="1452" t="s">
        <v>849</v>
      </c>
      <c r="B21" s="1453"/>
      <c r="C21" s="969">
        <v>0</v>
      </c>
      <c r="D21" s="969">
        <v>0</v>
      </c>
      <c r="E21" s="969">
        <v>0</v>
      </c>
      <c r="F21" s="969">
        <v>0</v>
      </c>
      <c r="G21" s="969">
        <v>0</v>
      </c>
    </row>
    <row r="22" spans="1:7" ht="16.5" thickBot="1">
      <c r="A22" s="1452"/>
      <c r="B22" s="1453"/>
      <c r="C22" s="969"/>
      <c r="D22" s="969"/>
      <c r="E22" s="969"/>
      <c r="F22" s="969"/>
      <c r="G22" s="969"/>
    </row>
    <row r="23" spans="1:7" ht="16.5" thickBot="1">
      <c r="A23" s="1452" t="s">
        <v>850</v>
      </c>
      <c r="B23" s="1453"/>
      <c r="C23" s="969"/>
      <c r="D23" s="969"/>
      <c r="E23" s="969"/>
      <c r="F23" s="969"/>
      <c r="G23" s="969"/>
    </row>
    <row r="24" spans="1:7" ht="16.5" thickBot="1">
      <c r="A24" s="1458" t="s">
        <v>851</v>
      </c>
      <c r="B24" s="1459"/>
      <c r="C24" s="969">
        <f>+[2]Munka1!C29</f>
        <v>0</v>
      </c>
      <c r="D24" s="979"/>
      <c r="E24" s="979"/>
      <c r="F24" s="969">
        <f>+[2]Munka1!F29</f>
        <v>0</v>
      </c>
      <c r="G24" s="969"/>
    </row>
    <row r="25" spans="1:7" ht="16.5" thickBot="1">
      <c r="A25" s="1458" t="s">
        <v>852</v>
      </c>
      <c r="B25" s="1459"/>
      <c r="C25" s="969"/>
      <c r="D25" s="979"/>
      <c r="E25" s="979"/>
      <c r="F25" s="969">
        <f>+[2]Munka1!F30</f>
        <v>0</v>
      </c>
      <c r="G25" s="969"/>
    </row>
    <row r="26" spans="1:7" ht="16.5" thickBot="1">
      <c r="A26" s="1458" t="s">
        <v>853</v>
      </c>
      <c r="B26" s="1459"/>
      <c r="C26" s="969"/>
      <c r="D26" s="969"/>
      <c r="E26" s="969"/>
      <c r="F26" s="969">
        <f>+[2]Munka1!F31</f>
        <v>0</v>
      </c>
      <c r="G26" s="969"/>
    </row>
    <row r="27" spans="1:7" ht="16.5" thickBot="1">
      <c r="A27" s="1452" t="s">
        <v>854</v>
      </c>
      <c r="B27" s="1453"/>
      <c r="C27" s="969">
        <f>SUM(C24:C26)</f>
        <v>0</v>
      </c>
      <c r="D27" s="969">
        <f>SUM(D24:D26)</f>
        <v>0</v>
      </c>
      <c r="E27" s="969">
        <f>SUM(E24:E26)</f>
        <v>0</v>
      </c>
      <c r="F27" s="969">
        <f>SUM(F24:F26)</f>
        <v>0</v>
      </c>
      <c r="G27" s="969"/>
    </row>
    <row r="28" spans="1:7" ht="16.5" thickBot="1">
      <c r="A28" s="1454" t="s">
        <v>855</v>
      </c>
      <c r="B28" s="1455"/>
      <c r="C28" s="969"/>
      <c r="D28" s="969"/>
      <c r="E28" s="969"/>
      <c r="F28" s="969"/>
      <c r="G28" s="969"/>
    </row>
    <row r="29" spans="1:7" ht="16.5" thickBot="1">
      <c r="A29" s="1452" t="s">
        <v>856</v>
      </c>
      <c r="B29" s="1453"/>
      <c r="C29" s="969">
        <f>C14-C28</f>
        <v>6621855</v>
      </c>
      <c r="D29" s="969">
        <f>D14-D28</f>
        <v>2220509</v>
      </c>
      <c r="E29" s="969">
        <f>E14-E28</f>
        <v>2205000</v>
      </c>
      <c r="F29" s="969">
        <f>F14-F28</f>
        <v>2205000</v>
      </c>
      <c r="G29" s="969">
        <f>G14-G27</f>
        <v>8187064.5</v>
      </c>
    </row>
    <row r="31" spans="1:7">
      <c r="A31" s="1456" t="s">
        <v>857</v>
      </c>
      <c r="B31" s="1457"/>
      <c r="C31" s="1457"/>
      <c r="D31" s="1457"/>
      <c r="E31" s="1457"/>
      <c r="F31" s="1457"/>
    </row>
    <row r="32" spans="1:7">
      <c r="A32" s="1457"/>
      <c r="B32" s="1457"/>
      <c r="C32" s="1457"/>
      <c r="D32" s="1457"/>
      <c r="E32" s="1457"/>
      <c r="F32" s="1457"/>
    </row>
    <row r="33" spans="1:6">
      <c r="A33" s="1457"/>
      <c r="B33" s="1457"/>
      <c r="C33" s="1457"/>
      <c r="D33" s="1457"/>
      <c r="E33" s="1457"/>
      <c r="F33" s="1457"/>
    </row>
    <row r="34" spans="1:6">
      <c r="A34" s="1457"/>
      <c r="B34" s="1457"/>
      <c r="C34" s="1457"/>
      <c r="D34" s="1457"/>
      <c r="E34" s="1457"/>
      <c r="F34" s="1457"/>
    </row>
    <row r="35" spans="1:6">
      <c r="A35" s="1457"/>
      <c r="B35" s="1457"/>
      <c r="C35" s="1457"/>
      <c r="D35" s="1457"/>
      <c r="E35" s="1457"/>
      <c r="F35" s="1457"/>
    </row>
  </sheetData>
  <mergeCells count="28">
    <mergeCell ref="A7:B7"/>
    <mergeCell ref="A1:G1"/>
    <mergeCell ref="A2:G2"/>
    <mergeCell ref="A3:G3"/>
    <mergeCell ref="C4:G4"/>
    <mergeCell ref="A5:B5"/>
    <mergeCell ref="A20:B20"/>
    <mergeCell ref="A8:B8"/>
    <mergeCell ref="A9:B9"/>
    <mergeCell ref="A10:B10"/>
    <mergeCell ref="A11:B11"/>
    <mergeCell ref="A13:B13"/>
    <mergeCell ref="A14:B14"/>
    <mergeCell ref="A15:B15"/>
    <mergeCell ref="A16:B16"/>
    <mergeCell ref="A17:B17"/>
    <mergeCell ref="A18:G18"/>
    <mergeCell ref="A19:B19"/>
    <mergeCell ref="A27:B27"/>
    <mergeCell ref="A28:B28"/>
    <mergeCell ref="A29:B29"/>
    <mergeCell ref="A31:F35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5"/>
  <sheetViews>
    <sheetView topLeftCell="B10" workbookViewId="0">
      <selection activeCell="I10" sqref="I10"/>
    </sheetView>
  </sheetViews>
  <sheetFormatPr defaultRowHeight="12.75"/>
  <cols>
    <col min="1" max="1" width="47.85546875" style="14" bestFit="1" customWidth="1"/>
    <col min="2" max="2" width="18.140625" style="14" customWidth="1"/>
    <col min="3" max="3" width="16.140625" style="14" hidden="1" customWidth="1"/>
    <col min="4" max="4" width="16.42578125" style="14" hidden="1" customWidth="1"/>
    <col min="5" max="5" width="17.7109375" style="14" customWidth="1"/>
    <col min="6" max="6" width="17" style="14" bestFit="1" customWidth="1"/>
    <col min="7" max="7" width="14.42578125" style="14" customWidth="1"/>
    <col min="8" max="8" width="42.28515625" style="14" customWidth="1"/>
    <col min="9" max="9" width="18.42578125" style="14" customWidth="1"/>
    <col min="10" max="10" width="17.28515625" style="14" hidden="1" customWidth="1"/>
    <col min="11" max="11" width="16.140625" style="14" hidden="1" customWidth="1"/>
    <col min="12" max="12" width="17.28515625" style="14" customWidth="1"/>
    <col min="13" max="13" width="15.140625" style="14" customWidth="1"/>
    <col min="14" max="14" width="14.5703125" style="14" customWidth="1"/>
    <col min="15" max="16384" width="9.140625" style="14"/>
  </cols>
  <sheetData>
    <row r="1" spans="1:14">
      <c r="H1" s="1255" t="s">
        <v>29</v>
      </c>
      <c r="I1" s="1255"/>
    </row>
    <row r="2" spans="1:14" ht="18">
      <c r="A2" s="1256" t="s">
        <v>23</v>
      </c>
      <c r="B2" s="1256"/>
      <c r="C2" s="1256"/>
      <c r="D2" s="1256"/>
      <c r="E2" s="1256"/>
      <c r="F2" s="1256"/>
      <c r="G2" s="1256"/>
      <c r="H2" s="1256"/>
      <c r="I2" s="1256"/>
    </row>
    <row r="3" spans="1:14" ht="11.25" customHeight="1">
      <c r="A3" s="80"/>
      <c r="B3" s="80"/>
      <c r="C3" s="80"/>
      <c r="D3" s="80"/>
      <c r="E3" s="80"/>
      <c r="F3" s="80"/>
      <c r="G3" s="80"/>
      <c r="H3" s="80"/>
      <c r="I3" s="79" t="s">
        <v>424</v>
      </c>
    </row>
    <row r="4" spans="1:14" ht="17.25" customHeight="1" thickBot="1">
      <c r="A4" s="1257" t="s">
        <v>205</v>
      </c>
      <c r="B4" s="1258"/>
      <c r="C4" s="1258"/>
      <c r="D4" s="1258"/>
      <c r="E4" s="1258"/>
      <c r="F4" s="1258"/>
      <c r="G4" s="1258"/>
      <c r="H4" s="1257"/>
      <c r="I4" s="1258"/>
    </row>
    <row r="5" spans="1:14" ht="33" customHeight="1" thickBot="1">
      <c r="A5" s="345" t="s">
        <v>7</v>
      </c>
      <c r="B5" s="457" t="s">
        <v>237</v>
      </c>
      <c r="C5" s="458" t="s">
        <v>234</v>
      </c>
      <c r="D5" s="458" t="s">
        <v>241</v>
      </c>
      <c r="E5" s="458" t="s">
        <v>242</v>
      </c>
      <c r="F5" s="458" t="s">
        <v>246</v>
      </c>
      <c r="G5" s="459" t="s">
        <v>247</v>
      </c>
      <c r="H5" s="397" t="s">
        <v>8</v>
      </c>
      <c r="I5" s="457" t="s">
        <v>237</v>
      </c>
      <c r="J5" s="458" t="s">
        <v>234</v>
      </c>
      <c r="K5" s="458" t="s">
        <v>238</v>
      </c>
      <c r="L5" s="458" t="s">
        <v>242</v>
      </c>
      <c r="M5" s="458" t="s">
        <v>246</v>
      </c>
      <c r="N5" s="1086" t="s">
        <v>883</v>
      </c>
    </row>
    <row r="6" spans="1:14">
      <c r="A6" s="347" t="s">
        <v>373</v>
      </c>
      <c r="B6" s="460">
        <f>'3.sz.m Önk  bev.'!E7</f>
        <v>5679136</v>
      </c>
      <c r="C6" s="460">
        <f>'3.sz.m Önk  bev.'!F7</f>
        <v>5679136</v>
      </c>
      <c r="D6" s="460">
        <f>'3.sz.m Önk  bev.'!G7</f>
        <v>5679136</v>
      </c>
      <c r="E6" s="460">
        <f>'3.sz.m Önk  bev.'!H7</f>
        <v>7481996</v>
      </c>
      <c r="F6" s="460">
        <f>'3.sz.m Önk  bev.'!I7</f>
        <v>7122781</v>
      </c>
      <c r="G6" s="1120">
        <f>+F6/E6</f>
        <v>0.95198941565860229</v>
      </c>
      <c r="H6" s="444" t="s">
        <v>179</v>
      </c>
      <c r="I6" s="473">
        <f>'4.sz.m.ÖNK kiadás'!E7+'5 sz. m Idősek otthona'!D34</f>
        <v>28084916</v>
      </c>
      <c r="J6" s="473">
        <f>'4.sz.m.ÖNK kiadás'!F7+'5 sz. m Idősek otthona'!E34</f>
        <v>28084916</v>
      </c>
      <c r="K6" s="473">
        <f>'4.sz.m.ÖNK kiadás'!G7+'5 sz. m Idősek otthona'!F34</f>
        <v>28084916</v>
      </c>
      <c r="L6" s="473">
        <f>'4.sz.m.ÖNK kiadás'!H7+'5 sz. m Idősek otthona'!G34</f>
        <v>27284356</v>
      </c>
      <c r="M6" s="473">
        <f>'4.sz.m.ÖNK kiadás'!I7+'5 sz. m Idősek otthona'!H34</f>
        <v>26696970</v>
      </c>
      <c r="N6" s="1116">
        <f>+M6/L6</f>
        <v>0.97847169271651491</v>
      </c>
    </row>
    <row r="7" spans="1:14">
      <c r="A7" s="348" t="s">
        <v>374</v>
      </c>
      <c r="B7" s="461">
        <f>'3.sz.m Önk  bev.'!E21+'5 sz. m Idősek otthona'!D9</f>
        <v>27050736</v>
      </c>
      <c r="C7" s="461">
        <f>'3.sz.m Önk  bev.'!F21+'5 sz. m Idősek otthona'!E9</f>
        <v>26726237</v>
      </c>
      <c r="D7" s="461">
        <f>'3.sz.m Önk  bev.'!G21+'5 sz. m Idősek otthona'!F9</f>
        <v>24897663</v>
      </c>
      <c r="E7" s="461">
        <f>'3.sz.m Önk  bev.'!H21+'5 sz. m Idősek otthona'!G9</f>
        <v>25186299</v>
      </c>
      <c r="F7" s="461">
        <f>'3.sz.m Önk  bev.'!I21+'5 sz. m Idősek otthona'!H9</f>
        <v>25176524</v>
      </c>
      <c r="G7" s="1117">
        <f t="shared" ref="G7:G18" si="0">+F7/E7</f>
        <v>0.99961189216406909</v>
      </c>
      <c r="H7" s="445" t="s">
        <v>180</v>
      </c>
      <c r="I7" s="461">
        <f>'4.sz.m.ÖNK kiadás'!E8+'5 sz. m Idősek otthona'!D35</f>
        <v>4847471</v>
      </c>
      <c r="J7" s="461">
        <f>'4.sz.m.ÖNK kiadás'!F8+'5 sz. m Idősek otthona'!E35</f>
        <v>4847471</v>
      </c>
      <c r="K7" s="461">
        <f>'4.sz.m.ÖNK kiadás'!G8+'5 sz. m Idősek otthona'!F35</f>
        <v>5847471</v>
      </c>
      <c r="L7" s="461">
        <f>'4.sz.m.ÖNK kiadás'!H8+'5 sz. m Idősek otthona'!G35</f>
        <v>5860846</v>
      </c>
      <c r="M7" s="461">
        <f>'4.sz.m.ÖNK kiadás'!I8+'5 sz. m Idősek otthona'!H35</f>
        <v>5769656</v>
      </c>
      <c r="N7" s="1117">
        <f t="shared" ref="N7:N18" si="1">+M7/L7</f>
        <v>0.98444081281098328</v>
      </c>
    </row>
    <row r="8" spans="1:14" ht="25.5">
      <c r="A8" s="348" t="s">
        <v>375</v>
      </c>
      <c r="B8" s="461">
        <f>'3.sz.m Önk  bev.'!E33+'5 sz. m Idősek otthona'!D14</f>
        <v>29627798</v>
      </c>
      <c r="C8" s="461">
        <f>'3.sz.m Önk  bev.'!F33+'5 sz. m Idősek otthona'!E14</f>
        <v>29952297</v>
      </c>
      <c r="D8" s="461">
        <f>'3.sz.m Önk  bev.'!G33+'5 sz. m Idősek otthona'!F14</f>
        <v>31702436</v>
      </c>
      <c r="E8" s="461">
        <f>'3.sz.m Önk  bev.'!H33+'5 sz. m Idősek otthona'!G14</f>
        <v>36145998</v>
      </c>
      <c r="F8" s="461">
        <f>'3.sz.m Önk  bev.'!I33+'5 sz. m Idősek otthona'!H14</f>
        <v>36145998</v>
      </c>
      <c r="G8" s="1117">
        <f t="shared" si="0"/>
        <v>1</v>
      </c>
      <c r="H8" s="445" t="s">
        <v>181</v>
      </c>
      <c r="I8" s="461">
        <f>'4.sz.m.ÖNK kiadás'!E9+'5 sz. m Idősek otthona'!D36</f>
        <v>21598520</v>
      </c>
      <c r="J8" s="461">
        <f>'4.sz.m.ÖNK kiadás'!F9+'5 sz. m Idősek otthona'!E36</f>
        <v>21598520</v>
      </c>
      <c r="K8" s="461">
        <f>'4.sz.m.ÖNK kiadás'!G9+'5 sz. m Idősek otthona'!F36</f>
        <v>23398520</v>
      </c>
      <c r="L8" s="461">
        <f>'4.sz.m.ÖNK kiadás'!H9+'5 sz. m Idősek otthona'!G36</f>
        <v>43116621</v>
      </c>
      <c r="M8" s="461">
        <f>'4.sz.m.ÖNK kiadás'!I9+'5 sz. m Idősek otthona'!H36</f>
        <v>21241259</v>
      </c>
      <c r="N8" s="1117">
        <f t="shared" si="1"/>
        <v>0.49264665243595968</v>
      </c>
    </row>
    <row r="9" spans="1:14">
      <c r="A9" s="348" t="s">
        <v>376</v>
      </c>
      <c r="B9" s="461">
        <f>'3.sz.m Önk  bev.'!E50++'5 sz. m Idősek otthona'!D20</f>
        <v>10000</v>
      </c>
      <c r="C9" s="461">
        <f>'3.sz.m Önk  bev.'!F50++'5 sz. m Idősek otthona'!E20</f>
        <v>10000</v>
      </c>
      <c r="D9" s="461">
        <f>'3.sz.m Önk  bev.'!G50++'5 sz. m Idősek otthona'!F20</f>
        <v>10000</v>
      </c>
      <c r="E9" s="461">
        <f>'3.sz.m Önk  bev.'!H50++'5 sz. m Idősek otthona'!G20</f>
        <v>600000</v>
      </c>
      <c r="F9" s="461">
        <f>'3.sz.m Önk  bev.'!I50++'5 sz. m Idősek otthona'!H20</f>
        <v>600000</v>
      </c>
      <c r="G9" s="1117">
        <f t="shared" si="0"/>
        <v>1</v>
      </c>
      <c r="H9" s="445" t="s">
        <v>182</v>
      </c>
      <c r="I9" s="474">
        <f>'4.sz.m.ÖNK kiadás'!E10+'5 sz. m Idősek otthona'!D37</f>
        <v>1500000</v>
      </c>
      <c r="J9" s="474">
        <f>'4.sz.m.ÖNK kiadás'!F10+'5 sz. m Idősek otthona'!E37</f>
        <v>1500000</v>
      </c>
      <c r="K9" s="474">
        <f>'4.sz.m.ÖNK kiadás'!G10+'5 sz. m Idősek otthona'!F37</f>
        <v>1500000</v>
      </c>
      <c r="L9" s="474">
        <f>'4.sz.m.ÖNK kiadás'!H10+'5 sz. m Idősek otthona'!G37</f>
        <v>916000</v>
      </c>
      <c r="M9" s="474">
        <f>'4.sz.m.ÖNK kiadás'!I10+'5 sz. m Idősek otthona'!H37</f>
        <v>916000</v>
      </c>
      <c r="N9" s="1132">
        <f t="shared" si="1"/>
        <v>1</v>
      </c>
    </row>
    <row r="10" spans="1:14">
      <c r="A10" s="348"/>
      <c r="B10" s="461"/>
      <c r="C10" s="461"/>
      <c r="D10" s="461"/>
      <c r="E10" s="461"/>
      <c r="F10" s="461"/>
      <c r="G10" s="1117">
        <v>0</v>
      </c>
      <c r="H10" s="446" t="s">
        <v>183</v>
      </c>
      <c r="I10" s="461">
        <f>'4.sz.m.ÖNK kiadás'!E11+'5 sz. m Idősek otthona'!D38</f>
        <v>2230000</v>
      </c>
      <c r="J10" s="461">
        <f>'4.sz.m.ÖNK kiadás'!F11+'5 sz. m Idősek otthona'!E38</f>
        <v>2230000</v>
      </c>
      <c r="K10" s="461">
        <f>'4.sz.m.ÖNK kiadás'!G11+'5 sz. m Idősek otthona'!F38</f>
        <v>2231000</v>
      </c>
      <c r="L10" s="461">
        <f>'4.sz.m.ÖNK kiadás'!H11+'5 sz. m Idősek otthona'!G38</f>
        <v>2634202</v>
      </c>
      <c r="M10" s="461">
        <f>'4.sz.m.ÖNK kiadás'!I11+'5 sz. m Idősek otthona'!H38</f>
        <v>2476395</v>
      </c>
      <c r="N10" s="1117">
        <f t="shared" si="1"/>
        <v>0.94009305284864264</v>
      </c>
    </row>
    <row r="11" spans="1:14">
      <c r="A11" s="348"/>
      <c r="B11" s="461"/>
      <c r="C11" s="461"/>
      <c r="D11" s="461"/>
      <c r="E11" s="461"/>
      <c r="F11" s="461"/>
      <c r="G11" s="1117">
        <v>0</v>
      </c>
      <c r="H11" s="445" t="s">
        <v>429</v>
      </c>
      <c r="I11" s="474">
        <v>5087882</v>
      </c>
      <c r="J11" s="474">
        <v>5087883</v>
      </c>
      <c r="K11" s="474">
        <v>5087884</v>
      </c>
      <c r="L11" s="474"/>
      <c r="M11" s="474"/>
      <c r="N11" s="1132">
        <v>0</v>
      </c>
    </row>
    <row r="12" spans="1:14" hidden="1">
      <c r="A12" s="349"/>
      <c r="B12" s="462"/>
      <c r="C12" s="462"/>
      <c r="D12" s="462"/>
      <c r="E12" s="462"/>
      <c r="F12" s="462"/>
      <c r="G12" s="1118" t="e">
        <f t="shared" si="0"/>
        <v>#DIV/0!</v>
      </c>
      <c r="H12" s="447"/>
      <c r="I12" s="462"/>
      <c r="J12" s="462"/>
      <c r="K12" s="462"/>
      <c r="L12" s="462"/>
      <c r="M12" s="462"/>
      <c r="N12" s="1118" t="e">
        <f t="shared" si="1"/>
        <v>#DIV/0!</v>
      </c>
    </row>
    <row r="13" spans="1:14" ht="16.5" hidden="1" customHeight="1" thickBot="1">
      <c r="A13" s="350"/>
      <c r="B13" s="463"/>
      <c r="C13" s="463"/>
      <c r="D13" s="463"/>
      <c r="E13" s="463"/>
      <c r="F13" s="463"/>
      <c r="G13" s="1128" t="e">
        <f t="shared" si="0"/>
        <v>#DIV/0!</v>
      </c>
      <c r="H13" s="448"/>
      <c r="I13" s="463"/>
      <c r="J13" s="463"/>
      <c r="K13" s="463"/>
      <c r="L13" s="463"/>
      <c r="M13" s="463"/>
      <c r="N13" s="1128" t="e">
        <f t="shared" si="1"/>
        <v>#DIV/0!</v>
      </c>
    </row>
    <row r="14" spans="1:14" ht="24" customHeight="1" thickBot="1">
      <c r="A14" s="351" t="s">
        <v>185</v>
      </c>
      <c r="B14" s="464">
        <f>SUM(B6:B9)</f>
        <v>62367670</v>
      </c>
      <c r="C14" s="464">
        <f t="shared" ref="C14:F14" si="2">SUM(C6:C9)</f>
        <v>62367670</v>
      </c>
      <c r="D14" s="464">
        <f t="shared" si="2"/>
        <v>62289235</v>
      </c>
      <c r="E14" s="464">
        <f t="shared" si="2"/>
        <v>69414293</v>
      </c>
      <c r="F14" s="464">
        <f t="shared" si="2"/>
        <v>69045303</v>
      </c>
      <c r="G14" s="1129">
        <f t="shared" si="0"/>
        <v>0.99468423599733269</v>
      </c>
      <c r="H14" s="643" t="s">
        <v>186</v>
      </c>
      <c r="I14" s="464">
        <f>SUM(I6:I11)</f>
        <v>63348789</v>
      </c>
      <c r="J14" s="464">
        <f t="shared" ref="J14:M14" si="3">SUM(J6:J11)</f>
        <v>63348790</v>
      </c>
      <c r="K14" s="464">
        <f t="shared" si="3"/>
        <v>66149791</v>
      </c>
      <c r="L14" s="464">
        <f t="shared" si="3"/>
        <v>79812025</v>
      </c>
      <c r="M14" s="464">
        <f t="shared" si="3"/>
        <v>57100280</v>
      </c>
      <c r="N14" s="1129">
        <f t="shared" si="1"/>
        <v>0.71543454761359582</v>
      </c>
    </row>
    <row r="15" spans="1:14" ht="18.75" customHeight="1">
      <c r="A15" s="352" t="s">
        <v>408</v>
      </c>
      <c r="B15" s="346">
        <v>2166231</v>
      </c>
      <c r="C15" s="346">
        <v>2166232</v>
      </c>
      <c r="D15" s="346">
        <v>2166233</v>
      </c>
      <c r="E15" s="346">
        <v>2200865</v>
      </c>
      <c r="F15" s="346">
        <v>2200865</v>
      </c>
      <c r="G15" s="1130">
        <f t="shared" si="0"/>
        <v>1</v>
      </c>
      <c r="H15" s="444" t="s">
        <v>171</v>
      </c>
      <c r="I15" s="460">
        <v>0</v>
      </c>
      <c r="J15" s="460">
        <v>0</v>
      </c>
      <c r="K15" s="460">
        <v>0</v>
      </c>
      <c r="L15" s="460">
        <v>0</v>
      </c>
      <c r="M15" s="460">
        <v>0</v>
      </c>
      <c r="N15" s="1120">
        <v>0</v>
      </c>
    </row>
    <row r="16" spans="1:14" ht="27" customHeight="1" thickBot="1">
      <c r="A16" s="353" t="s">
        <v>862</v>
      </c>
      <c r="B16" s="465"/>
      <c r="C16" s="465"/>
      <c r="D16" s="465"/>
      <c r="E16" s="465">
        <f>+'3.sz.m Önk  bev.'!H58</f>
        <v>1319483</v>
      </c>
      <c r="F16" s="465">
        <f>+'3.sz.m Önk  bev.'!I58</f>
        <v>1319483</v>
      </c>
      <c r="G16" s="1131">
        <f t="shared" si="0"/>
        <v>1</v>
      </c>
      <c r="H16" s="447" t="s">
        <v>461</v>
      </c>
      <c r="I16" s="462"/>
      <c r="J16" s="462"/>
      <c r="K16" s="462"/>
      <c r="L16" s="462">
        <f>+'4.sz.m.ÖNK kiadás'!H33</f>
        <v>1185112</v>
      </c>
      <c r="M16" s="462">
        <f>+'4.sz.m.ÖNK kiadás'!I33</f>
        <v>1185112</v>
      </c>
      <c r="N16" s="1118">
        <f t="shared" si="1"/>
        <v>1</v>
      </c>
    </row>
    <row r="17" spans="1:14" ht="25.5" customHeight="1" thickBot="1">
      <c r="A17" s="354" t="s">
        <v>190</v>
      </c>
      <c r="B17" s="466">
        <f t="shared" ref="B17" si="4">SUM(B15:B16)</f>
        <v>2166231</v>
      </c>
      <c r="C17" s="466">
        <f t="shared" ref="C17:F17" si="5">SUM(C15:C16)</f>
        <v>2166232</v>
      </c>
      <c r="D17" s="466">
        <f t="shared" si="5"/>
        <v>2166233</v>
      </c>
      <c r="E17" s="466">
        <f t="shared" si="5"/>
        <v>3520348</v>
      </c>
      <c r="F17" s="466">
        <f t="shared" si="5"/>
        <v>3520348</v>
      </c>
      <c r="G17" s="1125">
        <f t="shared" si="0"/>
        <v>1</v>
      </c>
      <c r="H17" s="449" t="s">
        <v>197</v>
      </c>
      <c r="I17" s="466">
        <v>1185112</v>
      </c>
      <c r="J17" s="466">
        <v>1185112</v>
      </c>
      <c r="K17" s="466">
        <v>1185112</v>
      </c>
      <c r="L17" s="466">
        <f>+L16+L15</f>
        <v>1185112</v>
      </c>
      <c r="M17" s="466">
        <f>+M16+M15</f>
        <v>1185112</v>
      </c>
      <c r="N17" s="1125">
        <f t="shared" si="1"/>
        <v>1</v>
      </c>
    </row>
    <row r="18" spans="1:14" ht="22.5" customHeight="1" thickBot="1">
      <c r="A18" s="355" t="s">
        <v>170</v>
      </c>
      <c r="B18" s="467">
        <f t="shared" ref="B18" si="6">B14+B17</f>
        <v>64533901</v>
      </c>
      <c r="C18" s="467">
        <f t="shared" ref="C18:F18" si="7">C14+C17</f>
        <v>64533902</v>
      </c>
      <c r="D18" s="467">
        <f t="shared" si="7"/>
        <v>64455468</v>
      </c>
      <c r="E18" s="467">
        <f t="shared" si="7"/>
        <v>72934641</v>
      </c>
      <c r="F18" s="467">
        <f t="shared" si="7"/>
        <v>72565651</v>
      </c>
      <c r="G18" s="1121">
        <f t="shared" si="0"/>
        <v>0.99494081282994185</v>
      </c>
      <c r="H18" s="450" t="s">
        <v>172</v>
      </c>
      <c r="I18" s="467">
        <f t="shared" ref="I18" si="8">I14+I17</f>
        <v>64533901</v>
      </c>
      <c r="J18" s="467">
        <f t="shared" ref="J18:M18" si="9">J14+J17</f>
        <v>64533902</v>
      </c>
      <c r="K18" s="467">
        <f t="shared" si="9"/>
        <v>67334903</v>
      </c>
      <c r="L18" s="467">
        <f t="shared" si="9"/>
        <v>80997137</v>
      </c>
      <c r="M18" s="467">
        <f t="shared" si="9"/>
        <v>58285392</v>
      </c>
      <c r="N18" s="1121">
        <f t="shared" si="1"/>
        <v>0.71959817542686721</v>
      </c>
    </row>
    <row r="19" spans="1:14" ht="22.5" customHeight="1" thickBot="1">
      <c r="A19" s="1257" t="s">
        <v>206</v>
      </c>
      <c r="B19" s="1258"/>
      <c r="C19" s="1258"/>
      <c r="D19" s="1258"/>
      <c r="E19" s="1258"/>
      <c r="F19" s="1258"/>
      <c r="G19" s="1258"/>
      <c r="H19" s="1257"/>
      <c r="I19" s="1258"/>
      <c r="J19" s="34"/>
      <c r="K19" s="34"/>
    </row>
    <row r="20" spans="1:14">
      <c r="A20" s="347" t="s">
        <v>173</v>
      </c>
      <c r="B20" s="468">
        <f>'3.sz.m Önk  bev.'!E43+'5 sz. m Idősek otthona'!D17</f>
        <v>0</v>
      </c>
      <c r="C20" s="468">
        <f>'3.sz.m Önk  bev.'!F43+'5 sz. m Idősek otthona'!E17</f>
        <v>0</v>
      </c>
      <c r="D20" s="468">
        <f>'3.sz.m Önk  bev.'!G43+'5 sz. m Idősek otthona'!F17</f>
        <v>0</v>
      </c>
      <c r="E20" s="468">
        <f>+'3.sz.m Önk  bev.'!H42</f>
        <v>1000000</v>
      </c>
      <c r="F20" s="468">
        <f>+'3.sz.m Önk  bev.'!I42</f>
        <v>1000000</v>
      </c>
      <c r="G20" s="1123">
        <f>+F20/E20</f>
        <v>1</v>
      </c>
      <c r="H20" s="451" t="s">
        <v>176</v>
      </c>
      <c r="I20" s="473">
        <f>'4.sz.m.ÖNK kiadás'!E18+'5 sz. m Idősek otthona'!D40</f>
        <v>635000</v>
      </c>
      <c r="J20" s="473">
        <f>'4.sz.m.ÖNK kiadás'!F18+'5 sz. m Idősek otthona'!E40</f>
        <v>635000</v>
      </c>
      <c r="K20" s="473">
        <f>'4.sz.m.ÖNK kiadás'!G18+'5 sz. m Idősek otthona'!F40</f>
        <v>935000</v>
      </c>
      <c r="L20" s="473">
        <f>'4.sz.m.ÖNK kiadás'!H18+'5 sz. m Idősek otthona'!G40</f>
        <v>2767490</v>
      </c>
      <c r="M20" s="473">
        <f>'4.sz.m.ÖNK kiadás'!I18+'5 sz. m Idősek otthona'!H40</f>
        <v>1658405</v>
      </c>
      <c r="N20" s="1116">
        <f>+M20/L20</f>
        <v>0.59924516439083786</v>
      </c>
    </row>
    <row r="21" spans="1:14">
      <c r="A21" s="348" t="s">
        <v>174</v>
      </c>
      <c r="B21" s="461">
        <f>'3.sz.m Önk  bev.'!E51+'5 sz. m Idősek otthona'!D21</f>
        <v>300000</v>
      </c>
      <c r="C21" s="461">
        <f>'3.sz.m Önk  bev.'!F51+'5 sz. m Idősek otthona'!E21</f>
        <v>300000</v>
      </c>
      <c r="D21" s="461">
        <f>'3.sz.m Önk  bev.'!G51+'5 sz. m Idősek otthona'!F21</f>
        <v>300000</v>
      </c>
      <c r="E21" s="461">
        <f>'3.sz.m Önk  bev.'!H51+'5 sz. m Idősek otthona'!G21</f>
        <v>1468510</v>
      </c>
      <c r="F21" s="461">
        <f>'3.sz.m Önk  bev.'!I51+'5 sz. m Idősek otthona'!H21</f>
        <v>1468510</v>
      </c>
      <c r="G21" s="1117">
        <f t="shared" ref="G21:G31" si="10">+F21/E21</f>
        <v>1</v>
      </c>
      <c r="H21" s="445" t="s">
        <v>177</v>
      </c>
      <c r="I21" s="461">
        <f>'4.sz.m.ÖNK kiadás'!E19+'5 sz. m Idősek otthona'!D41</f>
        <v>28128393</v>
      </c>
      <c r="J21" s="461">
        <f>'4.sz.m.ÖNK kiadás'!F19+'5 sz. m Idősek otthona'!E41</f>
        <v>28128393</v>
      </c>
      <c r="K21" s="461">
        <f>'4.sz.m.ÖNK kiadás'!G19+'5 sz. m Idősek otthona'!F41</f>
        <v>26528393</v>
      </c>
      <c r="L21" s="461">
        <f>'4.sz.m.ÖNK kiadás'!H19+'5 sz. m Idősek otthona'!G41</f>
        <v>20101918</v>
      </c>
      <c r="M21" s="461">
        <f>'4.sz.m.ÖNK kiadás'!I19+'5 sz. m Idősek otthona'!H41</f>
        <v>20101918</v>
      </c>
      <c r="N21" s="1117">
        <f t="shared" ref="N21:N31" si="11">+M21/L21</f>
        <v>1</v>
      </c>
    </row>
    <row r="22" spans="1:14">
      <c r="A22" s="348" t="s">
        <v>175</v>
      </c>
      <c r="B22" s="461">
        <f>'3.sz.m Önk  bev.'!E52</f>
        <v>0</v>
      </c>
      <c r="C22" s="461">
        <f>'3.sz.m Önk  bev.'!F52</f>
        <v>0</v>
      </c>
      <c r="D22" s="461">
        <f>'3.sz.m Önk  bev.'!G52</f>
        <v>0</v>
      </c>
      <c r="E22" s="461">
        <f>'3.sz.m Önk  bev.'!H52</f>
        <v>0</v>
      </c>
      <c r="F22" s="461">
        <f>'3.sz.m Önk  bev.'!I52</f>
        <v>0</v>
      </c>
      <c r="G22" s="1117">
        <v>0</v>
      </c>
      <c r="H22" s="445" t="s">
        <v>178</v>
      </c>
      <c r="I22" s="461">
        <f>'4.sz.m.ÖNK kiadás'!E20</f>
        <v>0</v>
      </c>
      <c r="J22" s="461">
        <f>'4.sz.m.ÖNK kiadás'!F20</f>
        <v>0</v>
      </c>
      <c r="K22" s="461">
        <f>'4.sz.m.ÖNK kiadás'!G20</f>
        <v>0</v>
      </c>
      <c r="L22" s="461">
        <f>'4.sz.m.ÖNK kiadás'!H20</f>
        <v>0</v>
      </c>
      <c r="M22" s="461">
        <f>'4.sz.m.ÖNK kiadás'!I20</f>
        <v>0</v>
      </c>
      <c r="N22" s="1117">
        <v>0</v>
      </c>
    </row>
    <row r="23" spans="1:14" ht="13.5" thickBot="1">
      <c r="A23" s="348"/>
      <c r="B23" s="461"/>
      <c r="C23" s="461"/>
      <c r="D23" s="461"/>
      <c r="E23" s="461"/>
      <c r="F23" s="461"/>
      <c r="G23" s="1117">
        <v>0</v>
      </c>
      <c r="H23" s="445" t="s">
        <v>184</v>
      </c>
      <c r="I23" s="461"/>
      <c r="J23" s="461"/>
      <c r="K23" s="461"/>
      <c r="L23" s="461"/>
      <c r="M23" s="461"/>
      <c r="N23" s="1117">
        <v>0</v>
      </c>
    </row>
    <row r="24" spans="1:14" ht="13.5" hidden="1" thickBot="1">
      <c r="A24" s="357"/>
      <c r="B24" s="462"/>
      <c r="C24" s="462"/>
      <c r="D24" s="462"/>
      <c r="E24" s="462"/>
      <c r="F24" s="462"/>
      <c r="G24" s="1118" t="e">
        <f t="shared" si="10"/>
        <v>#DIV/0!</v>
      </c>
      <c r="H24" s="447"/>
      <c r="I24" s="462"/>
      <c r="J24" s="462"/>
      <c r="K24" s="462"/>
      <c r="L24" s="462"/>
      <c r="M24" s="462"/>
      <c r="N24" s="1118" t="e">
        <f t="shared" si="11"/>
        <v>#DIV/0!</v>
      </c>
    </row>
    <row r="25" spans="1:14" ht="13.5" thickBot="1">
      <c r="A25" s="358" t="s">
        <v>188</v>
      </c>
      <c r="B25" s="467">
        <f t="shared" ref="B25" si="12">SUM(B20:B23)</f>
        <v>300000</v>
      </c>
      <c r="C25" s="467">
        <f t="shared" ref="C25:E25" si="13">SUM(C20:C23)</f>
        <v>300000</v>
      </c>
      <c r="D25" s="467">
        <f t="shared" si="13"/>
        <v>300000</v>
      </c>
      <c r="E25" s="467">
        <f t="shared" si="13"/>
        <v>2468510</v>
      </c>
      <c r="F25" s="467">
        <f t="shared" ref="F25" si="14">SUM(F20:F23)</f>
        <v>2468510</v>
      </c>
      <c r="G25" s="1121">
        <f t="shared" si="10"/>
        <v>1</v>
      </c>
      <c r="H25" s="452" t="s">
        <v>187</v>
      </c>
      <c r="I25" s="475">
        <f t="shared" ref="I25" si="15">SUM(I20:I24)</f>
        <v>28763393</v>
      </c>
      <c r="J25" s="475">
        <f t="shared" ref="J25:M25" si="16">SUM(J20:J24)</f>
        <v>28763393</v>
      </c>
      <c r="K25" s="475">
        <f t="shared" si="16"/>
        <v>27463393</v>
      </c>
      <c r="L25" s="475">
        <f t="shared" si="16"/>
        <v>22869408</v>
      </c>
      <c r="M25" s="475">
        <f t="shared" si="16"/>
        <v>21760323</v>
      </c>
      <c r="N25" s="1119">
        <f t="shared" si="11"/>
        <v>0.95150355444268608</v>
      </c>
    </row>
    <row r="26" spans="1:14" ht="15" customHeight="1">
      <c r="A26" s="352" t="s">
        <v>408</v>
      </c>
      <c r="B26" s="469">
        <v>28463393</v>
      </c>
      <c r="C26" s="469">
        <v>28463394</v>
      </c>
      <c r="D26" s="469">
        <v>28463395</v>
      </c>
      <c r="E26" s="469">
        <v>28463394</v>
      </c>
      <c r="F26" s="469">
        <v>28463394</v>
      </c>
      <c r="G26" s="1120">
        <f t="shared" si="10"/>
        <v>1</v>
      </c>
      <c r="H26" s="453" t="s">
        <v>189</v>
      </c>
      <c r="I26" s="460"/>
      <c r="J26" s="460"/>
      <c r="K26" s="460"/>
      <c r="L26" s="460"/>
      <c r="M26" s="460"/>
      <c r="N26" s="1120">
        <v>0</v>
      </c>
    </row>
    <row r="27" spans="1:14" ht="13.5" thickBot="1">
      <c r="A27" s="353" t="s">
        <v>169</v>
      </c>
      <c r="B27" s="470">
        <f>'3.sz.m Önk  bev.'!E57</f>
        <v>0</v>
      </c>
      <c r="C27" s="470">
        <f>'3.sz.m Önk  bev.'!F57</f>
        <v>0</v>
      </c>
      <c r="D27" s="470">
        <f>'3.sz.m Önk  bev.'!G57</f>
        <v>0</v>
      </c>
      <c r="E27" s="470">
        <f>'3.sz.m Önk  bev.'!H57</f>
        <v>0</v>
      </c>
      <c r="F27" s="470">
        <f>'3.sz.m Önk  bev.'!I57</f>
        <v>0</v>
      </c>
      <c r="G27" s="1124">
        <v>0</v>
      </c>
      <c r="H27" s="454"/>
      <c r="I27" s="462">
        <v>0</v>
      </c>
      <c r="J27" s="462">
        <v>1</v>
      </c>
      <c r="K27" s="462">
        <v>2</v>
      </c>
      <c r="L27" s="462">
        <v>0</v>
      </c>
      <c r="M27" s="462">
        <v>0</v>
      </c>
      <c r="N27" s="1118">
        <v>0</v>
      </c>
    </row>
    <row r="28" spans="1:14" ht="25.5" customHeight="1" thickBot="1">
      <c r="A28" s="359" t="s">
        <v>191</v>
      </c>
      <c r="B28" s="466">
        <f t="shared" ref="B28" si="17">SUM(B26:B27)</f>
        <v>28463393</v>
      </c>
      <c r="C28" s="466">
        <f t="shared" ref="C28:E28" si="18">SUM(C26:C27)</f>
        <v>28463394</v>
      </c>
      <c r="D28" s="466">
        <f t="shared" si="18"/>
        <v>28463395</v>
      </c>
      <c r="E28" s="466">
        <f t="shared" si="18"/>
        <v>28463394</v>
      </c>
      <c r="F28" s="466">
        <f t="shared" ref="F28" si="19">SUM(F26:F27)</f>
        <v>28463394</v>
      </c>
      <c r="G28" s="1125">
        <f t="shared" si="10"/>
        <v>1</v>
      </c>
      <c r="H28" s="452" t="s">
        <v>192</v>
      </c>
      <c r="I28" s="467">
        <f t="shared" ref="I28" si="20">SUM(I26:I27)</f>
        <v>0</v>
      </c>
      <c r="J28" s="467">
        <f t="shared" ref="J28:M28" si="21">SUM(J26:J27)</f>
        <v>1</v>
      </c>
      <c r="K28" s="467">
        <f t="shared" si="21"/>
        <v>2</v>
      </c>
      <c r="L28" s="467">
        <f t="shared" si="21"/>
        <v>0</v>
      </c>
      <c r="M28" s="467">
        <f t="shared" si="21"/>
        <v>0</v>
      </c>
      <c r="N28" s="1121">
        <v>0</v>
      </c>
    </row>
    <row r="29" spans="1:14" ht="26.25" customHeight="1" thickBot="1">
      <c r="A29" s="356" t="s">
        <v>193</v>
      </c>
      <c r="B29" s="467">
        <f t="shared" ref="B29" si="22">B25+B28</f>
        <v>28763393</v>
      </c>
      <c r="C29" s="467">
        <f t="shared" ref="C29:E29" si="23">C25+C28</f>
        <v>28763394</v>
      </c>
      <c r="D29" s="467">
        <f t="shared" si="23"/>
        <v>28763395</v>
      </c>
      <c r="E29" s="467">
        <f t="shared" si="23"/>
        <v>30931904</v>
      </c>
      <c r="F29" s="467">
        <f t="shared" ref="F29" si="24">F25+F28</f>
        <v>30931904</v>
      </c>
      <c r="G29" s="1121">
        <f t="shared" si="10"/>
        <v>1</v>
      </c>
      <c r="H29" s="455" t="s">
        <v>194</v>
      </c>
      <c r="I29" s="467">
        <f t="shared" ref="I29" si="25">I28+I25</f>
        <v>28763393</v>
      </c>
      <c r="J29" s="467">
        <f t="shared" ref="J29:M29" si="26">J28+J25</f>
        <v>28763394</v>
      </c>
      <c r="K29" s="467">
        <f t="shared" si="26"/>
        <v>27463395</v>
      </c>
      <c r="L29" s="467">
        <f t="shared" si="26"/>
        <v>22869408</v>
      </c>
      <c r="M29" s="467">
        <f t="shared" si="26"/>
        <v>21760323</v>
      </c>
      <c r="N29" s="1121">
        <f t="shared" si="11"/>
        <v>0.95150355444268608</v>
      </c>
    </row>
    <row r="30" spans="1:14" ht="26.25" hidden="1" customHeight="1" thickBot="1">
      <c r="A30" s="356" t="s">
        <v>251</v>
      </c>
      <c r="B30" s="471"/>
      <c r="C30" s="471"/>
      <c r="D30" s="471"/>
      <c r="E30" s="471"/>
      <c r="F30" s="471"/>
      <c r="G30" s="1126" t="e">
        <f t="shared" si="10"/>
        <v>#DIV/0!</v>
      </c>
      <c r="H30" s="455" t="s">
        <v>250</v>
      </c>
      <c r="I30" s="467"/>
      <c r="J30" s="467"/>
      <c r="K30" s="467"/>
      <c r="L30" s="467"/>
      <c r="M30" s="467"/>
      <c r="N30" s="1121" t="e">
        <f t="shared" si="11"/>
        <v>#DIV/0!</v>
      </c>
    </row>
    <row r="31" spans="1:14" ht="29.25" customHeight="1" thickBot="1">
      <c r="A31" s="360" t="s">
        <v>195</v>
      </c>
      <c r="B31" s="472">
        <f>B18+B29</f>
        <v>93297294</v>
      </c>
      <c r="C31" s="472">
        <f t="shared" ref="C31:E31" si="27">C18+C29</f>
        <v>93297296</v>
      </c>
      <c r="D31" s="472">
        <f t="shared" si="27"/>
        <v>93218863</v>
      </c>
      <c r="E31" s="472">
        <f t="shared" si="27"/>
        <v>103866545</v>
      </c>
      <c r="F31" s="472">
        <f t="shared" ref="F31" si="28">F18+F29</f>
        <v>103497555</v>
      </c>
      <c r="G31" s="1127">
        <f t="shared" si="10"/>
        <v>0.99644746053698041</v>
      </c>
      <c r="H31" s="456" t="s">
        <v>196</v>
      </c>
      <c r="I31" s="476">
        <f>I29+I18</f>
        <v>93297294</v>
      </c>
      <c r="J31" s="476">
        <f t="shared" ref="J31:M31" si="29">J29+J18</f>
        <v>93297296</v>
      </c>
      <c r="K31" s="476">
        <f t="shared" si="29"/>
        <v>94798298</v>
      </c>
      <c r="L31" s="476">
        <f t="shared" si="29"/>
        <v>103866545</v>
      </c>
      <c r="M31" s="476">
        <f t="shared" si="29"/>
        <v>80045715</v>
      </c>
      <c r="N31" s="1122">
        <f t="shared" si="11"/>
        <v>0.77065926280690289</v>
      </c>
    </row>
    <row r="33" spans="2:13">
      <c r="B33" s="34"/>
      <c r="C33" s="34"/>
      <c r="D33" s="34"/>
      <c r="E33" s="34"/>
      <c r="F33" s="34"/>
      <c r="G33" s="34"/>
      <c r="I33" s="34"/>
      <c r="L33" s="34"/>
    </row>
    <row r="34" spans="2:13">
      <c r="E34" s="34"/>
      <c r="F34" s="34"/>
      <c r="M34" s="34"/>
    </row>
    <row r="35" spans="2:13">
      <c r="E35" s="34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90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11"/>
  <sheetViews>
    <sheetView topLeftCell="I1" zoomScale="75" zoomScaleNormal="75" workbookViewId="0">
      <selection activeCell="V5" sqref="V5:V83"/>
    </sheetView>
  </sheetViews>
  <sheetFormatPr defaultRowHeight="12.75"/>
  <cols>
    <col min="1" max="2" width="5.7109375" style="1174" customWidth="1"/>
    <col min="3" max="3" width="8.85546875" style="1174" customWidth="1"/>
    <col min="4" max="4" width="49.7109375" style="1175" customWidth="1"/>
    <col min="5" max="5" width="22.5703125" style="333" customWidth="1"/>
    <col min="6" max="6" width="14.28515625" style="333" hidden="1" customWidth="1"/>
    <col min="7" max="7" width="14.85546875" style="333" hidden="1" customWidth="1"/>
    <col min="8" max="8" width="16.42578125" style="333" customWidth="1"/>
    <col min="9" max="9" width="14.140625" style="333" customWidth="1"/>
    <col min="10" max="10" width="14.28515625" style="333" customWidth="1"/>
    <col min="11" max="11" width="22.7109375" style="333" customWidth="1"/>
    <col min="12" max="12" width="17" style="333" hidden="1" customWidth="1"/>
    <col min="13" max="13" width="18.140625" style="333" hidden="1" customWidth="1"/>
    <col min="14" max="14" width="14.140625" style="333" customWidth="1"/>
    <col min="15" max="15" width="16.140625" style="333" customWidth="1"/>
    <col min="16" max="16" width="18.28515625" style="333" customWidth="1"/>
    <col min="17" max="17" width="20.85546875" style="1135" customWidth="1"/>
    <col min="18" max="18" width="14" style="333" hidden="1" customWidth="1"/>
    <col min="19" max="19" width="18.140625" style="333" hidden="1" customWidth="1"/>
    <col min="20" max="20" width="13.42578125" style="333" customWidth="1"/>
    <col min="21" max="21" width="14.5703125" style="1135" bestFit="1" customWidth="1"/>
    <col min="22" max="22" width="19.5703125" style="1135" customWidth="1"/>
    <col min="23" max="16384" width="9.140625" style="1135"/>
  </cols>
  <sheetData>
    <row r="1" spans="1:32">
      <c r="A1" s="1133"/>
      <c r="B1" s="1133"/>
      <c r="C1" s="1133"/>
      <c r="D1" s="1134"/>
      <c r="Q1" s="67" t="s">
        <v>65</v>
      </c>
    </row>
    <row r="2" spans="1:32" s="1138" customFormat="1" ht="34.5" customHeight="1">
      <c r="A2" s="1259" t="s">
        <v>431</v>
      </c>
      <c r="B2" s="1259"/>
      <c r="C2" s="1259"/>
      <c r="D2" s="1259"/>
      <c r="E2" s="1259"/>
      <c r="F2" s="1259"/>
      <c r="G2" s="1259"/>
      <c r="H2" s="1259"/>
      <c r="I2" s="1259"/>
      <c r="J2" s="1259"/>
      <c r="K2" s="1259"/>
      <c r="L2" s="1259"/>
      <c r="M2" s="1259"/>
      <c r="N2" s="1259"/>
      <c r="O2" s="1259"/>
      <c r="P2" s="1259"/>
      <c r="Q2" s="1259"/>
      <c r="R2" s="1136"/>
      <c r="S2" s="1137"/>
      <c r="T2" s="1137"/>
    </row>
    <row r="3" spans="1:32" ht="13.5" thickBot="1">
      <c r="A3" s="1139"/>
      <c r="B3" s="1139"/>
      <c r="C3" s="1139"/>
      <c r="D3" s="1140"/>
      <c r="K3" s="1141"/>
      <c r="L3" s="1141"/>
      <c r="M3" s="1141"/>
      <c r="N3" s="1141"/>
      <c r="O3" s="1141"/>
      <c r="P3" s="1141"/>
      <c r="Q3" s="53" t="s">
        <v>424</v>
      </c>
    </row>
    <row r="4" spans="1:32" ht="45.75" customHeight="1" thickBot="1">
      <c r="A4" s="1215" t="s">
        <v>6</v>
      </c>
      <c r="B4" s="1216"/>
      <c r="C4" s="1216"/>
      <c r="D4" s="977" t="s">
        <v>9</v>
      </c>
      <c r="E4" s="1196" t="s">
        <v>5</v>
      </c>
      <c r="F4" s="1197"/>
      <c r="G4" s="1197"/>
      <c r="H4" s="1197"/>
      <c r="I4" s="1197"/>
      <c r="J4" s="1198"/>
      <c r="K4" s="1196" t="s">
        <v>78</v>
      </c>
      <c r="L4" s="1197"/>
      <c r="M4" s="1197"/>
      <c r="N4" s="1197"/>
      <c r="O4" s="1197"/>
      <c r="P4" s="1198"/>
      <c r="Q4" s="1196" t="s">
        <v>79</v>
      </c>
      <c r="R4" s="1197"/>
      <c r="S4" s="1197"/>
      <c r="T4" s="1197"/>
      <c r="U4" s="1197"/>
      <c r="V4" s="1198"/>
    </row>
    <row r="5" spans="1:32" ht="45.75" customHeight="1" thickBot="1">
      <c r="A5" s="975"/>
      <c r="B5" s="976"/>
      <c r="C5" s="976"/>
      <c r="D5" s="977"/>
      <c r="E5" s="378" t="s">
        <v>84</v>
      </c>
      <c r="F5" s="379" t="s">
        <v>233</v>
      </c>
      <c r="G5" s="379" t="s">
        <v>239</v>
      </c>
      <c r="H5" s="379" t="s">
        <v>243</v>
      </c>
      <c r="I5" s="379" t="s">
        <v>497</v>
      </c>
      <c r="J5" s="380" t="s">
        <v>498</v>
      </c>
      <c r="K5" s="378" t="s">
        <v>84</v>
      </c>
      <c r="L5" s="379" t="s">
        <v>233</v>
      </c>
      <c r="M5" s="379" t="s">
        <v>239</v>
      </c>
      <c r="N5" s="379" t="s">
        <v>243</v>
      </c>
      <c r="O5" s="379" t="s">
        <v>497</v>
      </c>
      <c r="P5" s="380" t="s">
        <v>498</v>
      </c>
      <c r="Q5" s="378" t="s">
        <v>84</v>
      </c>
      <c r="R5" s="379" t="s">
        <v>233</v>
      </c>
      <c r="S5" s="379" t="s">
        <v>239</v>
      </c>
      <c r="T5" s="379" t="s">
        <v>243</v>
      </c>
      <c r="U5" s="379" t="s">
        <v>497</v>
      </c>
      <c r="V5" s="380" t="s">
        <v>498</v>
      </c>
    </row>
    <row r="6" spans="1:32" s="1143" customFormat="1" ht="21.75" customHeight="1" thickBot="1">
      <c r="A6" s="126"/>
      <c r="B6" s="1200"/>
      <c r="C6" s="1200"/>
      <c r="D6" s="1200"/>
      <c r="E6" s="1142"/>
      <c r="F6" s="438"/>
      <c r="G6" s="438"/>
      <c r="H6" s="438"/>
      <c r="I6" s="438"/>
      <c r="J6" s="438"/>
      <c r="K6" s="1142"/>
      <c r="L6" s="438"/>
      <c r="M6" s="438"/>
      <c r="N6" s="438"/>
      <c r="O6" s="438"/>
      <c r="P6" s="438"/>
      <c r="Q6" s="1142"/>
      <c r="R6" s="438"/>
      <c r="S6" s="438"/>
      <c r="T6" s="438"/>
      <c r="U6" s="438"/>
      <c r="V6" s="438"/>
    </row>
    <row r="7" spans="1:32" s="1143" customFormat="1" ht="21.75" customHeight="1" thickBot="1">
      <c r="A7" s="126" t="s">
        <v>33</v>
      </c>
      <c r="B7" s="1200" t="s">
        <v>321</v>
      </c>
      <c r="C7" s="1200"/>
      <c r="D7" s="1200"/>
      <c r="E7" s="1142">
        <f>E8+E13+E16+E17+E20</f>
        <v>5679136</v>
      </c>
      <c r="F7" s="1142">
        <f>F8+F13+F16+F17+F20</f>
        <v>5679136</v>
      </c>
      <c r="G7" s="1142">
        <f>G8+G13+G16+G17+G20</f>
        <v>5679136</v>
      </c>
      <c r="H7" s="438">
        <f>H8+H13+H16+H20</f>
        <v>7481996</v>
      </c>
      <c r="I7" s="438">
        <f>I8+I13+I16+I20</f>
        <v>7122781</v>
      </c>
      <c r="J7" s="731">
        <f>I7/H7</f>
        <v>0.95198941565860229</v>
      </c>
      <c r="K7" s="1142">
        <f>K8+K13+K16+K17+K20</f>
        <v>897602</v>
      </c>
      <c r="L7" s="1142">
        <f t="shared" ref="L7:Q7" si="0">L8+L13+L16+L17+L20</f>
        <v>897602</v>
      </c>
      <c r="M7" s="1142">
        <f t="shared" si="0"/>
        <v>897602</v>
      </c>
      <c r="N7" s="438">
        <f t="shared" ref="N7:O7" si="1">N8+N13+N16+N17+N20</f>
        <v>6432156</v>
      </c>
      <c r="O7" s="438">
        <f t="shared" si="1"/>
        <v>6072941</v>
      </c>
      <c r="P7" s="731">
        <f>+O7/N7</f>
        <v>0.94415325125820948</v>
      </c>
      <c r="Q7" s="1142">
        <f t="shared" si="0"/>
        <v>4781534</v>
      </c>
      <c r="R7" s="1142">
        <f>R8+R13+R16+R17+R20</f>
        <v>4781534</v>
      </c>
      <c r="S7" s="1142">
        <f>S8+S13+S16+S17+S20</f>
        <v>4781536</v>
      </c>
      <c r="T7" s="1142">
        <f>T8+T13+T16+T17+T20</f>
        <v>1049840</v>
      </c>
      <c r="U7" s="1142">
        <f>U8+U13+U16+U17+U20</f>
        <v>1049840</v>
      </c>
      <c r="V7" s="731">
        <f>+U7/T7</f>
        <v>1</v>
      </c>
    </row>
    <row r="8" spans="1:32" ht="21.75" customHeight="1">
      <c r="A8" s="1144"/>
      <c r="B8" s="247" t="s">
        <v>44</v>
      </c>
      <c r="C8" s="1213" t="s">
        <v>322</v>
      </c>
      <c r="D8" s="1213"/>
      <c r="E8" s="1145">
        <f>SUM(E9:E12)</f>
        <v>3299209</v>
      </c>
      <c r="F8" s="1145">
        <f>SUM(F9:F12)</f>
        <v>3299209</v>
      </c>
      <c r="G8" s="1145">
        <f t="shared" ref="G8:Q8" si="2">SUM(G9:G12)</f>
        <v>3299209</v>
      </c>
      <c r="H8" s="1145">
        <f t="shared" si="2"/>
        <v>4106935</v>
      </c>
      <c r="I8" s="1145">
        <v>3945595</v>
      </c>
      <c r="J8" s="1146">
        <f>I8/H8</f>
        <v>0.96071522924029717</v>
      </c>
      <c r="K8" s="1145">
        <f t="shared" si="2"/>
        <v>20000</v>
      </c>
      <c r="L8" s="1145">
        <f>SUM(L9:L12)</f>
        <v>20000</v>
      </c>
      <c r="M8" s="1145">
        <f>SUM(M9:M12)</f>
        <v>20000</v>
      </c>
      <c r="N8" s="1145">
        <f>SUM(N9:N12)</f>
        <v>3057095</v>
      </c>
      <c r="O8" s="1145">
        <f>SUM(O9:O12)</f>
        <v>2895755</v>
      </c>
      <c r="P8" s="1146">
        <f t="shared" ref="P8:P60" si="3">+O8/N8</f>
        <v>0.94722440748488357</v>
      </c>
      <c r="Q8" s="1145">
        <f t="shared" si="2"/>
        <v>3279209</v>
      </c>
      <c r="R8" s="1145">
        <f>SUM(R9:R12)</f>
        <v>3279209</v>
      </c>
      <c r="S8" s="1145">
        <f>SUM(S9:S12)</f>
        <v>3279209</v>
      </c>
      <c r="T8" s="1145">
        <f>SUM(T9:T12)</f>
        <v>1049840</v>
      </c>
      <c r="U8" s="1145">
        <f>SUM(U9:U12)</f>
        <v>1049840</v>
      </c>
      <c r="V8" s="1146">
        <f t="shared" ref="V8:V60" si="4">+U8/T8</f>
        <v>1</v>
      </c>
    </row>
    <row r="9" spans="1:32" ht="21.75" customHeight="1">
      <c r="A9" s="1147"/>
      <c r="B9" s="119"/>
      <c r="C9" s="119" t="s">
        <v>327</v>
      </c>
      <c r="D9" s="974" t="s">
        <v>323</v>
      </c>
      <c r="E9" s="1148">
        <v>2541896</v>
      </c>
      <c r="F9" s="1148">
        <v>2541896</v>
      </c>
      <c r="G9" s="1148">
        <v>2541896</v>
      </c>
      <c r="H9" s="1148">
        <v>3368811</v>
      </c>
      <c r="I9" s="1148">
        <v>3225215</v>
      </c>
      <c r="J9" s="1149">
        <f>I9/H9</f>
        <v>0.95737487202458083</v>
      </c>
      <c r="K9" s="1148">
        <v>0</v>
      </c>
      <c r="L9" s="1148">
        <v>0</v>
      </c>
      <c r="M9" s="1148">
        <v>0</v>
      </c>
      <c r="N9" s="1148">
        <f t="shared" ref="N9:O11" si="5">+H9-T9</f>
        <v>2318971</v>
      </c>
      <c r="O9" s="1148">
        <f t="shared" si="5"/>
        <v>2175375</v>
      </c>
      <c r="P9" s="1149">
        <f t="shared" si="3"/>
        <v>0.93807770774192523</v>
      </c>
      <c r="Q9" s="1148">
        <v>2541896</v>
      </c>
      <c r="R9" s="1148">
        <v>2541896</v>
      </c>
      <c r="S9" s="1148">
        <v>2541896</v>
      </c>
      <c r="T9" s="1148">
        <v>1049840</v>
      </c>
      <c r="U9" s="1148">
        <v>1049840</v>
      </c>
      <c r="V9" s="1149">
        <f t="shared" si="4"/>
        <v>1</v>
      </c>
    </row>
    <row r="10" spans="1:32" ht="21.75" customHeight="1">
      <c r="A10" s="1147"/>
      <c r="B10" s="119"/>
      <c r="C10" s="119" t="s">
        <v>328</v>
      </c>
      <c r="D10" s="974" t="s">
        <v>411</v>
      </c>
      <c r="E10" s="1148">
        <v>20000</v>
      </c>
      <c r="F10" s="1148">
        <v>20000</v>
      </c>
      <c r="G10" s="1148">
        <v>20000</v>
      </c>
      <c r="H10" s="1148"/>
      <c r="I10" s="1148"/>
      <c r="J10" s="1148"/>
      <c r="K10" s="1148">
        <v>20000</v>
      </c>
      <c r="L10" s="1148">
        <v>20000</v>
      </c>
      <c r="M10" s="1148">
        <v>20000</v>
      </c>
      <c r="N10" s="1148">
        <f t="shared" si="5"/>
        <v>0</v>
      </c>
      <c r="O10" s="1148">
        <f t="shared" si="5"/>
        <v>0</v>
      </c>
      <c r="P10" s="1148">
        <v>0</v>
      </c>
      <c r="Q10" s="1148"/>
      <c r="R10" s="1148"/>
      <c r="S10" s="1148"/>
      <c r="T10" s="1148"/>
      <c r="U10" s="1148"/>
      <c r="V10" s="1148">
        <v>0</v>
      </c>
    </row>
    <row r="11" spans="1:32" ht="21.75" customHeight="1">
      <c r="A11" s="1147"/>
      <c r="B11" s="119"/>
      <c r="C11" s="119" t="s">
        <v>329</v>
      </c>
      <c r="D11" s="974" t="s">
        <v>302</v>
      </c>
      <c r="E11" s="1148">
        <v>737313</v>
      </c>
      <c r="F11" s="1148">
        <v>737313</v>
      </c>
      <c r="G11" s="1148">
        <v>737313</v>
      </c>
      <c r="H11" s="1148">
        <v>738124</v>
      </c>
      <c r="I11" s="1148">
        <v>720380</v>
      </c>
      <c r="J11" s="1149">
        <f>I11/H11</f>
        <v>0.97596067869355285</v>
      </c>
      <c r="K11" s="1148">
        <v>0</v>
      </c>
      <c r="L11" s="1148">
        <v>0</v>
      </c>
      <c r="M11" s="1148">
        <v>0</v>
      </c>
      <c r="N11" s="1148">
        <f t="shared" si="5"/>
        <v>738124</v>
      </c>
      <c r="O11" s="1148">
        <f t="shared" si="5"/>
        <v>720380</v>
      </c>
      <c r="P11" s="1149">
        <f t="shared" si="3"/>
        <v>0.97596067869355285</v>
      </c>
      <c r="Q11" s="1148">
        <v>737313</v>
      </c>
      <c r="R11" s="1148">
        <v>737313</v>
      </c>
      <c r="S11" s="1148">
        <v>737313</v>
      </c>
      <c r="T11" s="1148"/>
      <c r="U11" s="1148"/>
      <c r="V11" s="1149">
        <v>0</v>
      </c>
    </row>
    <row r="12" spans="1:32" ht="21.75" hidden="1" customHeight="1">
      <c r="A12" s="1147"/>
      <c r="B12" s="119"/>
      <c r="C12" s="119"/>
      <c r="D12" s="974"/>
      <c r="E12" s="1148"/>
      <c r="F12" s="1148"/>
      <c r="G12" s="1148"/>
      <c r="H12" s="1148"/>
      <c r="I12" s="1148"/>
      <c r="J12" s="1148"/>
      <c r="K12" s="1148"/>
      <c r="L12" s="1148"/>
      <c r="M12" s="1148"/>
      <c r="N12" s="1148"/>
      <c r="O12" s="1148"/>
      <c r="P12" s="1148" t="e">
        <f t="shared" si="3"/>
        <v>#DIV/0!</v>
      </c>
      <c r="Q12" s="1148"/>
      <c r="R12" s="1148"/>
      <c r="S12" s="1148"/>
      <c r="T12" s="1148"/>
      <c r="U12" s="1148"/>
      <c r="V12" s="1148" t="e">
        <f t="shared" si="4"/>
        <v>#DIV/0!</v>
      </c>
      <c r="AF12" s="1135" t="s">
        <v>258</v>
      </c>
    </row>
    <row r="13" spans="1:32" ht="21.75" customHeight="1">
      <c r="A13" s="1147"/>
      <c r="B13" s="119" t="s">
        <v>45</v>
      </c>
      <c r="C13" s="1260" t="s">
        <v>324</v>
      </c>
      <c r="D13" s="1260"/>
      <c r="E13" s="1148">
        <f>SUM(E14:E15)</f>
        <v>953050</v>
      </c>
      <c r="F13" s="1148">
        <f>SUM(F14:F15)</f>
        <v>953050</v>
      </c>
      <c r="G13" s="1148">
        <f t="shared" ref="G13:Q13" si="6">SUM(G14:G15)</f>
        <v>953050</v>
      </c>
      <c r="H13" s="1148">
        <f t="shared" si="6"/>
        <v>2124200</v>
      </c>
      <c r="I13" s="1148">
        <f t="shared" si="6"/>
        <v>1955700</v>
      </c>
      <c r="J13" s="1149">
        <f>I13/H13</f>
        <v>0.92067601920723097</v>
      </c>
      <c r="K13" s="1148">
        <f t="shared" si="6"/>
        <v>0</v>
      </c>
      <c r="L13" s="1148">
        <f>SUM(L14:L15)</f>
        <v>0</v>
      </c>
      <c r="M13" s="1148">
        <f>SUM(M14:M15)</f>
        <v>0</v>
      </c>
      <c r="N13" s="1148">
        <f>SUM(N14:N15)</f>
        <v>2124200</v>
      </c>
      <c r="O13" s="1148">
        <f>SUM(O14:O15)</f>
        <v>1955700</v>
      </c>
      <c r="P13" s="1149">
        <f t="shared" si="3"/>
        <v>0.92067601920723097</v>
      </c>
      <c r="Q13" s="1148">
        <f t="shared" si="6"/>
        <v>953050</v>
      </c>
      <c r="R13" s="1148">
        <f>SUM(R14:R15)</f>
        <v>953050</v>
      </c>
      <c r="S13" s="1148">
        <f>SUM(S14:S15)</f>
        <v>953051</v>
      </c>
      <c r="T13" s="1148">
        <f>SUM(T14:T15)</f>
        <v>0</v>
      </c>
      <c r="U13" s="1148">
        <f>SUM(U14:U15)</f>
        <v>0</v>
      </c>
      <c r="V13" s="1149">
        <v>0</v>
      </c>
    </row>
    <row r="14" spans="1:32" ht="21.75" customHeight="1">
      <c r="A14" s="1147"/>
      <c r="B14" s="119"/>
      <c r="C14" s="119" t="s">
        <v>325</v>
      </c>
      <c r="D14" s="1150" t="s">
        <v>409</v>
      </c>
      <c r="E14" s="1148">
        <v>953050</v>
      </c>
      <c r="F14" s="1148">
        <v>953050</v>
      </c>
      <c r="G14" s="1148">
        <v>953050</v>
      </c>
      <c r="H14" s="1148">
        <v>2124200</v>
      </c>
      <c r="I14" s="1148">
        <v>1955700</v>
      </c>
      <c r="J14" s="1149">
        <f>I14/H14</f>
        <v>0.92067601920723097</v>
      </c>
      <c r="K14" s="1148">
        <v>0</v>
      </c>
      <c r="L14" s="1148">
        <v>0</v>
      </c>
      <c r="M14" s="1148">
        <v>0</v>
      </c>
      <c r="N14" s="1148">
        <f t="shared" ref="N14:O16" si="7">+H14-T14</f>
        <v>2124200</v>
      </c>
      <c r="O14" s="1148">
        <f t="shared" si="7"/>
        <v>1955700</v>
      </c>
      <c r="P14" s="1149">
        <f t="shared" si="3"/>
        <v>0.92067601920723097</v>
      </c>
      <c r="Q14" s="1148">
        <v>953050</v>
      </c>
      <c r="R14" s="1148">
        <v>953050</v>
      </c>
      <c r="S14" s="1148">
        <v>953051</v>
      </c>
      <c r="T14" s="1148"/>
      <c r="U14" s="1148"/>
      <c r="V14" s="1149">
        <v>0</v>
      </c>
    </row>
    <row r="15" spans="1:32" ht="21.75" customHeight="1">
      <c r="A15" s="1147"/>
      <c r="B15" s="119"/>
      <c r="C15" s="119" t="s">
        <v>326</v>
      </c>
      <c r="D15" s="1150" t="s">
        <v>330</v>
      </c>
      <c r="E15" s="1148"/>
      <c r="F15" s="1148"/>
      <c r="G15" s="1148"/>
      <c r="H15" s="1148"/>
      <c r="I15" s="1148"/>
      <c r="J15" s="1148"/>
      <c r="K15" s="1148"/>
      <c r="L15" s="1148"/>
      <c r="M15" s="1148"/>
      <c r="N15" s="1148">
        <f t="shared" si="7"/>
        <v>0</v>
      </c>
      <c r="O15" s="1148">
        <f t="shared" si="7"/>
        <v>0</v>
      </c>
      <c r="P15" s="1148">
        <v>0</v>
      </c>
      <c r="Q15" s="1148"/>
      <c r="R15" s="1148"/>
      <c r="S15" s="1148"/>
      <c r="T15" s="1148"/>
      <c r="U15" s="1148"/>
      <c r="V15" s="1148">
        <v>0</v>
      </c>
    </row>
    <row r="16" spans="1:32" ht="21.75" customHeight="1">
      <c r="A16" s="1147"/>
      <c r="B16" s="119" t="s">
        <v>130</v>
      </c>
      <c r="C16" s="1260" t="s">
        <v>331</v>
      </c>
      <c r="D16" s="1260"/>
      <c r="E16" s="1148">
        <v>867602</v>
      </c>
      <c r="F16" s="1148">
        <v>867602</v>
      </c>
      <c r="G16" s="1148">
        <v>867602</v>
      </c>
      <c r="H16" s="1148">
        <v>926986</v>
      </c>
      <c r="I16" s="1148">
        <v>925232</v>
      </c>
      <c r="J16" s="1149">
        <f>I16/H16</f>
        <v>0.99810784628894067</v>
      </c>
      <c r="K16" s="1148">
        <v>867602</v>
      </c>
      <c r="L16" s="1148">
        <v>867602</v>
      </c>
      <c r="M16" s="1148">
        <v>867602</v>
      </c>
      <c r="N16" s="1148">
        <f t="shared" si="7"/>
        <v>926986</v>
      </c>
      <c r="O16" s="1148">
        <f t="shared" si="7"/>
        <v>925232</v>
      </c>
      <c r="P16" s="1149">
        <f t="shared" si="3"/>
        <v>0.99810784628894067</v>
      </c>
      <c r="Q16" s="1148"/>
      <c r="R16" s="1148"/>
      <c r="S16" s="1148"/>
      <c r="T16" s="1148"/>
      <c r="U16" s="1148"/>
      <c r="V16" s="1149">
        <v>0</v>
      </c>
    </row>
    <row r="17" spans="1:22" ht="21.75" customHeight="1">
      <c r="A17" s="1147"/>
      <c r="B17" s="119" t="s">
        <v>58</v>
      </c>
      <c r="C17" s="1261" t="s">
        <v>332</v>
      </c>
      <c r="D17" s="1262"/>
      <c r="E17" s="1148">
        <f>SUM(E18:E19)</f>
        <v>549275</v>
      </c>
      <c r="F17" s="1148">
        <f>SUM(F18:F19)</f>
        <v>549275</v>
      </c>
      <c r="G17" s="1148">
        <f>SUM(G18:G19)</f>
        <v>549275</v>
      </c>
      <c r="H17" s="1148">
        <f t="shared" ref="H17:Q17" si="8">SUM(H18:H19)</f>
        <v>0</v>
      </c>
      <c r="I17" s="1148">
        <f t="shared" si="8"/>
        <v>0</v>
      </c>
      <c r="J17" s="1151"/>
      <c r="K17" s="1148">
        <f t="shared" si="8"/>
        <v>0</v>
      </c>
      <c r="L17" s="1148">
        <f>SUM(L18:L19)</f>
        <v>0</v>
      </c>
      <c r="M17" s="1148">
        <f>SUM(M18:M19)</f>
        <v>0</v>
      </c>
      <c r="N17" s="1148">
        <f>SUM(N18:N19)</f>
        <v>0</v>
      </c>
      <c r="O17" s="1148">
        <f>SUM(O18:O19)</f>
        <v>0</v>
      </c>
      <c r="P17" s="1151">
        <v>0</v>
      </c>
      <c r="Q17" s="1148">
        <f t="shared" si="8"/>
        <v>549275</v>
      </c>
      <c r="R17" s="1148">
        <f>SUM(R18:R19)</f>
        <v>549275</v>
      </c>
      <c r="S17" s="1148">
        <f>SUM(S18:S19)</f>
        <v>549276</v>
      </c>
      <c r="T17" s="1148">
        <f>SUM(T18:T19)</f>
        <v>0</v>
      </c>
      <c r="U17" s="1148">
        <f>SUM(U18:U19)</f>
        <v>0</v>
      </c>
      <c r="V17" s="1151">
        <v>0</v>
      </c>
    </row>
    <row r="18" spans="1:22" ht="21.75" customHeight="1">
      <c r="A18" s="1147"/>
      <c r="B18" s="119"/>
      <c r="C18" s="119" t="s">
        <v>333</v>
      </c>
      <c r="D18" s="1150" t="s">
        <v>335</v>
      </c>
      <c r="E18" s="1148"/>
      <c r="F18" s="1148"/>
      <c r="G18" s="1148"/>
      <c r="H18" s="1148"/>
      <c r="I18" s="1148"/>
      <c r="J18" s="1148"/>
      <c r="K18" s="1148"/>
      <c r="L18" s="1148"/>
      <c r="M18" s="1148"/>
      <c r="N18" s="1148"/>
      <c r="O18" s="1148"/>
      <c r="P18" s="1148">
        <v>0</v>
      </c>
      <c r="Q18" s="1148"/>
      <c r="R18" s="1148"/>
      <c r="S18" s="1148"/>
      <c r="T18" s="1148"/>
      <c r="U18" s="1148"/>
      <c r="V18" s="1148">
        <v>0</v>
      </c>
    </row>
    <row r="19" spans="1:22" ht="21.75" customHeight="1">
      <c r="A19" s="1147"/>
      <c r="B19" s="119"/>
      <c r="C19" s="119" t="s">
        <v>334</v>
      </c>
      <c r="D19" s="1150" t="s">
        <v>432</v>
      </c>
      <c r="E19" s="1148">
        <v>549275</v>
      </c>
      <c r="F19" s="1148">
        <v>549275</v>
      </c>
      <c r="G19" s="1148">
        <v>549275</v>
      </c>
      <c r="H19" s="1148"/>
      <c r="I19" s="1148"/>
      <c r="J19" s="1148"/>
      <c r="K19" s="1148"/>
      <c r="L19" s="1148"/>
      <c r="M19" s="1148"/>
      <c r="N19" s="1148">
        <f>+H19-T19</f>
        <v>0</v>
      </c>
      <c r="O19" s="1148">
        <f>+I19-U19</f>
        <v>0</v>
      </c>
      <c r="P19" s="1148">
        <v>0</v>
      </c>
      <c r="Q19" s="1148">
        <v>549275</v>
      </c>
      <c r="R19" s="1148">
        <v>549275</v>
      </c>
      <c r="S19" s="1148">
        <v>549276</v>
      </c>
      <c r="T19" s="1148"/>
      <c r="U19" s="1148"/>
      <c r="V19" s="1148">
        <v>0</v>
      </c>
    </row>
    <row r="20" spans="1:22" ht="21.75" customHeight="1" thickBot="1">
      <c r="A20" s="1152"/>
      <c r="B20" s="635" t="s">
        <v>59</v>
      </c>
      <c r="C20" s="1263" t="s">
        <v>336</v>
      </c>
      <c r="D20" s="1264"/>
      <c r="E20" s="1153">
        <v>10000</v>
      </c>
      <c r="F20" s="1153">
        <v>10000</v>
      </c>
      <c r="G20" s="1153">
        <v>10000</v>
      </c>
      <c r="H20" s="1153">
        <v>323875</v>
      </c>
      <c r="I20" s="1153">
        <v>296254</v>
      </c>
      <c r="J20" s="1154">
        <f>I20/H20</f>
        <v>0.91471709764569664</v>
      </c>
      <c r="K20" s="1153">
        <v>10000</v>
      </c>
      <c r="L20" s="1153">
        <v>10000</v>
      </c>
      <c r="M20" s="1153">
        <v>10000</v>
      </c>
      <c r="N20" s="1153">
        <f>+H20-T20</f>
        <v>323875</v>
      </c>
      <c r="O20" s="1153">
        <f>+I20-U20</f>
        <v>296254</v>
      </c>
      <c r="P20" s="1154">
        <f t="shared" si="3"/>
        <v>0.91471709764569664</v>
      </c>
      <c r="Q20" s="1153"/>
      <c r="R20" s="1153"/>
      <c r="S20" s="1153"/>
      <c r="T20" s="1153"/>
      <c r="U20" s="1153"/>
      <c r="V20" s="1154">
        <v>0</v>
      </c>
    </row>
    <row r="21" spans="1:22" ht="21.75" customHeight="1" thickBot="1">
      <c r="A21" s="126" t="s">
        <v>337</v>
      </c>
      <c r="B21" s="1200" t="s">
        <v>338</v>
      </c>
      <c r="C21" s="1200"/>
      <c r="D21" s="1200"/>
      <c r="E21" s="1142">
        <f>E22+E23+E24+E28+E29+E30+E31</f>
        <v>11510856</v>
      </c>
      <c r="F21" s="1142">
        <f>F22+F23+F24+F28+F29+F30+F31</f>
        <v>11186357</v>
      </c>
      <c r="G21" s="1142">
        <f>G22+G23+G24+G28+G29+G30+G31</f>
        <v>9357788</v>
      </c>
      <c r="H21" s="1142">
        <f>H22+H23+H24+H28+H29+H30+H31+H32</f>
        <v>9551305</v>
      </c>
      <c r="I21" s="438">
        <f>I22+I23+I24+I28+I29+I30+I31+I32</f>
        <v>9551305</v>
      </c>
      <c r="J21" s="731">
        <f>I21/H21</f>
        <v>1</v>
      </c>
      <c r="K21" s="1142">
        <f t="shared" ref="K21:S21" si="9">K22+K23+K24+K28+K29+K30+K31</f>
        <v>10683856</v>
      </c>
      <c r="L21" s="1142">
        <f t="shared" si="9"/>
        <v>10359357</v>
      </c>
      <c r="M21" s="1142">
        <f t="shared" si="9"/>
        <v>8530788</v>
      </c>
      <c r="N21" s="1142">
        <f>N22+N23+N24+N28+N29+N30+N31+N32</f>
        <v>8724305</v>
      </c>
      <c r="O21" s="1142">
        <f>O22+O23+O24+O28+O29+O30+O31+O32</f>
        <v>8724305</v>
      </c>
      <c r="P21" s="731">
        <f t="shared" si="3"/>
        <v>1</v>
      </c>
      <c r="Q21" s="1142">
        <f t="shared" si="9"/>
        <v>827000</v>
      </c>
      <c r="R21" s="1142">
        <f t="shared" si="9"/>
        <v>827000</v>
      </c>
      <c r="S21" s="1142">
        <f t="shared" si="9"/>
        <v>827000</v>
      </c>
      <c r="T21" s="1142">
        <f t="shared" ref="T21" si="10">T22+T23+T24+T28+T29+T30+T31</f>
        <v>827000</v>
      </c>
      <c r="U21" s="1142">
        <f t="shared" ref="U21" si="11">U22+U23+U24+U28+U29+U30+U31</f>
        <v>827000</v>
      </c>
      <c r="V21" s="731">
        <f t="shared" si="4"/>
        <v>1</v>
      </c>
    </row>
    <row r="22" spans="1:22" ht="21.75" customHeight="1">
      <c r="A22" s="1155"/>
      <c r="B22" s="125" t="s">
        <v>47</v>
      </c>
      <c r="C22" s="1199" t="s">
        <v>339</v>
      </c>
      <c r="D22" s="1199"/>
      <c r="E22" s="998"/>
      <c r="F22" s="439"/>
      <c r="G22" s="439"/>
      <c r="H22" s="439">
        <v>785209</v>
      </c>
      <c r="I22" s="439">
        <v>785209</v>
      </c>
      <c r="J22" s="733">
        <f>I22/H22</f>
        <v>1</v>
      </c>
      <c r="K22" s="998"/>
      <c r="L22" s="998"/>
      <c r="M22" s="439"/>
      <c r="N22" s="439">
        <f>H22-T22</f>
        <v>785209</v>
      </c>
      <c r="O22" s="439">
        <f>I22-U22</f>
        <v>785209</v>
      </c>
      <c r="P22" s="733">
        <f t="shared" si="3"/>
        <v>1</v>
      </c>
      <c r="Q22" s="998"/>
      <c r="R22" s="439"/>
      <c r="S22" s="439"/>
      <c r="T22" s="439"/>
      <c r="U22" s="439"/>
      <c r="V22" s="733">
        <v>0</v>
      </c>
    </row>
    <row r="23" spans="1:22" ht="21.75" customHeight="1">
      <c r="A23" s="1147"/>
      <c r="B23" s="119" t="s">
        <v>48</v>
      </c>
      <c r="C23" s="1191" t="s">
        <v>377</v>
      </c>
      <c r="D23" s="1191"/>
      <c r="E23" s="387"/>
      <c r="F23" s="284"/>
      <c r="G23" s="284"/>
      <c r="H23" s="284"/>
      <c r="I23" s="284"/>
      <c r="J23" s="284"/>
      <c r="K23" s="387"/>
      <c r="L23" s="387"/>
      <c r="M23" s="284"/>
      <c r="N23" s="284"/>
      <c r="O23" s="284"/>
      <c r="P23" s="284">
        <v>0</v>
      </c>
      <c r="Q23" s="387"/>
      <c r="R23" s="284"/>
      <c r="S23" s="284"/>
      <c r="T23" s="284"/>
      <c r="U23" s="284"/>
      <c r="V23" s="284">
        <v>0</v>
      </c>
    </row>
    <row r="24" spans="1:22" ht="21.75" customHeight="1">
      <c r="A24" s="1147"/>
      <c r="B24" s="119" t="s">
        <v>49</v>
      </c>
      <c r="C24" s="1191" t="s">
        <v>341</v>
      </c>
      <c r="D24" s="1191"/>
      <c r="E24" s="387">
        <f>SUM(E25:E27)</f>
        <v>6470856</v>
      </c>
      <c r="F24" s="387">
        <f>SUM(F25:F27)</f>
        <v>6470856</v>
      </c>
      <c r="G24" s="387">
        <f>SUM(G25:G27)</f>
        <v>6470856</v>
      </c>
      <c r="H24" s="387">
        <f>SUM(H25:H27)</f>
        <v>7046161</v>
      </c>
      <c r="I24" s="284">
        <f>SUM(I25:I27)</f>
        <v>7046161</v>
      </c>
      <c r="J24" s="732">
        <f>I24/H24</f>
        <v>1</v>
      </c>
      <c r="K24" s="387">
        <f t="shared" ref="K24:R24" si="12">SUM(K25:K27)</f>
        <v>5643856</v>
      </c>
      <c r="L24" s="387">
        <f t="shared" si="12"/>
        <v>5643856</v>
      </c>
      <c r="M24" s="387">
        <f t="shared" ref="M24:N24" si="13">SUM(M25:M27)</f>
        <v>5643856</v>
      </c>
      <c r="N24" s="387">
        <f t="shared" si="13"/>
        <v>6219161</v>
      </c>
      <c r="O24" s="387">
        <f t="shared" ref="O24" si="14">SUM(O25:O27)</f>
        <v>6219161</v>
      </c>
      <c r="P24" s="732">
        <f t="shared" si="3"/>
        <v>1</v>
      </c>
      <c r="Q24" s="387">
        <f t="shared" si="12"/>
        <v>827000</v>
      </c>
      <c r="R24" s="387">
        <f t="shared" si="12"/>
        <v>827000</v>
      </c>
      <c r="S24" s="387">
        <f t="shared" ref="S24:T24" si="15">SUM(S25:S27)</f>
        <v>827000</v>
      </c>
      <c r="T24" s="387">
        <f t="shared" si="15"/>
        <v>827000</v>
      </c>
      <c r="U24" s="387">
        <f t="shared" ref="U24" si="16">SUM(U25:U27)</f>
        <v>827000</v>
      </c>
      <c r="V24" s="732">
        <f t="shared" si="4"/>
        <v>1</v>
      </c>
    </row>
    <row r="25" spans="1:22" ht="36.75" customHeight="1">
      <c r="A25" s="1147"/>
      <c r="B25" s="119"/>
      <c r="C25" s="119" t="s">
        <v>115</v>
      </c>
      <c r="D25" s="974" t="s">
        <v>342</v>
      </c>
      <c r="E25" s="387">
        <v>6470856</v>
      </c>
      <c r="F25" s="387">
        <v>6470856</v>
      </c>
      <c r="G25" s="387">
        <v>6470856</v>
      </c>
      <c r="H25" s="284">
        <f>7016161+30000</f>
        <v>7046161</v>
      </c>
      <c r="I25" s="284">
        <v>7046161</v>
      </c>
      <c r="J25" s="732">
        <f>I25/H25</f>
        <v>1</v>
      </c>
      <c r="K25" s="387">
        <f>6470856-827000</f>
        <v>5643856</v>
      </c>
      <c r="L25" s="387">
        <f>6470856-827000</f>
        <v>5643856</v>
      </c>
      <c r="M25" s="387">
        <f>6470856-827000</f>
        <v>5643856</v>
      </c>
      <c r="N25" s="284">
        <f>+H25-T25</f>
        <v>6219161</v>
      </c>
      <c r="O25" s="284">
        <f>+I25-U25</f>
        <v>6219161</v>
      </c>
      <c r="P25" s="732">
        <f t="shared" si="3"/>
        <v>1</v>
      </c>
      <c r="Q25" s="387">
        <v>827000</v>
      </c>
      <c r="R25" s="387">
        <v>827000</v>
      </c>
      <c r="S25" s="387">
        <v>827000</v>
      </c>
      <c r="T25" s="387">
        <v>827000</v>
      </c>
      <c r="U25" s="387">
        <v>827000</v>
      </c>
      <c r="V25" s="732">
        <f t="shared" si="4"/>
        <v>1</v>
      </c>
    </row>
    <row r="26" spans="1:22" ht="41.25" customHeight="1">
      <c r="A26" s="1147"/>
      <c r="B26" s="119"/>
      <c r="C26" s="119" t="s">
        <v>116</v>
      </c>
      <c r="D26" s="974" t="s">
        <v>343</v>
      </c>
      <c r="E26" s="387"/>
      <c r="F26" s="387"/>
      <c r="G26" s="284"/>
      <c r="H26" s="284"/>
      <c r="I26" s="284"/>
      <c r="J26" s="284"/>
      <c r="K26" s="387"/>
      <c r="L26" s="387"/>
      <c r="M26" s="284"/>
      <c r="N26" s="284"/>
      <c r="O26" s="284"/>
      <c r="P26" s="284">
        <v>0</v>
      </c>
      <c r="Q26" s="387"/>
      <c r="R26" s="284"/>
      <c r="S26" s="284"/>
      <c r="T26" s="284"/>
      <c r="U26" s="284"/>
      <c r="V26" s="284">
        <v>0</v>
      </c>
    </row>
    <row r="27" spans="1:22" ht="21.75" customHeight="1">
      <c r="A27" s="1147"/>
      <c r="B27" s="119"/>
      <c r="C27" s="119" t="s">
        <v>117</v>
      </c>
      <c r="D27" s="974" t="s">
        <v>344</v>
      </c>
      <c r="E27" s="387"/>
      <c r="F27" s="387"/>
      <c r="G27" s="284"/>
      <c r="H27" s="284"/>
      <c r="I27" s="284"/>
      <c r="J27" s="284"/>
      <c r="K27" s="387"/>
      <c r="L27" s="387"/>
      <c r="M27" s="284"/>
      <c r="N27" s="284"/>
      <c r="O27" s="284"/>
      <c r="P27" s="284">
        <v>0</v>
      </c>
      <c r="Q27" s="387"/>
      <c r="R27" s="284"/>
      <c r="S27" s="284"/>
      <c r="T27" s="284"/>
      <c r="U27" s="284"/>
      <c r="V27" s="284">
        <v>0</v>
      </c>
    </row>
    <row r="28" spans="1:22" ht="21.75" customHeight="1">
      <c r="A28" s="1147"/>
      <c r="B28" s="119" t="s">
        <v>310</v>
      </c>
      <c r="C28" s="1191" t="s">
        <v>345</v>
      </c>
      <c r="D28" s="1191"/>
      <c r="E28" s="387"/>
      <c r="F28" s="387"/>
      <c r="G28" s="284"/>
      <c r="H28" s="284"/>
      <c r="I28" s="284"/>
      <c r="J28" s="284"/>
      <c r="K28" s="387"/>
      <c r="L28" s="387"/>
      <c r="M28" s="284"/>
      <c r="N28" s="284"/>
      <c r="O28" s="284"/>
      <c r="P28" s="284">
        <v>0</v>
      </c>
      <c r="Q28" s="387"/>
      <c r="R28" s="284"/>
      <c r="S28" s="284"/>
      <c r="T28" s="284"/>
      <c r="U28" s="284"/>
      <c r="V28" s="284">
        <v>0</v>
      </c>
    </row>
    <row r="29" spans="1:22" ht="21.75" customHeight="1">
      <c r="A29" s="1156"/>
      <c r="B29" s="128" t="s">
        <v>346</v>
      </c>
      <c r="C29" s="1191" t="s">
        <v>347</v>
      </c>
      <c r="D29" s="1205"/>
      <c r="E29" s="387"/>
      <c r="F29" s="387"/>
      <c r="G29" s="284"/>
      <c r="H29" s="284"/>
      <c r="I29" s="284"/>
      <c r="J29" s="284"/>
      <c r="K29" s="387"/>
      <c r="L29" s="387"/>
      <c r="M29" s="284"/>
      <c r="N29" s="284"/>
      <c r="O29" s="284"/>
      <c r="P29" s="284">
        <v>0</v>
      </c>
      <c r="Q29" s="387"/>
      <c r="R29" s="284"/>
      <c r="S29" s="284"/>
      <c r="T29" s="284"/>
      <c r="U29" s="284"/>
      <c r="V29" s="284">
        <v>0</v>
      </c>
    </row>
    <row r="30" spans="1:22" ht="21.75" customHeight="1">
      <c r="A30" s="1156"/>
      <c r="B30" s="128" t="s">
        <v>348</v>
      </c>
      <c r="C30" s="1191" t="s">
        <v>349</v>
      </c>
      <c r="D30" s="1205"/>
      <c r="E30" s="387">
        <v>40000</v>
      </c>
      <c r="F30" s="387">
        <v>40000</v>
      </c>
      <c r="G30" s="387">
        <v>40000</v>
      </c>
      <c r="H30" s="284">
        <v>150892</v>
      </c>
      <c r="I30" s="284">
        <v>150892</v>
      </c>
      <c r="J30" s="732">
        <f t="shared" ref="J30:J35" si="17">I30/H30</f>
        <v>1</v>
      </c>
      <c r="K30" s="387">
        <v>40000</v>
      </c>
      <c r="L30" s="387">
        <v>40000</v>
      </c>
      <c r="M30" s="387">
        <v>40000</v>
      </c>
      <c r="N30" s="284">
        <f>+H30-T30</f>
        <v>150892</v>
      </c>
      <c r="O30" s="284">
        <f>+I30-U30</f>
        <v>150892</v>
      </c>
      <c r="P30" s="732">
        <f t="shared" si="3"/>
        <v>1</v>
      </c>
      <c r="Q30" s="387"/>
      <c r="R30" s="284"/>
      <c r="S30" s="284"/>
      <c r="T30" s="284"/>
      <c r="U30" s="284"/>
      <c r="V30" s="732">
        <v>0</v>
      </c>
    </row>
    <row r="31" spans="1:22" ht="21.75" customHeight="1">
      <c r="A31" s="1156"/>
      <c r="B31" s="128" t="s">
        <v>456</v>
      </c>
      <c r="C31" s="1190" t="s">
        <v>89</v>
      </c>
      <c r="D31" s="1190"/>
      <c r="E31" s="387">
        <v>5000000</v>
      </c>
      <c r="F31" s="387">
        <v>4675501</v>
      </c>
      <c r="G31" s="284">
        <v>2846932</v>
      </c>
      <c r="H31" s="284">
        <v>239043</v>
      </c>
      <c r="I31" s="284">
        <v>239043</v>
      </c>
      <c r="J31" s="732">
        <f t="shared" si="17"/>
        <v>1</v>
      </c>
      <c r="K31" s="387">
        <v>5000000</v>
      </c>
      <c r="L31" s="387">
        <v>4675501</v>
      </c>
      <c r="M31" s="387">
        <v>2846932</v>
      </c>
      <c r="N31" s="284">
        <f>+H31-T31</f>
        <v>239043</v>
      </c>
      <c r="O31" s="284">
        <f>+I31-U31</f>
        <v>239043</v>
      </c>
      <c r="P31" s="732">
        <f t="shared" si="3"/>
        <v>1</v>
      </c>
      <c r="Q31" s="387"/>
      <c r="R31" s="284"/>
      <c r="S31" s="284"/>
      <c r="T31" s="284"/>
      <c r="U31" s="284"/>
      <c r="V31" s="732">
        <v>0</v>
      </c>
    </row>
    <row r="32" spans="1:22" ht="21.75" customHeight="1" thickBot="1">
      <c r="A32" s="1156"/>
      <c r="B32" s="128" t="s">
        <v>457</v>
      </c>
      <c r="C32" s="1190" t="s">
        <v>458</v>
      </c>
      <c r="D32" s="1190"/>
      <c r="E32" s="387"/>
      <c r="F32" s="387"/>
      <c r="G32" s="284"/>
      <c r="H32" s="284">
        <v>1330000</v>
      </c>
      <c r="I32" s="284">
        <v>1330000</v>
      </c>
      <c r="J32" s="732">
        <f t="shared" si="17"/>
        <v>1</v>
      </c>
      <c r="K32" s="387"/>
      <c r="L32" s="387"/>
      <c r="M32" s="387"/>
      <c r="N32" s="284">
        <f>H32-T32</f>
        <v>1330000</v>
      </c>
      <c r="O32" s="284">
        <f>I32-U32</f>
        <v>1330000</v>
      </c>
      <c r="P32" s="732">
        <f t="shared" si="3"/>
        <v>1</v>
      </c>
      <c r="Q32" s="387"/>
      <c r="R32" s="284"/>
      <c r="S32" s="284"/>
      <c r="T32" s="284"/>
      <c r="U32" s="284"/>
      <c r="V32" s="732">
        <v>0</v>
      </c>
    </row>
    <row r="33" spans="1:22" ht="21.75" customHeight="1" thickBot="1">
      <c r="A33" s="1157" t="s">
        <v>10</v>
      </c>
      <c r="B33" s="1200" t="s">
        <v>350</v>
      </c>
      <c r="C33" s="1200"/>
      <c r="D33" s="1200"/>
      <c r="E33" s="376">
        <f>SUM(E34:E37)</f>
        <v>29627798</v>
      </c>
      <c r="F33" s="376">
        <f>SUM(F34:F37)</f>
        <v>29952297</v>
      </c>
      <c r="G33" s="376">
        <f>SUM(G34:G37)</f>
        <v>31702436</v>
      </c>
      <c r="H33" s="133">
        <f>+H34+H35+H36+H37</f>
        <v>36145998</v>
      </c>
      <c r="I33" s="133">
        <f>I34+I35+I36+I37</f>
        <v>36145998</v>
      </c>
      <c r="J33" s="734">
        <f t="shared" si="17"/>
        <v>1</v>
      </c>
      <c r="K33" s="376">
        <f>SUM(K34:K37)</f>
        <v>18551798</v>
      </c>
      <c r="L33" s="376">
        <f>SUM(L34:L37)</f>
        <v>18876297</v>
      </c>
      <c r="M33" s="376">
        <f t="shared" ref="M33:S33" si="18">SUM(M34:M37)</f>
        <v>20626436</v>
      </c>
      <c r="N33" s="133">
        <f>SUM(N34:N37)</f>
        <v>36145998</v>
      </c>
      <c r="O33" s="133">
        <f>SUM(O34:O37)</f>
        <v>36145998</v>
      </c>
      <c r="P33" s="734">
        <f t="shared" si="3"/>
        <v>1</v>
      </c>
      <c r="Q33" s="376">
        <f t="shared" si="18"/>
        <v>11076000</v>
      </c>
      <c r="R33" s="376">
        <f t="shared" si="18"/>
        <v>11076000</v>
      </c>
      <c r="S33" s="376">
        <f t="shared" si="18"/>
        <v>11076000</v>
      </c>
      <c r="T33" s="376">
        <f t="shared" ref="T33" si="19">SUM(T34:T37)</f>
        <v>0</v>
      </c>
      <c r="U33" s="376">
        <f t="shared" ref="U33" si="20">SUM(U34:U37)</f>
        <v>0</v>
      </c>
      <c r="V33" s="734">
        <v>0</v>
      </c>
    </row>
    <row r="34" spans="1:22" ht="21.75" customHeight="1" thickBot="1">
      <c r="A34" s="1155"/>
      <c r="B34" s="128" t="s">
        <v>50</v>
      </c>
      <c r="C34" s="1269" t="s">
        <v>351</v>
      </c>
      <c r="D34" s="1270"/>
      <c r="E34" s="637">
        <v>29627798</v>
      </c>
      <c r="F34" s="637">
        <v>29952297</v>
      </c>
      <c r="G34" s="638">
        <v>31702436</v>
      </c>
      <c r="H34" s="638">
        <f>13789965+17422382+1200000</f>
        <v>32412347</v>
      </c>
      <c r="I34" s="638">
        <v>32412347</v>
      </c>
      <c r="J34" s="735">
        <f t="shared" si="17"/>
        <v>1</v>
      </c>
      <c r="K34" s="637">
        <f>E34-Q34</f>
        <v>18551798</v>
      </c>
      <c r="L34" s="637">
        <f>F34-R34</f>
        <v>18876297</v>
      </c>
      <c r="M34" s="637">
        <f>G34-S34</f>
        <v>20626436</v>
      </c>
      <c r="N34" s="638">
        <f>H34-T34</f>
        <v>32412347</v>
      </c>
      <c r="O34" s="638">
        <f>I34-U34</f>
        <v>32412347</v>
      </c>
      <c r="P34" s="735">
        <f t="shared" si="3"/>
        <v>1</v>
      </c>
      <c r="Q34" s="637">
        <v>11076000</v>
      </c>
      <c r="R34" s="637">
        <v>11076000</v>
      </c>
      <c r="S34" s="637">
        <v>11076000</v>
      </c>
      <c r="T34" s="637"/>
      <c r="U34" s="637"/>
      <c r="V34" s="735">
        <v>0</v>
      </c>
    </row>
    <row r="35" spans="1:22" ht="21.75" customHeight="1" thickBot="1">
      <c r="A35" s="1147"/>
      <c r="B35" s="128" t="s">
        <v>51</v>
      </c>
      <c r="C35" s="1191" t="s">
        <v>455</v>
      </c>
      <c r="D35" s="1205"/>
      <c r="E35" s="639"/>
      <c r="F35" s="640"/>
      <c r="G35" s="640"/>
      <c r="H35" s="640">
        <v>3054119</v>
      </c>
      <c r="I35" s="640">
        <v>3054119</v>
      </c>
      <c r="J35" s="736">
        <f t="shared" si="17"/>
        <v>1</v>
      </c>
      <c r="K35" s="639"/>
      <c r="L35" s="640"/>
      <c r="M35" s="640"/>
      <c r="N35" s="640">
        <f>H35-T35</f>
        <v>3054119</v>
      </c>
      <c r="O35" s="640">
        <f>I35-U35</f>
        <v>3054119</v>
      </c>
      <c r="P35" s="736">
        <f t="shared" si="3"/>
        <v>1</v>
      </c>
      <c r="Q35" s="639"/>
      <c r="R35" s="133"/>
      <c r="S35" s="133"/>
      <c r="T35" s="133"/>
      <c r="U35" s="133"/>
      <c r="V35" s="736">
        <v>0</v>
      </c>
    </row>
    <row r="36" spans="1:22" ht="21.75" customHeight="1" thickBot="1">
      <c r="A36" s="1147"/>
      <c r="B36" s="128" t="s">
        <v>87</v>
      </c>
      <c r="C36" s="1191" t="s">
        <v>352</v>
      </c>
      <c r="D36" s="1205"/>
      <c r="E36" s="639"/>
      <c r="F36" s="640"/>
      <c r="G36" s="640"/>
      <c r="H36" s="640"/>
      <c r="I36" s="640"/>
      <c r="J36" s="640"/>
      <c r="K36" s="639"/>
      <c r="L36" s="640"/>
      <c r="M36" s="640"/>
      <c r="N36" s="640"/>
      <c r="O36" s="640"/>
      <c r="P36" s="640">
        <v>0</v>
      </c>
      <c r="Q36" s="639"/>
      <c r="R36" s="133"/>
      <c r="S36" s="133"/>
      <c r="T36" s="133"/>
      <c r="U36" s="133"/>
      <c r="V36" s="640">
        <v>0</v>
      </c>
    </row>
    <row r="37" spans="1:22" ht="21.75" customHeight="1" thickBot="1">
      <c r="A37" s="1147"/>
      <c r="B37" s="128" t="s">
        <v>88</v>
      </c>
      <c r="C37" s="1191" t="s">
        <v>353</v>
      </c>
      <c r="D37" s="1205"/>
      <c r="E37" s="639">
        <f>SUM(E38:E40)</f>
        <v>0</v>
      </c>
      <c r="F37" s="640"/>
      <c r="G37" s="640"/>
      <c r="H37" s="640">
        <f>SUM(H38:H40)</f>
        <v>679532</v>
      </c>
      <c r="I37" s="640">
        <f>SUM(I38:I40)</f>
        <v>679532</v>
      </c>
      <c r="J37" s="736">
        <f>I37/H37</f>
        <v>1</v>
      </c>
      <c r="K37" s="639">
        <f>SUM(K38:K40)</f>
        <v>0</v>
      </c>
      <c r="L37" s="640"/>
      <c r="M37" s="640"/>
      <c r="N37" s="640">
        <f>SUM(N38:N40)</f>
        <v>679532</v>
      </c>
      <c r="O37" s="640">
        <f>SUM(O38:O40)</f>
        <v>679532</v>
      </c>
      <c r="P37" s="736">
        <f t="shared" si="3"/>
        <v>1</v>
      </c>
      <c r="Q37" s="639"/>
      <c r="R37" s="133"/>
      <c r="S37" s="133"/>
      <c r="T37" s="133"/>
      <c r="U37" s="133"/>
      <c r="V37" s="736">
        <v>0</v>
      </c>
    </row>
    <row r="38" spans="1:22" ht="21.75" customHeight="1" thickBot="1">
      <c r="A38" s="1147"/>
      <c r="B38" s="128"/>
      <c r="C38" s="125" t="s">
        <v>354</v>
      </c>
      <c r="D38" s="978" t="s">
        <v>39</v>
      </c>
      <c r="E38" s="639"/>
      <c r="F38" s="640"/>
      <c r="G38" s="640"/>
      <c r="H38" s="640"/>
      <c r="I38" s="640"/>
      <c r="J38" s="640"/>
      <c r="K38" s="639"/>
      <c r="L38" s="640"/>
      <c r="M38" s="640"/>
      <c r="N38" s="640"/>
      <c r="O38" s="640"/>
      <c r="P38" s="640">
        <v>0</v>
      </c>
      <c r="Q38" s="639"/>
      <c r="R38" s="133"/>
      <c r="S38" s="133"/>
      <c r="T38" s="133"/>
      <c r="U38" s="133"/>
      <c r="V38" s="640">
        <v>0</v>
      </c>
    </row>
    <row r="39" spans="1:22" ht="21.75" customHeight="1" thickBot="1">
      <c r="A39" s="1147"/>
      <c r="B39" s="128"/>
      <c r="C39" s="119" t="s">
        <v>355</v>
      </c>
      <c r="D39" s="974" t="s">
        <v>38</v>
      </c>
      <c r="E39" s="639"/>
      <c r="F39" s="640"/>
      <c r="G39" s="640"/>
      <c r="H39" s="640"/>
      <c r="I39" s="640"/>
      <c r="J39" s="640"/>
      <c r="K39" s="639"/>
      <c r="L39" s="640"/>
      <c r="M39" s="640"/>
      <c r="N39" s="640"/>
      <c r="O39" s="640"/>
      <c r="P39" s="640">
        <v>0</v>
      </c>
      <c r="Q39" s="639"/>
      <c r="R39" s="133"/>
      <c r="S39" s="133"/>
      <c r="T39" s="133"/>
      <c r="U39" s="133"/>
      <c r="V39" s="640">
        <v>0</v>
      </c>
    </row>
    <row r="40" spans="1:22" ht="21.75" customHeight="1" thickBot="1">
      <c r="A40" s="1147"/>
      <c r="B40" s="128"/>
      <c r="C40" s="119" t="s">
        <v>356</v>
      </c>
      <c r="D40" s="974" t="s">
        <v>40</v>
      </c>
      <c r="E40" s="641"/>
      <c r="F40" s="642"/>
      <c r="G40" s="642"/>
      <c r="H40" s="642">
        <v>679532</v>
      </c>
      <c r="I40" s="642">
        <v>679532</v>
      </c>
      <c r="J40" s="737">
        <f>I40/H40</f>
        <v>1</v>
      </c>
      <c r="K40" s="641"/>
      <c r="L40" s="642"/>
      <c r="M40" s="642"/>
      <c r="N40" s="642">
        <f>H40-T40</f>
        <v>679532</v>
      </c>
      <c r="O40" s="642">
        <f>I40-U40</f>
        <v>679532</v>
      </c>
      <c r="P40" s="737">
        <f t="shared" si="3"/>
        <v>1</v>
      </c>
      <c r="Q40" s="641"/>
      <c r="R40" s="133"/>
      <c r="S40" s="133"/>
      <c r="T40" s="133"/>
      <c r="U40" s="133"/>
      <c r="V40" s="737">
        <v>0</v>
      </c>
    </row>
    <row r="41" spans="1:22" ht="21.75" customHeight="1" thickBot="1">
      <c r="A41" s="1157" t="s">
        <v>11</v>
      </c>
      <c r="B41" s="1200" t="s">
        <v>357</v>
      </c>
      <c r="C41" s="1200"/>
      <c r="D41" s="1200"/>
      <c r="E41" s="376">
        <f>SUM(E42:E43)</f>
        <v>0</v>
      </c>
      <c r="F41" s="133">
        <f>SUM(F42:F46)</f>
        <v>0</v>
      </c>
      <c r="G41" s="133">
        <f>SUM(G42:G46)</f>
        <v>0</v>
      </c>
      <c r="H41" s="133">
        <f>SUM(H42:H46)</f>
        <v>1000000</v>
      </c>
      <c r="I41" s="133">
        <f>SUM(I42:I46)</f>
        <v>1000000</v>
      </c>
      <c r="J41" s="734">
        <f>I41/H41</f>
        <v>1</v>
      </c>
      <c r="K41" s="376">
        <f>SUM(K42:K43)</f>
        <v>0</v>
      </c>
      <c r="L41" s="376">
        <f t="shared" ref="L41:Q41" si="21">SUM(L42:L43)</f>
        <v>0</v>
      </c>
      <c r="M41" s="376">
        <f t="shared" si="21"/>
        <v>0</v>
      </c>
      <c r="N41" s="133">
        <f t="shared" ref="N41:O41" si="22">SUM(N42:N43)</f>
        <v>1000000</v>
      </c>
      <c r="O41" s="133">
        <f t="shared" si="22"/>
        <v>1000000</v>
      </c>
      <c r="P41" s="734">
        <f t="shared" si="3"/>
        <v>1</v>
      </c>
      <c r="Q41" s="376">
        <f t="shared" si="21"/>
        <v>0</v>
      </c>
      <c r="R41" s="133"/>
      <c r="S41" s="133"/>
      <c r="T41" s="133"/>
      <c r="U41" s="133"/>
      <c r="V41" s="734">
        <v>0</v>
      </c>
    </row>
    <row r="42" spans="1:22" ht="21.75" customHeight="1">
      <c r="A42" s="1155"/>
      <c r="B42" s="1158" t="s">
        <v>358</v>
      </c>
      <c r="C42" s="1199" t="s">
        <v>360</v>
      </c>
      <c r="D42" s="1199"/>
      <c r="E42" s="384"/>
      <c r="F42" s="385"/>
      <c r="G42" s="385"/>
      <c r="H42" s="385">
        <v>1000000</v>
      </c>
      <c r="I42" s="385">
        <v>1000000</v>
      </c>
      <c r="J42" s="738">
        <f>I42/H42</f>
        <v>1</v>
      </c>
      <c r="K42" s="384"/>
      <c r="L42" s="385"/>
      <c r="M42" s="385"/>
      <c r="N42" s="385">
        <f>H42-T42</f>
        <v>1000000</v>
      </c>
      <c r="O42" s="385">
        <f>I42-U42</f>
        <v>1000000</v>
      </c>
      <c r="P42" s="738">
        <f t="shared" si="3"/>
        <v>1</v>
      </c>
      <c r="Q42" s="384"/>
      <c r="R42" s="385"/>
      <c r="S42" s="385"/>
      <c r="T42" s="385"/>
      <c r="U42" s="385"/>
      <c r="V42" s="738">
        <v>0</v>
      </c>
    </row>
    <row r="43" spans="1:22" ht="21.75" customHeight="1">
      <c r="A43" s="1147"/>
      <c r="B43" s="1159" t="s">
        <v>359</v>
      </c>
      <c r="C43" s="1191" t="s">
        <v>361</v>
      </c>
      <c r="D43" s="1191"/>
      <c r="E43" s="387">
        <f>SUM(E44:E46)</f>
        <v>0</v>
      </c>
      <c r="F43" s="284"/>
      <c r="G43" s="284"/>
      <c r="H43" s="284"/>
      <c r="I43" s="284"/>
      <c r="J43" s="284"/>
      <c r="K43" s="387">
        <f>SUM(K44:K46)</f>
        <v>0</v>
      </c>
      <c r="L43" s="284"/>
      <c r="M43" s="284"/>
      <c r="N43" s="284"/>
      <c r="O43" s="284"/>
      <c r="P43" s="284">
        <v>0</v>
      </c>
      <c r="Q43" s="387"/>
      <c r="R43" s="284"/>
      <c r="S43" s="284"/>
      <c r="T43" s="284"/>
      <c r="U43" s="284"/>
      <c r="V43" s="284">
        <v>0</v>
      </c>
    </row>
    <row r="44" spans="1:22" ht="21.75" customHeight="1">
      <c r="A44" s="1147"/>
      <c r="B44" s="1158"/>
      <c r="C44" s="125" t="s">
        <v>362</v>
      </c>
      <c r="D44" s="978" t="s">
        <v>39</v>
      </c>
      <c r="E44" s="387"/>
      <c r="F44" s="284"/>
      <c r="G44" s="284"/>
      <c r="H44" s="284"/>
      <c r="I44" s="284"/>
      <c r="J44" s="284"/>
      <c r="K44" s="387"/>
      <c r="L44" s="284"/>
      <c r="M44" s="284"/>
      <c r="N44" s="284"/>
      <c r="O44" s="284"/>
      <c r="P44" s="284">
        <v>0</v>
      </c>
      <c r="Q44" s="387"/>
      <c r="R44" s="284"/>
      <c r="S44" s="284"/>
      <c r="T44" s="284"/>
      <c r="U44" s="284"/>
      <c r="V44" s="284">
        <v>0</v>
      </c>
    </row>
    <row r="45" spans="1:22" ht="21.75" customHeight="1">
      <c r="A45" s="1147"/>
      <c r="B45" s="1159"/>
      <c r="C45" s="119" t="s">
        <v>363</v>
      </c>
      <c r="D45" s="978" t="s">
        <v>38</v>
      </c>
      <c r="E45" s="387"/>
      <c r="F45" s="284"/>
      <c r="G45" s="284"/>
      <c r="H45" s="284"/>
      <c r="I45" s="284"/>
      <c r="J45" s="575"/>
      <c r="K45" s="387"/>
      <c r="L45" s="284"/>
      <c r="M45" s="284"/>
      <c r="N45" s="284"/>
      <c r="O45" s="284"/>
      <c r="P45" s="575">
        <v>0</v>
      </c>
      <c r="Q45" s="387"/>
      <c r="R45" s="284"/>
      <c r="S45" s="284"/>
      <c r="T45" s="284"/>
      <c r="U45" s="284"/>
      <c r="V45" s="575">
        <v>0</v>
      </c>
    </row>
    <row r="46" spans="1:22" ht="21.75" customHeight="1" thickBot="1">
      <c r="A46" s="1156"/>
      <c r="B46" s="1158"/>
      <c r="C46" s="125" t="s">
        <v>364</v>
      </c>
      <c r="D46" s="978" t="s">
        <v>365</v>
      </c>
      <c r="E46" s="387"/>
      <c r="F46" s="284"/>
      <c r="G46" s="284"/>
      <c r="H46" s="284"/>
      <c r="I46" s="284"/>
      <c r="J46" s="575"/>
      <c r="K46" s="387"/>
      <c r="L46" s="284"/>
      <c r="M46" s="284"/>
      <c r="N46" s="284"/>
      <c r="O46" s="284"/>
      <c r="P46" s="575">
        <v>0</v>
      </c>
      <c r="Q46" s="436"/>
      <c r="R46" s="437"/>
      <c r="S46" s="437"/>
      <c r="T46" s="437"/>
      <c r="U46" s="437"/>
      <c r="V46" s="575">
        <v>0</v>
      </c>
    </row>
    <row r="47" spans="1:22" ht="21.75" hidden="1" customHeight="1">
      <c r="A47" s="1160"/>
      <c r="B47" s="1159"/>
      <c r="C47" s="1191"/>
      <c r="D47" s="1205"/>
      <c r="E47" s="387"/>
      <c r="F47" s="284"/>
      <c r="G47" s="284"/>
      <c r="H47" s="284"/>
      <c r="I47" s="284"/>
      <c r="J47" s="575"/>
      <c r="K47" s="387"/>
      <c r="L47" s="284"/>
      <c r="M47" s="284"/>
      <c r="N47" s="284"/>
      <c r="O47" s="284"/>
      <c r="P47" s="575" t="e">
        <f t="shared" si="3"/>
        <v>#DIV/0!</v>
      </c>
      <c r="Q47" s="395"/>
      <c r="R47" s="396"/>
      <c r="S47" s="396"/>
      <c r="T47" s="396"/>
      <c r="U47" s="396"/>
      <c r="V47" s="575" t="e">
        <f t="shared" si="4"/>
        <v>#DIV/0!</v>
      </c>
    </row>
    <row r="48" spans="1:22" ht="21.75" hidden="1" customHeight="1" thickBot="1">
      <c r="A48" s="1160"/>
      <c r="B48" s="1158"/>
      <c r="C48" s="1201"/>
      <c r="D48" s="1202"/>
      <c r="E48" s="576"/>
      <c r="F48" s="577"/>
      <c r="G48" s="577"/>
      <c r="H48" s="577"/>
      <c r="I48" s="577"/>
      <c r="J48" s="578"/>
      <c r="K48" s="576"/>
      <c r="L48" s="577"/>
      <c r="M48" s="577"/>
      <c r="N48" s="577"/>
      <c r="O48" s="577"/>
      <c r="P48" s="578" t="e">
        <f t="shared" si="3"/>
        <v>#DIV/0!</v>
      </c>
      <c r="Q48" s="395"/>
      <c r="R48" s="396"/>
      <c r="S48" s="396"/>
      <c r="T48" s="396"/>
      <c r="U48" s="396"/>
      <c r="V48" s="578" t="e">
        <f t="shared" si="4"/>
        <v>#DIV/0!</v>
      </c>
    </row>
    <row r="49" spans="1:22" ht="21.75" customHeight="1" thickBot="1">
      <c r="A49" s="1157" t="s">
        <v>12</v>
      </c>
      <c r="B49" s="1200" t="s">
        <v>93</v>
      </c>
      <c r="C49" s="1200"/>
      <c r="D49" s="1200"/>
      <c r="E49" s="376">
        <f t="shared" ref="E49:S49" si="23">E50+E51</f>
        <v>300000</v>
      </c>
      <c r="F49" s="376">
        <f>F50+F51</f>
        <v>300000</v>
      </c>
      <c r="G49" s="133">
        <f t="shared" si="23"/>
        <v>300000</v>
      </c>
      <c r="H49" s="133">
        <f t="shared" si="23"/>
        <v>1468510</v>
      </c>
      <c r="I49" s="133">
        <f t="shared" si="23"/>
        <v>1468510</v>
      </c>
      <c r="J49" s="734">
        <f>I49/H49</f>
        <v>1</v>
      </c>
      <c r="K49" s="376">
        <f>K50+K51</f>
        <v>0</v>
      </c>
      <c r="L49" s="133">
        <f t="shared" si="23"/>
        <v>0</v>
      </c>
      <c r="M49" s="133">
        <f t="shared" si="23"/>
        <v>0</v>
      </c>
      <c r="N49" s="133">
        <f t="shared" ref="N49:O49" si="24">N50+N51</f>
        <v>1468510</v>
      </c>
      <c r="O49" s="133">
        <f t="shared" si="24"/>
        <v>1468510</v>
      </c>
      <c r="P49" s="734">
        <f t="shared" si="3"/>
        <v>1</v>
      </c>
      <c r="Q49" s="376">
        <f t="shared" si="23"/>
        <v>300000</v>
      </c>
      <c r="R49" s="376">
        <f>R50+R51</f>
        <v>300000</v>
      </c>
      <c r="S49" s="133">
        <f t="shared" si="23"/>
        <v>300000</v>
      </c>
      <c r="T49" s="133">
        <f t="shared" ref="T49" si="25">T50+T51</f>
        <v>0</v>
      </c>
      <c r="U49" s="133">
        <f t="shared" ref="U49" si="26">U50+U51</f>
        <v>0</v>
      </c>
      <c r="V49" s="734">
        <v>0</v>
      </c>
    </row>
    <row r="50" spans="1:22" s="1143" customFormat="1" ht="21.75" customHeight="1">
      <c r="A50" s="1161"/>
      <c r="B50" s="1158" t="s">
        <v>52</v>
      </c>
      <c r="C50" s="1199" t="s">
        <v>378</v>
      </c>
      <c r="D50" s="1199"/>
      <c r="E50" s="386"/>
      <c r="F50" s="386"/>
      <c r="G50" s="283"/>
      <c r="H50" s="283"/>
      <c r="I50" s="283"/>
      <c r="J50" s="283"/>
      <c r="K50" s="386"/>
      <c r="L50" s="283"/>
      <c r="M50" s="283"/>
      <c r="N50" s="283"/>
      <c r="O50" s="283"/>
      <c r="P50" s="283">
        <v>0</v>
      </c>
      <c r="Q50" s="386"/>
      <c r="R50" s="386"/>
      <c r="S50" s="283"/>
      <c r="T50" s="283"/>
      <c r="U50" s="283"/>
      <c r="V50" s="283">
        <v>0</v>
      </c>
    </row>
    <row r="51" spans="1:22" ht="21.75" customHeight="1" thickBot="1">
      <c r="A51" s="1147"/>
      <c r="B51" s="119" t="s">
        <v>53</v>
      </c>
      <c r="C51" s="1191" t="s">
        <v>379</v>
      </c>
      <c r="D51" s="1191"/>
      <c r="E51" s="1087">
        <v>300000</v>
      </c>
      <c r="F51" s="1087">
        <v>300000</v>
      </c>
      <c r="G51" s="1087">
        <v>300000</v>
      </c>
      <c r="H51" s="1088">
        <v>1468510</v>
      </c>
      <c r="I51" s="1088">
        <v>1468510</v>
      </c>
      <c r="J51" s="1089">
        <f>I51/H51</f>
        <v>1</v>
      </c>
      <c r="K51" s="1087"/>
      <c r="L51" s="1088"/>
      <c r="M51" s="1088"/>
      <c r="N51" s="1088">
        <f>H51-T51</f>
        <v>1468510</v>
      </c>
      <c r="O51" s="1088">
        <f>I51-U51</f>
        <v>1468510</v>
      </c>
      <c r="P51" s="1089">
        <f t="shared" si="3"/>
        <v>1</v>
      </c>
      <c r="Q51" s="1087">
        <v>300000</v>
      </c>
      <c r="R51" s="366">
        <v>300000</v>
      </c>
      <c r="S51" s="366">
        <v>300000</v>
      </c>
      <c r="T51" s="366"/>
      <c r="U51" s="366"/>
      <c r="V51" s="1089">
        <v>0</v>
      </c>
    </row>
    <row r="52" spans="1:22" ht="21.75" customHeight="1" thickBot="1">
      <c r="A52" s="1157" t="s">
        <v>13</v>
      </c>
      <c r="B52" s="1200" t="s">
        <v>366</v>
      </c>
      <c r="C52" s="1200"/>
      <c r="D52" s="1200"/>
      <c r="E52" s="371">
        <f t="shared" ref="E52:S52" si="27">SUM(E53:E54)</f>
        <v>0</v>
      </c>
      <c r="F52" s="371">
        <f>SUM(F53:F54)</f>
        <v>0</v>
      </c>
      <c r="G52" s="287">
        <f t="shared" si="27"/>
        <v>0</v>
      </c>
      <c r="H52" s="287">
        <f t="shared" si="27"/>
        <v>0</v>
      </c>
      <c r="I52" s="287">
        <f t="shared" si="27"/>
        <v>0</v>
      </c>
      <c r="J52" s="287">
        <f t="shared" si="27"/>
        <v>0</v>
      </c>
      <c r="K52" s="371">
        <f>SUM(K53:K54)</f>
        <v>0</v>
      </c>
      <c r="L52" s="287">
        <f t="shared" si="27"/>
        <v>0</v>
      </c>
      <c r="M52" s="287">
        <f t="shared" si="27"/>
        <v>0</v>
      </c>
      <c r="N52" s="287">
        <f t="shared" ref="N52:O52" si="28">SUM(N53:N54)</f>
        <v>0</v>
      </c>
      <c r="O52" s="287">
        <f t="shared" si="28"/>
        <v>0</v>
      </c>
      <c r="P52" s="287">
        <v>0</v>
      </c>
      <c r="Q52" s="371">
        <f t="shared" si="27"/>
        <v>0</v>
      </c>
      <c r="R52" s="371">
        <f>SUM(R53:R54)</f>
        <v>0</v>
      </c>
      <c r="S52" s="287">
        <f t="shared" si="27"/>
        <v>0</v>
      </c>
      <c r="T52" s="287">
        <f t="shared" ref="T52" si="29">SUM(T53:T54)</f>
        <v>0</v>
      </c>
      <c r="U52" s="287">
        <f t="shared" ref="U52" si="30">SUM(U53:U54)</f>
        <v>0</v>
      </c>
      <c r="V52" s="287">
        <v>0</v>
      </c>
    </row>
    <row r="53" spans="1:22" s="1143" customFormat="1" ht="21.75" customHeight="1">
      <c r="A53" s="1161"/>
      <c r="B53" s="125" t="s">
        <v>54</v>
      </c>
      <c r="C53" s="1199" t="s">
        <v>368</v>
      </c>
      <c r="D53" s="1199"/>
      <c r="E53" s="372">
        <v>0</v>
      </c>
      <c r="F53" s="372">
        <v>0</v>
      </c>
      <c r="G53" s="289">
        <v>0</v>
      </c>
      <c r="H53" s="289">
        <v>0</v>
      </c>
      <c r="I53" s="289">
        <v>0</v>
      </c>
      <c r="J53" s="289">
        <v>0</v>
      </c>
      <c r="K53" s="372">
        <v>0</v>
      </c>
      <c r="L53" s="289">
        <v>0</v>
      </c>
      <c r="M53" s="289">
        <v>0</v>
      </c>
      <c r="N53" s="289">
        <v>0</v>
      </c>
      <c r="O53" s="289">
        <v>0</v>
      </c>
      <c r="P53" s="289">
        <v>0</v>
      </c>
      <c r="Q53" s="372"/>
      <c r="R53" s="372"/>
      <c r="S53" s="288"/>
      <c r="T53" s="288"/>
      <c r="U53" s="288"/>
      <c r="V53" s="289">
        <v>0</v>
      </c>
    </row>
    <row r="54" spans="1:22" ht="21.75" customHeight="1" thickBot="1">
      <c r="A54" s="1156"/>
      <c r="B54" s="128" t="s">
        <v>367</v>
      </c>
      <c r="C54" s="1190" t="s">
        <v>369</v>
      </c>
      <c r="D54" s="1190"/>
      <c r="E54" s="388">
        <v>0</v>
      </c>
      <c r="F54" s="388">
        <v>0</v>
      </c>
      <c r="G54" s="389">
        <v>0</v>
      </c>
      <c r="H54" s="389">
        <v>0</v>
      </c>
      <c r="I54" s="389">
        <v>0</v>
      </c>
      <c r="J54" s="389">
        <v>0</v>
      </c>
      <c r="K54" s="388">
        <v>0</v>
      </c>
      <c r="L54" s="389">
        <v>0</v>
      </c>
      <c r="M54" s="389">
        <v>0</v>
      </c>
      <c r="N54" s="389">
        <f>+H54-T54</f>
        <v>0</v>
      </c>
      <c r="O54" s="389">
        <f>+I54-U54</f>
        <v>0</v>
      </c>
      <c r="P54" s="389">
        <v>0</v>
      </c>
      <c r="Q54" s="388"/>
      <c r="R54" s="388"/>
      <c r="S54" s="389"/>
      <c r="T54" s="389"/>
      <c r="U54" s="389"/>
      <c r="V54" s="389">
        <v>0</v>
      </c>
    </row>
    <row r="55" spans="1:22" ht="21.75" customHeight="1" thickBot="1">
      <c r="A55" s="1157" t="s">
        <v>14</v>
      </c>
      <c r="B55" s="1203" t="s">
        <v>95</v>
      </c>
      <c r="C55" s="1203"/>
      <c r="D55" s="1203"/>
      <c r="E55" s="371">
        <f t="shared" ref="E55:L55" si="31">E7+E21+E41+E49+E52+E33</f>
        <v>47117790</v>
      </c>
      <c r="F55" s="371">
        <f>F7+F21+F41+F49+F52+F33</f>
        <v>47117790</v>
      </c>
      <c r="G55" s="371">
        <f>G7+G21+G41+G49+G52+G33</f>
        <v>47039360</v>
      </c>
      <c r="H55" s="371">
        <f t="shared" si="31"/>
        <v>55647809</v>
      </c>
      <c r="I55" s="371">
        <f t="shared" si="31"/>
        <v>55288594</v>
      </c>
      <c r="J55" s="739">
        <f>I55/H55</f>
        <v>0.993544849178159</v>
      </c>
      <c r="K55" s="371">
        <f t="shared" si="31"/>
        <v>30133256</v>
      </c>
      <c r="L55" s="371">
        <f t="shared" si="31"/>
        <v>30133256</v>
      </c>
      <c r="M55" s="371">
        <f t="shared" ref="M55:S55" si="32">M7+M21+M41+M49+M52+M33</f>
        <v>30054826</v>
      </c>
      <c r="N55" s="371">
        <f t="shared" ref="N55:O55" si="33">N7+N21+N41+N49+N52+N33</f>
        <v>53770969</v>
      </c>
      <c r="O55" s="371">
        <f t="shared" si="33"/>
        <v>53411754</v>
      </c>
      <c r="P55" s="739">
        <f t="shared" si="3"/>
        <v>0.99331953642122384</v>
      </c>
      <c r="Q55" s="371">
        <f t="shared" si="32"/>
        <v>16984534</v>
      </c>
      <c r="R55" s="371">
        <f t="shared" si="32"/>
        <v>16984534</v>
      </c>
      <c r="S55" s="371">
        <f t="shared" si="32"/>
        <v>16984536</v>
      </c>
      <c r="T55" s="371">
        <f t="shared" ref="T55" si="34">T7+T21+T41+T49+T52+T33</f>
        <v>1876840</v>
      </c>
      <c r="U55" s="371">
        <f t="shared" ref="U55" si="35">U7+U21+U41+U49+U52+U33</f>
        <v>1876840</v>
      </c>
      <c r="V55" s="739">
        <v>1</v>
      </c>
    </row>
    <row r="56" spans="1:22" ht="24" customHeight="1" thickBot="1">
      <c r="A56" s="126" t="s">
        <v>70</v>
      </c>
      <c r="B56" s="1200" t="s">
        <v>370</v>
      </c>
      <c r="C56" s="1200"/>
      <c r="D56" s="1200"/>
      <c r="E56" s="371">
        <f t="shared" ref="E56:K56" si="36">SUM(E57:E59)</f>
        <v>25600592</v>
      </c>
      <c r="F56" s="371">
        <f>SUM(F57:F59)</f>
        <v>25600592</v>
      </c>
      <c r="G56" s="371">
        <f t="shared" si="36"/>
        <v>25679022</v>
      </c>
      <c r="H56" s="371">
        <f t="shared" si="36"/>
        <v>26998505</v>
      </c>
      <c r="I56" s="371">
        <f t="shared" si="36"/>
        <v>26998505</v>
      </c>
      <c r="J56" s="739">
        <f>I56/H56</f>
        <v>1</v>
      </c>
      <c r="K56" s="371">
        <f t="shared" si="36"/>
        <v>9684592</v>
      </c>
      <c r="L56" s="371">
        <f t="shared" ref="L56:S56" si="37">SUM(L57:L59)</f>
        <v>9684592</v>
      </c>
      <c r="M56" s="371">
        <f t="shared" si="37"/>
        <v>9763022</v>
      </c>
      <c r="N56" s="371">
        <f t="shared" ref="N56:O56" si="38">SUM(N57:N59)</f>
        <v>26998505</v>
      </c>
      <c r="O56" s="371">
        <f t="shared" si="38"/>
        <v>26998505</v>
      </c>
      <c r="P56" s="739">
        <v>1</v>
      </c>
      <c r="Q56" s="371">
        <f t="shared" si="37"/>
        <v>15916000</v>
      </c>
      <c r="R56" s="371">
        <f t="shared" si="37"/>
        <v>15916000</v>
      </c>
      <c r="S56" s="371">
        <f t="shared" si="37"/>
        <v>15916000</v>
      </c>
      <c r="T56" s="371">
        <f t="shared" ref="T56" si="39">SUM(T57:T59)</f>
        <v>0</v>
      </c>
      <c r="U56" s="371">
        <f t="shared" ref="U56" si="40">SUM(U57:U59)</f>
        <v>0</v>
      </c>
      <c r="V56" s="739">
        <v>0</v>
      </c>
    </row>
    <row r="57" spans="1:22" ht="21.75" customHeight="1">
      <c r="A57" s="1155"/>
      <c r="B57" s="125" t="s">
        <v>56</v>
      </c>
      <c r="C57" s="1199" t="s">
        <v>371</v>
      </c>
      <c r="D57" s="1199"/>
      <c r="E57" s="390"/>
      <c r="F57" s="390"/>
      <c r="G57" s="288"/>
      <c r="H57" s="288"/>
      <c r="I57" s="288"/>
      <c r="J57" s="288"/>
      <c r="K57" s="390"/>
      <c r="L57" s="390"/>
      <c r="M57" s="288"/>
      <c r="N57" s="288"/>
      <c r="O57" s="288"/>
      <c r="P57" s="288">
        <v>0</v>
      </c>
      <c r="Q57" s="390"/>
      <c r="R57" s="390"/>
      <c r="S57" s="288"/>
      <c r="T57" s="288"/>
      <c r="U57" s="288"/>
      <c r="V57" s="288">
        <v>0</v>
      </c>
    </row>
    <row r="58" spans="1:22" ht="21.75" customHeight="1">
      <c r="A58" s="1147"/>
      <c r="B58" s="1159" t="s">
        <v>57</v>
      </c>
      <c r="C58" s="1199" t="s">
        <v>459</v>
      </c>
      <c r="D58" s="1199"/>
      <c r="E58" s="367"/>
      <c r="F58" s="367"/>
      <c r="G58" s="286"/>
      <c r="H58" s="286">
        <v>1319483</v>
      </c>
      <c r="I58" s="286">
        <v>1319483</v>
      </c>
      <c r="J58" s="740">
        <f>I58/H58</f>
        <v>1</v>
      </c>
      <c r="K58" s="367"/>
      <c r="L58" s="367"/>
      <c r="M58" s="286"/>
      <c r="N58" s="286">
        <f>H58-T58</f>
        <v>1319483</v>
      </c>
      <c r="O58" s="286">
        <f>I58-U58</f>
        <v>1319483</v>
      </c>
      <c r="P58" s="740">
        <f t="shared" si="3"/>
        <v>1</v>
      </c>
      <c r="Q58" s="367"/>
      <c r="R58" s="367"/>
      <c r="S58" s="286"/>
      <c r="T58" s="286"/>
      <c r="U58" s="286"/>
      <c r="V58" s="740">
        <v>0</v>
      </c>
    </row>
    <row r="59" spans="1:22" ht="21.75" customHeight="1" thickBot="1">
      <c r="A59" s="1147"/>
      <c r="B59" s="1159" t="s">
        <v>94</v>
      </c>
      <c r="C59" s="1199" t="s">
        <v>372</v>
      </c>
      <c r="D59" s="1199"/>
      <c r="E59" s="367">
        <v>25600592</v>
      </c>
      <c r="F59" s="367">
        <v>25600592</v>
      </c>
      <c r="G59" s="286">
        <v>25679022</v>
      </c>
      <c r="H59" s="286">
        <v>25679022</v>
      </c>
      <c r="I59" s="286">
        <v>25679022</v>
      </c>
      <c r="J59" s="740">
        <f>I59/H59</f>
        <v>1</v>
      </c>
      <c r="K59" s="367">
        <f>E59-Q59</f>
        <v>9684592</v>
      </c>
      <c r="L59" s="367">
        <f>F59-R59</f>
        <v>9684592</v>
      </c>
      <c r="M59" s="367">
        <f>G59-S59</f>
        <v>9763022</v>
      </c>
      <c r="N59" s="286">
        <f>H59-T59</f>
        <v>25679022</v>
      </c>
      <c r="O59" s="286">
        <f>I59-U59</f>
        <v>25679022</v>
      </c>
      <c r="P59" s="740">
        <f t="shared" si="3"/>
        <v>1</v>
      </c>
      <c r="Q59" s="367">
        <v>15916000</v>
      </c>
      <c r="R59" s="367">
        <v>15916000</v>
      </c>
      <c r="S59" s="367">
        <v>15916000</v>
      </c>
      <c r="T59" s="367"/>
      <c r="U59" s="367"/>
      <c r="V59" s="740">
        <v>0</v>
      </c>
    </row>
    <row r="60" spans="1:22" ht="35.25" customHeight="1" thickBot="1">
      <c r="A60" s="1157" t="s">
        <v>71</v>
      </c>
      <c r="B60" s="1266" t="s">
        <v>96</v>
      </c>
      <c r="C60" s="1266"/>
      <c r="D60" s="1266"/>
      <c r="E60" s="371">
        <f>E55+E56</f>
        <v>72718382</v>
      </c>
      <c r="F60" s="287">
        <f t="shared" ref="F60:I60" si="41">F55+F56</f>
        <v>72718382</v>
      </c>
      <c r="G60" s="287">
        <f t="shared" si="41"/>
        <v>72718382</v>
      </c>
      <c r="H60" s="287">
        <f t="shared" si="41"/>
        <v>82646314</v>
      </c>
      <c r="I60" s="287">
        <f t="shared" si="41"/>
        <v>82287099</v>
      </c>
      <c r="J60" s="742">
        <f>I9/H9</f>
        <v>0.95737487202458083</v>
      </c>
      <c r="K60" s="371">
        <f>K55+K56</f>
        <v>39817848</v>
      </c>
      <c r="L60" s="371">
        <f t="shared" ref="L60:Q60" si="42">L55+L56</f>
        <v>39817848</v>
      </c>
      <c r="M60" s="371">
        <f t="shared" si="42"/>
        <v>39817848</v>
      </c>
      <c r="N60" s="287">
        <f t="shared" ref="N60:O60" si="43">N55+N56</f>
        <v>80769474</v>
      </c>
      <c r="O60" s="287">
        <f t="shared" si="43"/>
        <v>80410259</v>
      </c>
      <c r="P60" s="742">
        <f t="shared" si="3"/>
        <v>0.99555258958353499</v>
      </c>
      <c r="Q60" s="371">
        <f t="shared" si="42"/>
        <v>32900534</v>
      </c>
      <c r="R60" s="371">
        <f>R55+R56</f>
        <v>32900534</v>
      </c>
      <c r="S60" s="371">
        <f>S55+S56</f>
        <v>32900536</v>
      </c>
      <c r="T60" s="371">
        <f t="shared" ref="T60" si="44">T55+T56</f>
        <v>1876840</v>
      </c>
      <c r="U60" s="371">
        <f t="shared" ref="U60" si="45">U55+U56</f>
        <v>1876840</v>
      </c>
      <c r="V60" s="742">
        <f t="shared" si="4"/>
        <v>1</v>
      </c>
    </row>
    <row r="61" spans="1:22" ht="21.75" hidden="1" customHeight="1" thickBot="1">
      <c r="A61" s="1267" t="s">
        <v>259</v>
      </c>
      <c r="B61" s="1268"/>
      <c r="C61" s="1268"/>
      <c r="D61" s="1268"/>
      <c r="E61" s="1162"/>
      <c r="F61" s="1163"/>
      <c r="G61" s="1163"/>
      <c r="H61" s="1163"/>
      <c r="I61" s="1163"/>
      <c r="J61" s="1164"/>
      <c r="K61" s="1162"/>
      <c r="L61" s="1163"/>
      <c r="M61" s="1163"/>
      <c r="N61" s="1163"/>
      <c r="O61" s="1163"/>
      <c r="P61" s="1164"/>
      <c r="Q61" s="1162"/>
      <c r="R61" s="1163"/>
      <c r="S61" s="1163"/>
      <c r="T61" s="1163"/>
      <c r="U61" s="1163"/>
      <c r="V61" s="1164"/>
    </row>
    <row r="62" spans="1:22" ht="21.75" hidden="1" customHeight="1" thickBot="1">
      <c r="A62" s="1265" t="s">
        <v>7</v>
      </c>
      <c r="B62" s="1266"/>
      <c r="C62" s="1266"/>
      <c r="D62" s="1266"/>
      <c r="E62" s="1165"/>
      <c r="F62" s="1166"/>
      <c r="G62" s="1166"/>
      <c r="H62" s="1166"/>
      <c r="I62" s="1166"/>
      <c r="J62" s="1167"/>
      <c r="K62" s="1165"/>
      <c r="L62" s="1166"/>
      <c r="M62" s="1166"/>
      <c r="N62" s="1166"/>
      <c r="O62" s="1166"/>
      <c r="P62" s="1167"/>
      <c r="Q62" s="1165"/>
      <c r="R62" s="1166"/>
      <c r="S62" s="1166"/>
      <c r="T62" s="1166"/>
      <c r="U62" s="1166"/>
      <c r="V62" s="1167"/>
    </row>
    <row r="63" spans="1:22" ht="21.75" customHeight="1">
      <c r="A63" s="1168"/>
      <c r="B63" s="1169"/>
      <c r="C63" s="1169"/>
      <c r="D63" s="1169"/>
      <c r="E63" s="1170"/>
      <c r="F63" s="1170"/>
      <c r="G63" s="1170"/>
      <c r="H63" s="1170"/>
      <c r="I63" s="1170"/>
      <c r="J63" s="1170"/>
      <c r="K63" s="1170"/>
      <c r="L63" s="1170"/>
      <c r="M63" s="1170"/>
      <c r="N63" s="1170"/>
      <c r="O63" s="1171"/>
      <c r="P63" s="1170"/>
      <c r="Q63" s="1170"/>
      <c r="R63" s="1170"/>
      <c r="S63" s="1170"/>
      <c r="T63" s="1171"/>
      <c r="U63" s="1170"/>
      <c r="V63" s="1170"/>
    </row>
    <row r="64" spans="1:22" ht="21.75" customHeight="1">
      <c r="A64" s="1172"/>
      <c r="B64" s="1173"/>
      <c r="C64" s="1173"/>
      <c r="D64" s="1173"/>
      <c r="E64" s="1135"/>
      <c r="F64" s="1135"/>
      <c r="G64" s="1135"/>
      <c r="I64" s="1135"/>
      <c r="J64" s="1135"/>
      <c r="K64" s="1135"/>
      <c r="P64" s="1135"/>
      <c r="R64" s="1135"/>
      <c r="S64" s="1135"/>
    </row>
    <row r="65" spans="1:20" ht="35.25" customHeight="1">
      <c r="A65" s="1172"/>
      <c r="B65" s="1173"/>
      <c r="C65" s="1173"/>
      <c r="D65" s="1173"/>
      <c r="E65" s="1135"/>
      <c r="F65" s="1135"/>
      <c r="G65" s="1135"/>
      <c r="H65" s="1135"/>
      <c r="I65" s="1135"/>
      <c r="J65" s="1135"/>
      <c r="K65" s="1135"/>
      <c r="L65" s="1135"/>
      <c r="M65" s="1135"/>
      <c r="N65" s="1135"/>
      <c r="O65" s="1135"/>
      <c r="P65" s="1135"/>
      <c r="R65" s="1135"/>
      <c r="S65" s="1135"/>
    </row>
    <row r="66" spans="1:20" ht="35.25" customHeight="1">
      <c r="A66" s="1172"/>
      <c r="B66" s="1173"/>
      <c r="C66" s="1173"/>
      <c r="D66" s="1173"/>
      <c r="E66" s="1135"/>
      <c r="F66" s="1135"/>
      <c r="G66" s="1135"/>
      <c r="H66" s="1135"/>
      <c r="I66" s="1135"/>
      <c r="J66" s="1135"/>
      <c r="K66" s="1135"/>
      <c r="L66" s="1135"/>
      <c r="M66" s="1135"/>
      <c r="N66" s="1135"/>
      <c r="O66" s="1135"/>
      <c r="P66" s="1135"/>
      <c r="R66" s="1135"/>
      <c r="S66" s="1135"/>
      <c r="T66" s="1135"/>
    </row>
    <row r="67" spans="1:20"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1135"/>
      <c r="P67" s="1135"/>
      <c r="R67" s="1135"/>
      <c r="S67" s="1135"/>
      <c r="T67" s="1135"/>
    </row>
    <row r="68" spans="1:20">
      <c r="E68" s="1135"/>
      <c r="F68" s="1135"/>
      <c r="G68" s="1135"/>
      <c r="H68" s="1135"/>
      <c r="I68" s="1135"/>
      <c r="J68" s="1135"/>
      <c r="K68" s="1135"/>
      <c r="L68" s="1135"/>
      <c r="M68" s="1135"/>
      <c r="N68" s="1135"/>
      <c r="O68" s="1135"/>
      <c r="P68" s="1135"/>
      <c r="R68" s="1135"/>
      <c r="S68" s="1135"/>
      <c r="T68" s="1135"/>
    </row>
    <row r="69" spans="1:20">
      <c r="E69" s="1135"/>
      <c r="F69" s="1135"/>
      <c r="G69" s="1135"/>
      <c r="H69" s="1135"/>
      <c r="I69" s="1135"/>
      <c r="J69" s="1135"/>
      <c r="K69" s="1135"/>
      <c r="L69" s="1135"/>
      <c r="M69" s="1135"/>
      <c r="N69" s="1135"/>
      <c r="O69" s="1135"/>
      <c r="P69" s="1135"/>
      <c r="R69" s="1135"/>
      <c r="S69" s="1135"/>
      <c r="T69" s="1135"/>
    </row>
    <row r="70" spans="1:20">
      <c r="D70" s="1176"/>
      <c r="E70" s="1135"/>
      <c r="F70" s="1135"/>
      <c r="G70" s="1135"/>
      <c r="H70" s="1135"/>
      <c r="I70" s="1135"/>
      <c r="J70" s="1135"/>
      <c r="K70" s="1135"/>
      <c r="L70" s="1135"/>
      <c r="M70" s="1135"/>
      <c r="N70" s="1135"/>
      <c r="O70" s="1135"/>
      <c r="P70" s="1135"/>
      <c r="R70" s="1135"/>
      <c r="S70" s="1135"/>
      <c r="T70" s="1135"/>
    </row>
    <row r="71" spans="1:20" ht="48.75" customHeight="1">
      <c r="D71" s="1176"/>
      <c r="E71" s="1135"/>
      <c r="F71" s="1135"/>
      <c r="G71" s="1135"/>
      <c r="H71" s="1135"/>
      <c r="I71" s="1135"/>
      <c r="J71" s="1135"/>
      <c r="K71" s="1135"/>
      <c r="L71" s="1135"/>
      <c r="M71" s="1135"/>
      <c r="N71" s="1135"/>
      <c r="O71" s="1135"/>
      <c r="P71" s="1135"/>
      <c r="R71" s="1135"/>
      <c r="S71" s="1135"/>
      <c r="T71" s="1135"/>
    </row>
    <row r="72" spans="1:20" ht="46.5" customHeight="1">
      <c r="D72" s="1176"/>
      <c r="E72" s="1135"/>
      <c r="F72" s="1135"/>
      <c r="G72" s="1135"/>
      <c r="H72" s="1135"/>
      <c r="I72" s="1135"/>
      <c r="J72" s="1135"/>
      <c r="K72" s="1135"/>
      <c r="L72" s="1135"/>
      <c r="M72" s="1135"/>
      <c r="N72" s="1135"/>
      <c r="O72" s="1135"/>
      <c r="P72" s="1135"/>
      <c r="R72" s="1135"/>
      <c r="S72" s="1135"/>
      <c r="T72" s="1135"/>
    </row>
    <row r="73" spans="1:20" ht="41.25" customHeight="1">
      <c r="E73" s="1135"/>
      <c r="F73" s="1135"/>
      <c r="G73" s="1135"/>
      <c r="H73" s="1135"/>
      <c r="I73" s="1135"/>
      <c r="J73" s="1135"/>
      <c r="K73" s="1135"/>
      <c r="L73" s="1135"/>
      <c r="M73" s="1135"/>
      <c r="N73" s="1135"/>
      <c r="O73" s="1135"/>
      <c r="P73" s="1135"/>
      <c r="R73" s="1135"/>
      <c r="S73" s="1135"/>
      <c r="T73" s="1135"/>
    </row>
    <row r="74" spans="1:20">
      <c r="E74" s="1135"/>
      <c r="F74" s="1135"/>
      <c r="G74" s="1135"/>
      <c r="H74" s="1135"/>
      <c r="I74" s="1135"/>
      <c r="J74" s="1135"/>
      <c r="K74" s="1135"/>
      <c r="L74" s="1135"/>
      <c r="M74" s="1135"/>
      <c r="N74" s="1135"/>
      <c r="O74" s="1135"/>
      <c r="P74" s="1135"/>
      <c r="R74" s="1135"/>
      <c r="S74" s="1135"/>
      <c r="T74" s="1135"/>
    </row>
    <row r="75" spans="1:20">
      <c r="E75" s="1135"/>
      <c r="F75" s="1135"/>
      <c r="G75" s="1135"/>
      <c r="H75" s="1135"/>
      <c r="I75" s="1135"/>
      <c r="J75" s="1135"/>
      <c r="K75" s="1135"/>
      <c r="L75" s="1135"/>
      <c r="M75" s="1135"/>
      <c r="N75" s="1135"/>
      <c r="O75" s="1135"/>
      <c r="P75" s="1135"/>
      <c r="R75" s="1135"/>
      <c r="S75" s="1135"/>
      <c r="T75" s="1135"/>
    </row>
    <row r="76" spans="1:20">
      <c r="E76" s="1135"/>
      <c r="F76" s="1135"/>
      <c r="G76" s="1135"/>
      <c r="H76" s="1135"/>
      <c r="I76" s="1135"/>
      <c r="J76" s="1135"/>
      <c r="K76" s="1135"/>
      <c r="L76" s="1135"/>
      <c r="M76" s="1135"/>
      <c r="N76" s="1135"/>
      <c r="O76" s="1135"/>
      <c r="P76" s="1135"/>
      <c r="R76" s="1135"/>
      <c r="S76" s="1135"/>
      <c r="T76" s="1135"/>
    </row>
    <row r="77" spans="1:20">
      <c r="E77" s="1135"/>
      <c r="F77" s="1135"/>
      <c r="G77" s="1135"/>
      <c r="H77" s="1135"/>
      <c r="I77" s="1135"/>
      <c r="J77" s="1135"/>
      <c r="K77" s="1135"/>
      <c r="L77" s="1135"/>
      <c r="M77" s="1135"/>
      <c r="N77" s="1135"/>
      <c r="O77" s="1135"/>
      <c r="P77" s="1135"/>
      <c r="R77" s="1135"/>
      <c r="S77" s="1135"/>
      <c r="T77" s="1135"/>
    </row>
    <row r="78" spans="1:20">
      <c r="E78" s="1135"/>
      <c r="F78" s="1135"/>
      <c r="G78" s="1135"/>
      <c r="H78" s="1135"/>
      <c r="I78" s="1135"/>
      <c r="J78" s="1135"/>
      <c r="K78" s="1135"/>
      <c r="L78" s="1135"/>
      <c r="M78" s="1135"/>
      <c r="N78" s="1135"/>
      <c r="O78" s="1135"/>
      <c r="P78" s="1135"/>
      <c r="R78" s="1135"/>
      <c r="S78" s="1135"/>
      <c r="T78" s="1135"/>
    </row>
    <row r="79" spans="1:20">
      <c r="E79" s="1135"/>
      <c r="F79" s="1135"/>
      <c r="G79" s="1135"/>
      <c r="H79" s="1135"/>
      <c r="I79" s="1135"/>
      <c r="J79" s="1135"/>
      <c r="K79" s="1135"/>
      <c r="L79" s="1135"/>
      <c r="M79" s="1135"/>
      <c r="N79" s="1135"/>
      <c r="O79" s="1135"/>
      <c r="P79" s="1135"/>
      <c r="R79" s="1135"/>
      <c r="S79" s="1135"/>
      <c r="T79" s="1135"/>
    </row>
    <row r="80" spans="1:20">
      <c r="E80" s="1135"/>
      <c r="F80" s="1135"/>
      <c r="G80" s="1135"/>
      <c r="H80" s="1135"/>
      <c r="I80" s="1135"/>
      <c r="J80" s="1135"/>
      <c r="K80" s="1135"/>
      <c r="L80" s="1135"/>
      <c r="M80" s="1135"/>
      <c r="N80" s="1135"/>
      <c r="O80" s="1135"/>
      <c r="P80" s="1135"/>
      <c r="R80" s="1135"/>
      <c r="S80" s="1135"/>
      <c r="T80" s="1135"/>
    </row>
    <row r="81" spans="5:20">
      <c r="E81" s="1135"/>
      <c r="F81" s="1135"/>
      <c r="G81" s="1135"/>
      <c r="H81" s="1135"/>
      <c r="I81" s="1135"/>
      <c r="J81" s="1135"/>
      <c r="K81" s="1135"/>
      <c r="L81" s="1135"/>
      <c r="M81" s="1135"/>
      <c r="N81" s="1135"/>
      <c r="O81" s="1135"/>
      <c r="P81" s="1135"/>
      <c r="R81" s="1135"/>
      <c r="S81" s="1135"/>
      <c r="T81" s="1135"/>
    </row>
    <row r="82" spans="5:20">
      <c r="E82" s="1135"/>
      <c r="F82" s="1135"/>
      <c r="G82" s="1135"/>
      <c r="H82" s="1135"/>
      <c r="I82" s="1135"/>
      <c r="J82" s="1135"/>
      <c r="K82" s="1135"/>
      <c r="L82" s="1135"/>
      <c r="M82" s="1135"/>
      <c r="N82" s="1135"/>
      <c r="O82" s="1135"/>
      <c r="P82" s="1135"/>
      <c r="R82" s="1135"/>
      <c r="S82" s="1135"/>
      <c r="T82" s="1135"/>
    </row>
    <row r="83" spans="5:20">
      <c r="E83" s="1135"/>
      <c r="F83" s="1135"/>
      <c r="G83" s="1135"/>
      <c r="H83" s="1135"/>
      <c r="I83" s="1135"/>
      <c r="J83" s="1135"/>
      <c r="K83" s="1135"/>
      <c r="L83" s="1135"/>
      <c r="M83" s="1135"/>
      <c r="N83" s="1135"/>
      <c r="O83" s="1135"/>
      <c r="P83" s="1135"/>
      <c r="R83" s="1135"/>
      <c r="S83" s="1135"/>
      <c r="T83" s="1135"/>
    </row>
    <row r="84" spans="5:20">
      <c r="E84" s="1135"/>
      <c r="F84" s="1135"/>
      <c r="G84" s="1135"/>
      <c r="H84" s="1135"/>
      <c r="I84" s="1135"/>
      <c r="J84" s="1135"/>
      <c r="K84" s="1135"/>
      <c r="L84" s="1135"/>
      <c r="M84" s="1135"/>
      <c r="N84" s="1135"/>
      <c r="O84" s="1135"/>
      <c r="P84" s="1135"/>
      <c r="R84" s="1135"/>
      <c r="S84" s="1135"/>
      <c r="T84" s="1135"/>
    </row>
    <row r="85" spans="5:20">
      <c r="E85" s="1135"/>
      <c r="F85" s="1135"/>
      <c r="G85" s="1135"/>
      <c r="H85" s="1135"/>
      <c r="I85" s="1135"/>
      <c r="J85" s="1135"/>
      <c r="K85" s="1135"/>
      <c r="L85" s="1135"/>
      <c r="M85" s="1135"/>
      <c r="N85" s="1135"/>
      <c r="O85" s="1135"/>
      <c r="P85" s="1135"/>
      <c r="R85" s="1135"/>
      <c r="S85" s="1135"/>
      <c r="T85" s="1135"/>
    </row>
    <row r="86" spans="5:20">
      <c r="E86" s="1135"/>
      <c r="F86" s="1135"/>
      <c r="G86" s="1135"/>
      <c r="H86" s="1135"/>
      <c r="I86" s="1135"/>
      <c r="J86" s="1135"/>
      <c r="K86" s="1135"/>
      <c r="L86" s="1135"/>
      <c r="M86" s="1135"/>
      <c r="N86" s="1135"/>
      <c r="O86" s="1135"/>
      <c r="P86" s="1135"/>
      <c r="R86" s="1135"/>
      <c r="S86" s="1135"/>
      <c r="T86" s="1135"/>
    </row>
    <row r="87" spans="5:20">
      <c r="E87" s="1135"/>
      <c r="F87" s="1135"/>
      <c r="G87" s="1135"/>
      <c r="H87" s="1135"/>
      <c r="I87" s="1135"/>
      <c r="J87" s="1135"/>
      <c r="K87" s="1135"/>
      <c r="L87" s="1135"/>
      <c r="M87" s="1135"/>
      <c r="N87" s="1135"/>
      <c r="O87" s="1135"/>
      <c r="P87" s="1135"/>
      <c r="R87" s="1135"/>
      <c r="S87" s="1135"/>
      <c r="T87" s="1135"/>
    </row>
    <row r="88" spans="5:20">
      <c r="E88" s="1135"/>
      <c r="F88" s="1135"/>
      <c r="G88" s="1135"/>
      <c r="H88" s="1135"/>
      <c r="I88" s="1135"/>
      <c r="J88" s="1135"/>
      <c r="K88" s="1135"/>
      <c r="L88" s="1135"/>
      <c r="M88" s="1135"/>
      <c r="N88" s="1135"/>
      <c r="O88" s="1135"/>
      <c r="P88" s="1135"/>
      <c r="R88" s="1135"/>
      <c r="S88" s="1135"/>
      <c r="T88" s="1135"/>
    </row>
    <row r="89" spans="5:20">
      <c r="E89" s="1135"/>
      <c r="F89" s="1135"/>
      <c r="G89" s="1135"/>
      <c r="H89" s="1135"/>
      <c r="I89" s="1135"/>
      <c r="J89" s="1135"/>
      <c r="K89" s="1135"/>
      <c r="L89" s="1135"/>
      <c r="M89" s="1135"/>
      <c r="N89" s="1135"/>
      <c r="O89" s="1135"/>
      <c r="P89" s="1135"/>
      <c r="R89" s="1135"/>
      <c r="S89" s="1135"/>
      <c r="T89" s="1135"/>
    </row>
    <row r="90" spans="5:20">
      <c r="E90" s="1135"/>
      <c r="F90" s="1135"/>
      <c r="G90" s="1135"/>
      <c r="H90" s="1135"/>
      <c r="I90" s="1135"/>
      <c r="J90" s="1135"/>
      <c r="K90" s="1135"/>
      <c r="L90" s="1135"/>
      <c r="M90" s="1135"/>
      <c r="N90" s="1135"/>
      <c r="O90" s="1135"/>
      <c r="P90" s="1135"/>
      <c r="R90" s="1135"/>
      <c r="S90" s="1135"/>
      <c r="T90" s="1135"/>
    </row>
    <row r="91" spans="5:20">
      <c r="E91" s="1135"/>
      <c r="F91" s="1135"/>
      <c r="G91" s="1135"/>
      <c r="H91" s="1135"/>
      <c r="I91" s="1135"/>
      <c r="J91" s="1135"/>
      <c r="K91" s="1135"/>
      <c r="L91" s="1135"/>
      <c r="M91" s="1135"/>
      <c r="N91" s="1135"/>
      <c r="O91" s="1135"/>
      <c r="P91" s="1135"/>
      <c r="R91" s="1135"/>
      <c r="S91" s="1135"/>
      <c r="T91" s="1135"/>
    </row>
    <row r="92" spans="5:20">
      <c r="E92" s="1135"/>
      <c r="F92" s="1135"/>
      <c r="G92" s="1135"/>
      <c r="H92" s="1135"/>
      <c r="I92" s="1135"/>
      <c r="J92" s="1135"/>
      <c r="K92" s="1135"/>
      <c r="L92" s="1135"/>
      <c r="M92" s="1135"/>
      <c r="N92" s="1135"/>
      <c r="O92" s="1135"/>
      <c r="P92" s="1135"/>
      <c r="R92" s="1135"/>
      <c r="S92" s="1135"/>
      <c r="T92" s="1135"/>
    </row>
    <row r="93" spans="5:20">
      <c r="E93" s="1135"/>
      <c r="F93" s="1135"/>
      <c r="G93" s="1135"/>
      <c r="H93" s="1135"/>
      <c r="I93" s="1135"/>
      <c r="J93" s="1135"/>
      <c r="K93" s="1135"/>
      <c r="L93" s="1135"/>
      <c r="M93" s="1135"/>
      <c r="N93" s="1135"/>
      <c r="O93" s="1135"/>
      <c r="P93" s="1135"/>
      <c r="R93" s="1135"/>
      <c r="S93" s="1135"/>
      <c r="T93" s="1135"/>
    </row>
    <row r="94" spans="5:20">
      <c r="E94" s="1135"/>
      <c r="F94" s="1135"/>
      <c r="G94" s="1135"/>
      <c r="H94" s="1135"/>
      <c r="I94" s="1135"/>
      <c r="J94" s="1135"/>
      <c r="K94" s="1135"/>
      <c r="L94" s="1135"/>
      <c r="M94" s="1135"/>
      <c r="N94" s="1135"/>
      <c r="O94" s="1135"/>
      <c r="P94" s="1135"/>
      <c r="R94" s="1135"/>
      <c r="S94" s="1135"/>
      <c r="T94" s="1135"/>
    </row>
    <row r="95" spans="5:20">
      <c r="E95" s="1135"/>
      <c r="F95" s="1135"/>
      <c r="G95" s="1135"/>
      <c r="H95" s="1135"/>
      <c r="I95" s="1135"/>
      <c r="J95" s="1135"/>
      <c r="K95" s="1135"/>
      <c r="L95" s="1135"/>
      <c r="M95" s="1135"/>
      <c r="N95" s="1135"/>
      <c r="O95" s="1135"/>
      <c r="P95" s="1135"/>
      <c r="R95" s="1135"/>
      <c r="S95" s="1135"/>
      <c r="T95" s="1135"/>
    </row>
    <row r="96" spans="5:20">
      <c r="E96" s="1135"/>
      <c r="F96" s="1135"/>
      <c r="G96" s="1135"/>
      <c r="H96" s="1135"/>
      <c r="I96" s="1135"/>
      <c r="J96" s="1135"/>
      <c r="K96" s="1135"/>
      <c r="L96" s="1135"/>
      <c r="M96" s="1135"/>
      <c r="N96" s="1135"/>
      <c r="O96" s="1135"/>
      <c r="P96" s="1135"/>
      <c r="R96" s="1135"/>
      <c r="S96" s="1135"/>
      <c r="T96" s="1135"/>
    </row>
    <row r="97" spans="5:20">
      <c r="E97" s="1135"/>
      <c r="F97" s="1135"/>
      <c r="G97" s="1135"/>
      <c r="H97" s="1135"/>
      <c r="I97" s="1135"/>
      <c r="J97" s="1135"/>
      <c r="K97" s="1135"/>
      <c r="L97" s="1135"/>
      <c r="M97" s="1135"/>
      <c r="N97" s="1135"/>
      <c r="O97" s="1135"/>
      <c r="P97" s="1135"/>
      <c r="R97" s="1135"/>
      <c r="S97" s="1135"/>
      <c r="T97" s="1135"/>
    </row>
    <row r="98" spans="5:20">
      <c r="E98" s="1135"/>
      <c r="F98" s="1135"/>
      <c r="G98" s="1135"/>
      <c r="H98" s="1135"/>
      <c r="I98" s="1135"/>
      <c r="J98" s="1135"/>
      <c r="K98" s="1135"/>
      <c r="L98" s="1135"/>
      <c r="M98" s="1135"/>
      <c r="N98" s="1135"/>
      <c r="O98" s="1135"/>
      <c r="P98" s="1135"/>
      <c r="R98" s="1135"/>
      <c r="S98" s="1135"/>
      <c r="T98" s="1135"/>
    </row>
    <row r="99" spans="5:20">
      <c r="E99" s="1135"/>
      <c r="F99" s="1135"/>
      <c r="G99" s="1135"/>
      <c r="H99" s="1135"/>
      <c r="I99" s="1135"/>
      <c r="J99" s="1135"/>
      <c r="K99" s="1135"/>
      <c r="L99" s="1135"/>
      <c r="M99" s="1135"/>
      <c r="N99" s="1135"/>
      <c r="O99" s="1135"/>
      <c r="P99" s="1135"/>
      <c r="R99" s="1135"/>
      <c r="S99" s="1135"/>
      <c r="T99" s="1135"/>
    </row>
    <row r="100" spans="5:20">
      <c r="E100" s="1135"/>
      <c r="F100" s="1135"/>
      <c r="G100" s="1135"/>
      <c r="H100" s="1135"/>
      <c r="I100" s="1135"/>
      <c r="J100" s="1135"/>
      <c r="K100" s="1135"/>
      <c r="L100" s="1135"/>
      <c r="M100" s="1135"/>
      <c r="N100" s="1135"/>
      <c r="O100" s="1135"/>
      <c r="P100" s="1135"/>
      <c r="R100" s="1135"/>
      <c r="S100" s="1135"/>
      <c r="T100" s="1135"/>
    </row>
    <row r="101" spans="5:20">
      <c r="E101" s="1135"/>
      <c r="F101" s="1135"/>
      <c r="G101" s="1135"/>
      <c r="H101" s="1135"/>
      <c r="I101" s="1135"/>
      <c r="J101" s="1135"/>
      <c r="K101" s="1135"/>
      <c r="L101" s="1135"/>
      <c r="M101" s="1135"/>
      <c r="N101" s="1135"/>
      <c r="O101" s="1135"/>
      <c r="P101" s="1135"/>
      <c r="R101" s="1135"/>
      <c r="S101" s="1135"/>
      <c r="T101" s="1135"/>
    </row>
    <row r="102" spans="5:20">
      <c r="E102" s="1135"/>
      <c r="F102" s="1135"/>
      <c r="G102" s="1135"/>
      <c r="H102" s="1135"/>
      <c r="I102" s="1135"/>
      <c r="J102" s="1135"/>
      <c r="K102" s="1135"/>
      <c r="L102" s="1135"/>
      <c r="M102" s="1135"/>
      <c r="N102" s="1135"/>
      <c r="O102" s="1135"/>
      <c r="P102" s="1135"/>
      <c r="R102" s="1135"/>
      <c r="S102" s="1135"/>
      <c r="T102" s="1135"/>
    </row>
    <row r="103" spans="5:20">
      <c r="E103" s="1135"/>
      <c r="F103" s="1135"/>
      <c r="G103" s="1135"/>
      <c r="H103" s="1135"/>
      <c r="I103" s="1135"/>
      <c r="J103" s="1135"/>
      <c r="K103" s="1135"/>
      <c r="L103" s="1135"/>
      <c r="M103" s="1135"/>
      <c r="N103" s="1135"/>
      <c r="O103" s="1135"/>
      <c r="P103" s="1135"/>
      <c r="R103" s="1135"/>
      <c r="S103" s="1135"/>
      <c r="T103" s="1135"/>
    </row>
    <row r="104" spans="5:20">
      <c r="E104" s="1135"/>
      <c r="F104" s="1135"/>
      <c r="G104" s="1135"/>
      <c r="H104" s="1135"/>
      <c r="I104" s="1135"/>
      <c r="J104" s="1135"/>
      <c r="K104" s="1135"/>
      <c r="L104" s="1135"/>
      <c r="M104" s="1135"/>
      <c r="N104" s="1135"/>
      <c r="O104" s="1135"/>
      <c r="P104" s="1135"/>
      <c r="R104" s="1135"/>
      <c r="S104" s="1135"/>
      <c r="T104" s="1135"/>
    </row>
    <row r="105" spans="5:20">
      <c r="E105" s="1135"/>
      <c r="F105" s="1135"/>
      <c r="G105" s="1135"/>
      <c r="H105" s="1135"/>
      <c r="I105" s="1135"/>
      <c r="J105" s="1135"/>
      <c r="K105" s="1135"/>
      <c r="L105" s="1135"/>
      <c r="M105" s="1135"/>
      <c r="N105" s="1135"/>
      <c r="O105" s="1135"/>
      <c r="P105" s="1135"/>
      <c r="R105" s="1135"/>
      <c r="S105" s="1135"/>
      <c r="T105" s="1135"/>
    </row>
    <row r="106" spans="5:20">
      <c r="E106" s="1135"/>
      <c r="F106" s="1135"/>
      <c r="G106" s="1135"/>
      <c r="H106" s="1135"/>
      <c r="I106" s="1135"/>
      <c r="J106" s="1135"/>
      <c r="K106" s="1135"/>
      <c r="L106" s="1135"/>
      <c r="M106" s="1135"/>
      <c r="N106" s="1135"/>
      <c r="O106" s="1135"/>
      <c r="P106" s="1135"/>
      <c r="R106" s="1135"/>
      <c r="S106" s="1135"/>
      <c r="T106" s="1135"/>
    </row>
    <row r="107" spans="5:20">
      <c r="E107" s="1135"/>
      <c r="F107" s="1135"/>
      <c r="G107" s="1135"/>
      <c r="H107" s="1135"/>
      <c r="I107" s="1135"/>
      <c r="J107" s="1135"/>
      <c r="K107" s="1135"/>
      <c r="L107" s="1135"/>
      <c r="M107" s="1135"/>
      <c r="N107" s="1135"/>
      <c r="O107" s="1135"/>
      <c r="P107" s="1135"/>
      <c r="R107" s="1135"/>
      <c r="S107" s="1135"/>
      <c r="T107" s="1135"/>
    </row>
    <row r="108" spans="5:20">
      <c r="E108" s="1135"/>
      <c r="F108" s="1135"/>
      <c r="G108" s="1135"/>
      <c r="H108" s="1135"/>
      <c r="I108" s="1135"/>
      <c r="J108" s="1135"/>
      <c r="K108" s="1135"/>
      <c r="L108" s="1135"/>
      <c r="M108" s="1135"/>
      <c r="N108" s="1135"/>
      <c r="O108" s="1135"/>
      <c r="P108" s="1135"/>
      <c r="R108" s="1135"/>
      <c r="S108" s="1135"/>
      <c r="T108" s="1135"/>
    </row>
    <row r="109" spans="5:20">
      <c r="E109" s="1135"/>
      <c r="F109" s="1135"/>
      <c r="G109" s="1135"/>
      <c r="H109" s="1135"/>
      <c r="I109" s="1135"/>
      <c r="J109" s="1135"/>
      <c r="K109" s="1135"/>
      <c r="L109" s="1135"/>
      <c r="M109" s="1135"/>
      <c r="N109" s="1135"/>
      <c r="O109" s="1135"/>
      <c r="P109" s="1135"/>
      <c r="R109" s="1135"/>
      <c r="S109" s="1135"/>
      <c r="T109" s="1135"/>
    </row>
    <row r="110" spans="5:20">
      <c r="E110" s="1135"/>
      <c r="F110" s="1135"/>
      <c r="G110" s="1135"/>
      <c r="H110" s="1135"/>
      <c r="I110" s="1135"/>
      <c r="J110" s="1135"/>
      <c r="K110" s="1135"/>
      <c r="L110" s="1135"/>
      <c r="M110" s="1135"/>
      <c r="N110" s="1135"/>
      <c r="O110" s="1135"/>
      <c r="P110" s="1135"/>
      <c r="R110" s="1135"/>
      <c r="S110" s="1135"/>
      <c r="T110" s="1135"/>
    </row>
    <row r="111" spans="5:20">
      <c r="E111" s="1135"/>
      <c r="F111" s="1135"/>
      <c r="G111" s="1135"/>
      <c r="H111" s="1135"/>
      <c r="I111" s="1135"/>
      <c r="J111" s="1135"/>
      <c r="K111" s="1135"/>
      <c r="L111" s="1135"/>
      <c r="M111" s="1135"/>
      <c r="N111" s="1135"/>
      <c r="O111" s="1135"/>
      <c r="P111" s="1135"/>
      <c r="R111" s="1135"/>
      <c r="S111" s="1135"/>
      <c r="T111" s="1135"/>
    </row>
  </sheetData>
  <mergeCells count="45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47:D47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8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59"/>
  <sheetViews>
    <sheetView zoomScale="70" zoomScaleNormal="70" workbookViewId="0">
      <selection activeCell="V6" sqref="V6:V36"/>
    </sheetView>
  </sheetViews>
  <sheetFormatPr defaultRowHeight="15.75"/>
  <cols>
    <col min="1" max="1" width="5.85546875" style="138" customWidth="1"/>
    <col min="2" max="2" width="8.140625" style="145" customWidth="1"/>
    <col min="3" max="3" width="6.85546875" style="145" customWidth="1"/>
    <col min="4" max="4" width="50.140625" style="146" bestFit="1" customWidth="1"/>
    <col min="5" max="5" width="21.5703125" style="1" customWidth="1"/>
    <col min="6" max="6" width="15.42578125" style="1" hidden="1" customWidth="1"/>
    <col min="7" max="7" width="14.85546875" style="1" hidden="1" customWidth="1"/>
    <col min="8" max="10" width="14.85546875" style="1" customWidth="1"/>
    <col min="11" max="11" width="14.85546875" style="90" customWidth="1"/>
    <col min="12" max="13" width="14.85546875" style="90" hidden="1" customWidth="1"/>
    <col min="14" max="15" width="14.85546875" style="90" customWidth="1"/>
    <col min="16" max="16" width="20.140625" style="90" customWidth="1"/>
    <col min="17" max="17" width="14.85546875" style="90" customWidth="1"/>
    <col min="18" max="18" width="14.85546875" style="90" hidden="1" customWidth="1"/>
    <col min="19" max="19" width="14.85546875" style="1" hidden="1" customWidth="1"/>
    <col min="20" max="21" width="14.85546875" style="1" customWidth="1"/>
    <col min="22" max="22" width="19.140625" style="1" customWidth="1"/>
    <col min="23" max="23" width="14.85546875" style="1" customWidth="1"/>
    <col min="24" max="16384" width="9.140625" style="1"/>
  </cols>
  <sheetData>
    <row r="1" spans="1:22">
      <c r="E1" s="1272" t="s">
        <v>66</v>
      </c>
      <c r="F1" s="1272"/>
      <c r="G1" s="1272"/>
      <c r="H1" s="1272"/>
      <c r="I1" s="1272"/>
      <c r="J1" s="1272"/>
      <c r="K1" s="1272"/>
      <c r="L1" s="1272"/>
      <c r="M1" s="1272"/>
      <c r="N1" s="1272"/>
      <c r="O1" s="1272"/>
      <c r="P1" s="1272"/>
      <c r="Q1" s="1272"/>
    </row>
    <row r="2" spans="1:22" ht="37.5" customHeight="1">
      <c r="A2" s="1271" t="s">
        <v>430</v>
      </c>
      <c r="B2" s="1271"/>
      <c r="C2" s="1271"/>
      <c r="D2" s="1271"/>
      <c r="E2" s="1271"/>
      <c r="F2" s="1271"/>
      <c r="G2" s="1271"/>
      <c r="H2" s="1271"/>
      <c r="I2" s="1271"/>
      <c r="J2" s="1271"/>
      <c r="K2" s="1271"/>
      <c r="L2" s="1271"/>
      <c r="M2" s="1271"/>
      <c r="N2" s="1271"/>
      <c r="O2" s="1271"/>
      <c r="P2" s="1271"/>
      <c r="Q2" s="1271"/>
      <c r="R2" s="246"/>
    </row>
    <row r="3" spans="1:22" ht="14.25" customHeight="1" thickBot="1">
      <c r="A3" s="108"/>
      <c r="B3" s="137"/>
      <c r="C3" s="137"/>
      <c r="D3" s="147"/>
      <c r="Q3" s="153" t="s">
        <v>424</v>
      </c>
    </row>
    <row r="4" spans="1:22" s="2" customFormat="1" ht="48.75" customHeight="1" thickBot="1">
      <c r="A4" s="1236" t="s">
        <v>4</v>
      </c>
      <c r="B4" s="1203"/>
      <c r="C4" s="1203"/>
      <c r="D4" s="1203"/>
      <c r="E4" s="301" t="s">
        <v>5</v>
      </c>
      <c r="F4" s="301"/>
      <c r="G4" s="301"/>
      <c r="H4" s="301"/>
      <c r="I4" s="301"/>
      <c r="J4" s="301"/>
      <c r="K4" s="301" t="s">
        <v>78</v>
      </c>
      <c r="L4" s="301"/>
      <c r="M4" s="301"/>
      <c r="N4" s="301"/>
      <c r="O4" s="301"/>
      <c r="P4" s="301"/>
      <c r="Q4" s="1236" t="s">
        <v>79</v>
      </c>
      <c r="R4" s="1203"/>
      <c r="S4" s="1203"/>
      <c r="T4" s="1203"/>
      <c r="U4" s="1203"/>
      <c r="V4" s="1238"/>
    </row>
    <row r="5" spans="1:22" s="2" customFormat="1" ht="32.25" thickBot="1">
      <c r="A5" s="299"/>
      <c r="B5" s="297"/>
      <c r="C5" s="297"/>
      <c r="D5" s="297"/>
      <c r="E5" s="428" t="s">
        <v>84</v>
      </c>
      <c r="F5" s="429" t="s">
        <v>234</v>
      </c>
      <c r="G5" s="429" t="s">
        <v>238</v>
      </c>
      <c r="H5" s="429" t="s">
        <v>244</v>
      </c>
      <c r="I5" s="429" t="s">
        <v>497</v>
      </c>
      <c r="J5" s="435" t="s">
        <v>498</v>
      </c>
      <c r="K5" s="428" t="s">
        <v>84</v>
      </c>
      <c r="L5" s="429" t="s">
        <v>234</v>
      </c>
      <c r="M5" s="429" t="s">
        <v>238</v>
      </c>
      <c r="N5" s="429" t="s">
        <v>244</v>
      </c>
      <c r="O5" s="429" t="s">
        <v>497</v>
      </c>
      <c r="P5" s="435" t="s">
        <v>498</v>
      </c>
      <c r="Q5" s="428" t="s">
        <v>84</v>
      </c>
      <c r="R5" s="429" t="s">
        <v>234</v>
      </c>
      <c r="S5" s="429" t="s">
        <v>238</v>
      </c>
      <c r="T5" s="429" t="s">
        <v>244</v>
      </c>
      <c r="U5" s="429" t="s">
        <v>497</v>
      </c>
      <c r="V5" s="435" t="s">
        <v>498</v>
      </c>
    </row>
    <row r="6" spans="1:22" s="89" customFormat="1" ht="22.5" customHeight="1" thickBot="1">
      <c r="A6" s="130" t="s">
        <v>33</v>
      </c>
      <c r="B6" s="1224" t="s">
        <v>97</v>
      </c>
      <c r="C6" s="1224"/>
      <c r="D6" s="1224"/>
      <c r="E6" s="371">
        <f t="shared" ref="E6:T6" si="0">SUM(E7:E11)</f>
        <v>21593032</v>
      </c>
      <c r="F6" s="287">
        <f t="shared" si="0"/>
        <v>21593032</v>
      </c>
      <c r="G6" s="287">
        <f t="shared" si="0"/>
        <v>24394032</v>
      </c>
      <c r="H6" s="287">
        <f>SUM(H7:H11)</f>
        <v>42665765</v>
      </c>
      <c r="I6" s="287">
        <f t="shared" si="0"/>
        <v>23178970</v>
      </c>
      <c r="J6" s="742">
        <f t="shared" ref="J6:J11" si="1">I6/H6</f>
        <v>0.54326859016825313</v>
      </c>
      <c r="K6" s="371">
        <f t="shared" si="0"/>
        <v>20147032</v>
      </c>
      <c r="L6" s="287">
        <f t="shared" si="0"/>
        <v>20147032</v>
      </c>
      <c r="M6" s="287">
        <f t="shared" si="0"/>
        <v>22947032</v>
      </c>
      <c r="N6" s="287">
        <f t="shared" si="0"/>
        <v>40788925</v>
      </c>
      <c r="O6" s="287">
        <f t="shared" ref="O6" si="2">SUM(O7:O11)</f>
        <v>21302130</v>
      </c>
      <c r="P6" s="742">
        <f>+O6/N6</f>
        <v>0.52225279288434301</v>
      </c>
      <c r="Q6" s="371">
        <f t="shared" si="0"/>
        <v>1446000</v>
      </c>
      <c r="R6" s="287">
        <f t="shared" si="0"/>
        <v>1446000</v>
      </c>
      <c r="S6" s="287">
        <f t="shared" si="0"/>
        <v>1447000</v>
      </c>
      <c r="T6" s="287">
        <f t="shared" si="0"/>
        <v>1876840</v>
      </c>
      <c r="U6" s="287">
        <f t="shared" ref="U6" si="3">SUM(U7:U11)</f>
        <v>1876840</v>
      </c>
      <c r="V6" s="742">
        <f>+U6/T6</f>
        <v>1</v>
      </c>
    </row>
    <row r="7" spans="1:22" s="5" customFormat="1" ht="22.5" customHeight="1">
      <c r="A7" s="129"/>
      <c r="B7" s="134" t="s">
        <v>44</v>
      </c>
      <c r="C7" s="134"/>
      <c r="D7" s="361" t="s">
        <v>0</v>
      </c>
      <c r="E7" s="996">
        <v>8115264</v>
      </c>
      <c r="F7" s="997">
        <v>8115264</v>
      </c>
      <c r="G7" s="997">
        <v>8115264</v>
      </c>
      <c r="H7" s="997">
        <v>7064704</v>
      </c>
      <c r="I7" s="997">
        <v>7064704</v>
      </c>
      <c r="J7" s="988">
        <f t="shared" si="1"/>
        <v>1</v>
      </c>
      <c r="K7" s="372">
        <v>8115264</v>
      </c>
      <c r="L7" s="372">
        <v>8115264</v>
      </c>
      <c r="M7" s="372">
        <v>8115264</v>
      </c>
      <c r="N7" s="289">
        <f t="shared" ref="N7:O9" si="4">+H7-T7</f>
        <v>7064704</v>
      </c>
      <c r="O7" s="289">
        <f t="shared" si="4"/>
        <v>7064704</v>
      </c>
      <c r="P7" s="988">
        <f t="shared" ref="P7:P36" si="5">+O7/N7</f>
        <v>1</v>
      </c>
      <c r="Q7" s="372"/>
      <c r="R7" s="289"/>
      <c r="S7" s="289"/>
      <c r="T7" s="289"/>
      <c r="U7" s="289"/>
      <c r="V7" s="988">
        <v>0</v>
      </c>
    </row>
    <row r="8" spans="1:22" s="5" customFormat="1" ht="22.5" customHeight="1">
      <c r="A8" s="112"/>
      <c r="B8" s="121" t="s">
        <v>45</v>
      </c>
      <c r="C8" s="121"/>
      <c r="D8" s="362" t="s">
        <v>98</v>
      </c>
      <c r="E8" s="431">
        <v>613968</v>
      </c>
      <c r="F8" s="432">
        <v>613968</v>
      </c>
      <c r="G8" s="432">
        <v>1613968</v>
      </c>
      <c r="H8" s="432">
        <v>1377343</v>
      </c>
      <c r="I8" s="432">
        <v>1377343</v>
      </c>
      <c r="J8" s="988">
        <f t="shared" si="1"/>
        <v>1</v>
      </c>
      <c r="K8" s="431">
        <v>613968</v>
      </c>
      <c r="L8" s="431">
        <v>613968</v>
      </c>
      <c r="M8" s="431">
        <v>1613968</v>
      </c>
      <c r="N8" s="289">
        <f t="shared" si="4"/>
        <v>1377343</v>
      </c>
      <c r="O8" s="289">
        <f t="shared" si="4"/>
        <v>1377343</v>
      </c>
      <c r="P8" s="988">
        <f t="shared" si="5"/>
        <v>1</v>
      </c>
      <c r="Q8" s="431"/>
      <c r="R8" s="432"/>
      <c r="S8" s="432"/>
      <c r="T8" s="432"/>
      <c r="U8" s="432"/>
      <c r="V8" s="988">
        <v>0</v>
      </c>
    </row>
    <row r="9" spans="1:22" s="5" customFormat="1" ht="22.5" customHeight="1">
      <c r="A9" s="112"/>
      <c r="B9" s="121" t="s">
        <v>46</v>
      </c>
      <c r="C9" s="121"/>
      <c r="D9" s="362" t="s">
        <v>99</v>
      </c>
      <c r="E9" s="431">
        <v>9133800</v>
      </c>
      <c r="F9" s="432">
        <v>9133800</v>
      </c>
      <c r="G9" s="432">
        <v>10933800</v>
      </c>
      <c r="H9" s="432">
        <v>30673516</v>
      </c>
      <c r="I9" s="432">
        <v>11344528</v>
      </c>
      <c r="J9" s="988">
        <f t="shared" si="1"/>
        <v>0.36984765619956966</v>
      </c>
      <c r="K9" s="431">
        <v>9133800</v>
      </c>
      <c r="L9" s="431">
        <v>9133800</v>
      </c>
      <c r="M9" s="432">
        <v>10933800</v>
      </c>
      <c r="N9" s="289">
        <f t="shared" si="4"/>
        <v>30673516</v>
      </c>
      <c r="O9" s="289">
        <f t="shared" si="4"/>
        <v>11344528</v>
      </c>
      <c r="P9" s="988">
        <f t="shared" si="5"/>
        <v>0.36984765619956966</v>
      </c>
      <c r="Q9" s="431"/>
      <c r="R9" s="432"/>
      <c r="S9" s="432"/>
      <c r="T9" s="432"/>
      <c r="U9" s="432"/>
      <c r="V9" s="988">
        <v>0</v>
      </c>
    </row>
    <row r="10" spans="1:22" s="5" customFormat="1" ht="22.5" customHeight="1">
      <c r="A10" s="112"/>
      <c r="B10" s="121" t="s">
        <v>58</v>
      </c>
      <c r="C10" s="121"/>
      <c r="D10" s="362" t="s">
        <v>100</v>
      </c>
      <c r="E10" s="367">
        <v>1500000</v>
      </c>
      <c r="F10" s="367">
        <v>1500000</v>
      </c>
      <c r="G10" s="367">
        <v>1500000</v>
      </c>
      <c r="H10" s="286">
        <v>916000</v>
      </c>
      <c r="I10" s="286">
        <v>916000</v>
      </c>
      <c r="J10" s="988">
        <f t="shared" si="1"/>
        <v>1</v>
      </c>
      <c r="K10" s="372">
        <v>60000</v>
      </c>
      <c r="L10" s="372">
        <v>60000</v>
      </c>
      <c r="M10" s="372">
        <v>60000</v>
      </c>
      <c r="N10" s="286">
        <f>+'8.sz.m.szociális kiadások'!J16</f>
        <v>916000</v>
      </c>
      <c r="O10" s="286">
        <f>+'8.sz.m.szociális kiadások'!K16</f>
        <v>916000</v>
      </c>
      <c r="P10" s="988">
        <f t="shared" si="5"/>
        <v>1</v>
      </c>
      <c r="Q10" s="367">
        <v>1440000</v>
      </c>
      <c r="R10" s="367">
        <v>1440000</v>
      </c>
      <c r="S10" s="367">
        <v>1440000</v>
      </c>
      <c r="T10" s="286"/>
      <c r="U10" s="286"/>
      <c r="V10" s="988">
        <v>0</v>
      </c>
    </row>
    <row r="11" spans="1:22" s="5" customFormat="1" ht="22.5" customHeight="1">
      <c r="A11" s="112"/>
      <c r="B11" s="121" t="s">
        <v>59</v>
      </c>
      <c r="C11" s="121"/>
      <c r="D11" s="363" t="s">
        <v>102</v>
      </c>
      <c r="E11" s="431">
        <f>SUM(E12:E13)</f>
        <v>2230000</v>
      </c>
      <c r="F11" s="431">
        <f>SUM(F12:F13)</f>
        <v>2230000</v>
      </c>
      <c r="G11" s="431">
        <f>SUM(G12:G13)</f>
        <v>2231000</v>
      </c>
      <c r="H11" s="432">
        <f>SUM(H12:H16)</f>
        <v>2634202</v>
      </c>
      <c r="I11" s="432">
        <f>SUM(I12:I16)</f>
        <v>2476395</v>
      </c>
      <c r="J11" s="988">
        <f t="shared" si="1"/>
        <v>0.94009305284864264</v>
      </c>
      <c r="K11" s="431">
        <f>E11-Q11</f>
        <v>2224000</v>
      </c>
      <c r="L11" s="432">
        <f>F11-R11</f>
        <v>2224000</v>
      </c>
      <c r="M11" s="432">
        <f>G11-S11</f>
        <v>2224000</v>
      </c>
      <c r="N11" s="432">
        <f>H11-T11</f>
        <v>757362</v>
      </c>
      <c r="O11" s="432">
        <f>I11-U11</f>
        <v>599555</v>
      </c>
      <c r="P11" s="988">
        <f t="shared" si="5"/>
        <v>0.79163596800473224</v>
      </c>
      <c r="Q11" s="431">
        <v>6000</v>
      </c>
      <c r="R11" s="431">
        <v>6000</v>
      </c>
      <c r="S11" s="431">
        <v>7000</v>
      </c>
      <c r="T11" s="432">
        <f>SUM(T12:T16)</f>
        <v>1876840</v>
      </c>
      <c r="U11" s="432">
        <f>SUM(U12:U16)</f>
        <v>1876840</v>
      </c>
      <c r="V11" s="988">
        <f t="shared" ref="V11:V36" si="6">+U11/T11</f>
        <v>1</v>
      </c>
    </row>
    <row r="12" spans="1:22" s="5" customFormat="1" ht="22.5" customHeight="1">
      <c r="A12" s="112"/>
      <c r="B12" s="144"/>
      <c r="C12" s="121" t="s">
        <v>101</v>
      </c>
      <c r="D12" s="364" t="s">
        <v>316</v>
      </c>
      <c r="E12" s="367"/>
      <c r="F12" s="367"/>
      <c r="G12" s="286"/>
      <c r="H12" s="286"/>
      <c r="I12" s="286"/>
      <c r="J12" s="988">
        <v>0</v>
      </c>
      <c r="K12" s="367"/>
      <c r="L12" s="286"/>
      <c r="M12" s="286"/>
      <c r="N12" s="286"/>
      <c r="O12" s="286"/>
      <c r="P12" s="988">
        <v>0</v>
      </c>
      <c r="Q12" s="367"/>
      <c r="R12" s="367"/>
      <c r="S12" s="286"/>
      <c r="T12" s="286"/>
      <c r="U12" s="286"/>
      <c r="V12" s="988">
        <v>0</v>
      </c>
    </row>
    <row r="13" spans="1:22" s="5" customFormat="1" ht="31.5" customHeight="1">
      <c r="A13" s="112"/>
      <c r="B13" s="121"/>
      <c r="C13" s="121" t="s">
        <v>103</v>
      </c>
      <c r="D13" s="362" t="s">
        <v>317</v>
      </c>
      <c r="E13" s="367">
        <v>2230000</v>
      </c>
      <c r="F13" s="367">
        <v>2230000</v>
      </c>
      <c r="G13" s="286">
        <v>2231000</v>
      </c>
      <c r="H13" s="286">
        <v>1521000</v>
      </c>
      <c r="I13" s="286">
        <v>1521000</v>
      </c>
      <c r="J13" s="988">
        <f>I13/H13</f>
        <v>1</v>
      </c>
      <c r="K13" s="372">
        <v>0</v>
      </c>
      <c r="L13" s="286"/>
      <c r="M13" s="286">
        <v>0</v>
      </c>
      <c r="N13" s="289">
        <f>+H13-T13</f>
        <v>0</v>
      </c>
      <c r="O13" s="289">
        <f>+I13-U13</f>
        <v>0</v>
      </c>
      <c r="P13" s="988">
        <v>0</v>
      </c>
      <c r="Q13" s="367">
        <v>2230000</v>
      </c>
      <c r="R13" s="367">
        <v>2230000</v>
      </c>
      <c r="S13" s="367">
        <v>2231000</v>
      </c>
      <c r="T13" s="286">
        <f>+'9.sz.m.átadott pe (2)'!K28</f>
        <v>1521000</v>
      </c>
      <c r="U13" s="286">
        <f>+'9.sz.m.átadott pe (2)'!L28</f>
        <v>1521000</v>
      </c>
      <c r="V13" s="988">
        <f t="shared" si="6"/>
        <v>1</v>
      </c>
    </row>
    <row r="14" spans="1:22" s="5" customFormat="1" ht="36.75" customHeight="1">
      <c r="A14" s="140"/>
      <c r="B14" s="141"/>
      <c r="C14" s="121" t="s">
        <v>104</v>
      </c>
      <c r="D14" s="362" t="s">
        <v>460</v>
      </c>
      <c r="E14" s="367"/>
      <c r="F14" s="286"/>
      <c r="G14" s="286"/>
      <c r="H14" s="286">
        <v>1113202</v>
      </c>
      <c r="I14" s="286">
        <v>955395</v>
      </c>
      <c r="J14" s="988">
        <f>I14/H14</f>
        <v>0.85824046309654489</v>
      </c>
      <c r="K14" s="372"/>
      <c r="L14" s="286"/>
      <c r="M14" s="286"/>
      <c r="N14" s="286">
        <f>+'9.sz.m.átadott pe (2)'!E55</f>
        <v>757362</v>
      </c>
      <c r="O14" s="286">
        <f>+'9.sz.m.átadott pe (2)'!F55</f>
        <v>599555</v>
      </c>
      <c r="P14" s="988">
        <f t="shared" si="5"/>
        <v>0.79163596800473224</v>
      </c>
      <c r="Q14" s="367"/>
      <c r="R14" s="286"/>
      <c r="S14" s="286"/>
      <c r="T14" s="286">
        <f>+'9.sz.m.átadott pe (2)'!K55</f>
        <v>355840</v>
      </c>
      <c r="U14" s="286">
        <f>+'9.sz.m.átadott pe (2)'!L55</f>
        <v>355840</v>
      </c>
      <c r="V14" s="988">
        <f t="shared" si="6"/>
        <v>1</v>
      </c>
    </row>
    <row r="15" spans="1:22" s="5" customFormat="1" ht="22.5" customHeight="1">
      <c r="A15" s="112"/>
      <c r="B15" s="121"/>
      <c r="C15" s="121" t="s">
        <v>107</v>
      </c>
      <c r="D15" s="362" t="s">
        <v>109</v>
      </c>
      <c r="E15" s="431"/>
      <c r="F15" s="432"/>
      <c r="G15" s="432"/>
      <c r="H15" s="432"/>
      <c r="I15" s="432"/>
      <c r="J15" s="988">
        <v>0</v>
      </c>
      <c r="K15" s="431"/>
      <c r="L15" s="432"/>
      <c r="M15" s="432"/>
      <c r="N15" s="289">
        <f>+H15-T15</f>
        <v>0</v>
      </c>
      <c r="O15" s="289">
        <f>+I15-U15</f>
        <v>0</v>
      </c>
      <c r="P15" s="988">
        <v>0</v>
      </c>
      <c r="Q15" s="431"/>
      <c r="R15" s="432"/>
      <c r="S15" s="432"/>
      <c r="T15" s="432"/>
      <c r="U15" s="432"/>
      <c r="V15" s="988">
        <v>0</v>
      </c>
    </row>
    <row r="16" spans="1:22" s="5" customFormat="1" ht="22.5" customHeight="1" thickBot="1">
      <c r="A16" s="148"/>
      <c r="B16" s="135"/>
      <c r="C16" s="135" t="s">
        <v>108</v>
      </c>
      <c r="D16" s="365" t="s">
        <v>110</v>
      </c>
      <c r="E16" s="377"/>
      <c r="F16" s="151"/>
      <c r="G16" s="151"/>
      <c r="H16" s="151"/>
      <c r="I16" s="151"/>
      <c r="J16" s="988">
        <v>0</v>
      </c>
      <c r="K16" s="377"/>
      <c r="L16" s="151"/>
      <c r="M16" s="151"/>
      <c r="N16" s="289">
        <f>+H16-T16</f>
        <v>0</v>
      </c>
      <c r="O16" s="289">
        <f>+I16-U16</f>
        <v>0</v>
      </c>
      <c r="P16" s="988">
        <v>0</v>
      </c>
      <c r="Q16" s="377"/>
      <c r="R16" s="151"/>
      <c r="S16" s="151"/>
      <c r="T16" s="151"/>
      <c r="U16" s="151"/>
      <c r="V16" s="988">
        <v>0</v>
      </c>
    </row>
    <row r="17" spans="1:22" s="5" customFormat="1" ht="22.5" customHeight="1" thickBot="1">
      <c r="A17" s="130" t="s">
        <v>34</v>
      </c>
      <c r="B17" s="1224" t="s">
        <v>111</v>
      </c>
      <c r="C17" s="1224"/>
      <c r="D17" s="1224"/>
      <c r="E17" s="373">
        <f t="shared" ref="E17:T17" si="7">SUM(E18:E20)</f>
        <v>28382393</v>
      </c>
      <c r="F17" s="88">
        <f t="shared" si="7"/>
        <v>28382393</v>
      </c>
      <c r="G17" s="88">
        <f t="shared" si="7"/>
        <v>27082393</v>
      </c>
      <c r="H17" s="88">
        <f t="shared" si="7"/>
        <v>22488408</v>
      </c>
      <c r="I17" s="88">
        <f t="shared" si="7"/>
        <v>21488408</v>
      </c>
      <c r="J17" s="741">
        <f>I17/H17</f>
        <v>0.95553264597476173</v>
      </c>
      <c r="K17" s="373">
        <f t="shared" si="7"/>
        <v>0</v>
      </c>
      <c r="L17" s="88">
        <f t="shared" si="7"/>
        <v>0</v>
      </c>
      <c r="M17" s="88">
        <f t="shared" si="7"/>
        <v>0</v>
      </c>
      <c r="N17" s="88">
        <f t="shared" si="7"/>
        <v>22488407.539999999</v>
      </c>
      <c r="O17" s="88">
        <f t="shared" ref="O17" si="8">SUM(O18:O20)</f>
        <v>21488408</v>
      </c>
      <c r="P17" s="741">
        <f t="shared" si="5"/>
        <v>0.95553266552016602</v>
      </c>
      <c r="Q17" s="373">
        <f t="shared" si="7"/>
        <v>28382393</v>
      </c>
      <c r="R17" s="88">
        <f t="shared" si="7"/>
        <v>28382393</v>
      </c>
      <c r="S17" s="88">
        <f t="shared" si="7"/>
        <v>27082393</v>
      </c>
      <c r="T17" s="88">
        <f t="shared" si="7"/>
        <v>0</v>
      </c>
      <c r="U17" s="88">
        <f t="shared" ref="U17" si="9">SUM(U18:U20)</f>
        <v>0</v>
      </c>
      <c r="V17" s="741">
        <v>0</v>
      </c>
    </row>
    <row r="18" spans="1:22" s="5" customFormat="1" ht="22.5" customHeight="1">
      <c r="A18" s="129"/>
      <c r="B18" s="134" t="s">
        <v>47</v>
      </c>
      <c r="C18" s="1225" t="s">
        <v>112</v>
      </c>
      <c r="D18" s="1225"/>
      <c r="E18" s="372">
        <v>254000</v>
      </c>
      <c r="F18" s="372">
        <v>254000</v>
      </c>
      <c r="G18" s="289">
        <v>554000</v>
      </c>
      <c r="H18" s="289">
        <v>2386490</v>
      </c>
      <c r="I18" s="289">
        <v>1386490</v>
      </c>
      <c r="J18" s="988">
        <f>I18/H18</f>
        <v>0.58097456934661362</v>
      </c>
      <c r="K18" s="372"/>
      <c r="L18" s="289"/>
      <c r="M18" s="289"/>
      <c r="N18" s="289">
        <f>+'6.a.sz.m.fejlesztés (2)'!G7+'6.a.sz.m.fejlesztés (2)'!G8+'6.a.sz.m.fejlesztés (2)'!G9</f>
        <v>2386489.54</v>
      </c>
      <c r="O18" s="289">
        <f>+'6.a.sz.m.fejlesztés (2)'!H7+'6.a.sz.m.fejlesztés (2)'!H8+'6.a.sz.m.fejlesztés (2)'!H9</f>
        <v>1386490</v>
      </c>
      <c r="P18" s="988">
        <f t="shared" si="5"/>
        <v>0.58097468133047003</v>
      </c>
      <c r="Q18" s="372">
        <v>254000</v>
      </c>
      <c r="R18" s="372">
        <v>254000</v>
      </c>
      <c r="S18" s="289">
        <v>554000</v>
      </c>
      <c r="T18" s="289"/>
      <c r="U18" s="289"/>
      <c r="V18" s="988">
        <v>0</v>
      </c>
    </row>
    <row r="19" spans="1:22" s="5" customFormat="1" ht="22.5" customHeight="1">
      <c r="A19" s="112"/>
      <c r="B19" s="121" t="s">
        <v>48</v>
      </c>
      <c r="C19" s="1221" t="s">
        <v>113</v>
      </c>
      <c r="D19" s="1221"/>
      <c r="E19" s="367">
        <v>28128393</v>
      </c>
      <c r="F19" s="367">
        <v>28128393</v>
      </c>
      <c r="G19" s="286">
        <v>26528393</v>
      </c>
      <c r="H19" s="286">
        <v>20101918</v>
      </c>
      <c r="I19" s="286">
        <v>20101918</v>
      </c>
      <c r="J19" s="740">
        <f>I19/H19</f>
        <v>1</v>
      </c>
      <c r="K19" s="372"/>
      <c r="L19" s="286"/>
      <c r="M19" s="286"/>
      <c r="N19" s="286">
        <f>+H19-T19</f>
        <v>20101918</v>
      </c>
      <c r="O19" s="286">
        <f>+I19-U19</f>
        <v>20101918</v>
      </c>
      <c r="P19" s="740">
        <f t="shared" si="5"/>
        <v>1</v>
      </c>
      <c r="Q19" s="367">
        <v>28128393</v>
      </c>
      <c r="R19" s="367">
        <v>28128393</v>
      </c>
      <c r="S19" s="286">
        <v>26528393</v>
      </c>
      <c r="T19" s="286">
        <f>+'6.a.sz.m.fejlesztés (2)'!G24</f>
        <v>0</v>
      </c>
      <c r="U19" s="286">
        <f>+'6.a.sz.m.fejlesztés (2)'!H24</f>
        <v>0</v>
      </c>
      <c r="V19" s="740">
        <v>0</v>
      </c>
    </row>
    <row r="20" spans="1:22" s="5" customFormat="1" ht="22.5" customHeight="1">
      <c r="A20" s="142"/>
      <c r="B20" s="121" t="s">
        <v>49</v>
      </c>
      <c r="C20" s="1231" t="s">
        <v>114</v>
      </c>
      <c r="D20" s="1231"/>
      <c r="E20" s="431">
        <f t="shared" ref="E20:N20" si="10">SUM(E21:E24)</f>
        <v>0</v>
      </c>
      <c r="F20" s="432">
        <f t="shared" si="10"/>
        <v>0</v>
      </c>
      <c r="G20" s="432">
        <f t="shared" si="10"/>
        <v>0</v>
      </c>
      <c r="H20" s="432">
        <f t="shared" si="10"/>
        <v>0</v>
      </c>
      <c r="I20" s="432">
        <f t="shared" si="10"/>
        <v>0</v>
      </c>
      <c r="J20" s="989">
        <f t="shared" si="10"/>
        <v>0</v>
      </c>
      <c r="K20" s="372">
        <f>E20-Q20</f>
        <v>0</v>
      </c>
      <c r="L20" s="432">
        <f t="shared" si="10"/>
        <v>0</v>
      </c>
      <c r="M20" s="432">
        <f t="shared" si="10"/>
        <v>0</v>
      </c>
      <c r="N20" s="432">
        <f t="shared" si="10"/>
        <v>0</v>
      </c>
      <c r="O20" s="432">
        <f t="shared" ref="O20" si="11">SUM(O21:O24)</f>
        <v>0</v>
      </c>
      <c r="P20" s="989">
        <v>0</v>
      </c>
      <c r="Q20" s="431">
        <f>SUM(Q21:Q24)</f>
        <v>0</v>
      </c>
      <c r="R20" s="432">
        <f>SUM(R21:R24)</f>
        <v>0</v>
      </c>
      <c r="S20" s="432">
        <f>SUM(S21:S24)</f>
        <v>0</v>
      </c>
      <c r="T20" s="432">
        <f>SUM(T21:T24)</f>
        <v>0</v>
      </c>
      <c r="U20" s="432">
        <f>SUM(U21:U24)</f>
        <v>0</v>
      </c>
      <c r="V20" s="989">
        <v>0</v>
      </c>
    </row>
    <row r="21" spans="1:22" s="5" customFormat="1" ht="22.5" customHeight="1">
      <c r="A21" s="118"/>
      <c r="B21" s="122"/>
      <c r="C21" s="122" t="s">
        <v>115</v>
      </c>
      <c r="D21" s="249" t="s">
        <v>105</v>
      </c>
      <c r="E21" s="367"/>
      <c r="F21" s="286"/>
      <c r="G21" s="286"/>
      <c r="H21" s="286"/>
      <c r="I21" s="286"/>
      <c r="J21" s="988">
        <v>0</v>
      </c>
      <c r="K21" s="372"/>
      <c r="L21" s="286"/>
      <c r="M21" s="286"/>
      <c r="N21" s="286"/>
      <c r="O21" s="286"/>
      <c r="P21" s="988">
        <v>0</v>
      </c>
      <c r="Q21" s="367"/>
      <c r="R21" s="286"/>
      <c r="S21" s="286"/>
      <c r="T21" s="286"/>
      <c r="U21" s="286"/>
      <c r="V21" s="988">
        <v>0</v>
      </c>
    </row>
    <row r="22" spans="1:22" s="5" customFormat="1" ht="22.5" customHeight="1">
      <c r="A22" s="118"/>
      <c r="B22" s="122"/>
      <c r="C22" s="122" t="s">
        <v>116</v>
      </c>
      <c r="D22" s="249" t="s">
        <v>106</v>
      </c>
      <c r="E22" s="367">
        <v>0</v>
      </c>
      <c r="F22" s="286">
        <v>0</v>
      </c>
      <c r="G22" s="286">
        <v>0</v>
      </c>
      <c r="H22" s="286">
        <v>0</v>
      </c>
      <c r="I22" s="286">
        <v>0</v>
      </c>
      <c r="J22" s="740">
        <v>0</v>
      </c>
      <c r="K22" s="367">
        <v>0</v>
      </c>
      <c r="L22" s="286">
        <v>0</v>
      </c>
      <c r="M22" s="286">
        <v>0</v>
      </c>
      <c r="N22" s="286">
        <v>0</v>
      </c>
      <c r="O22" s="286">
        <v>0</v>
      </c>
      <c r="P22" s="740">
        <v>0</v>
      </c>
      <c r="Q22" s="367">
        <v>0</v>
      </c>
      <c r="R22" s="286">
        <v>0</v>
      </c>
      <c r="S22" s="286">
        <v>0</v>
      </c>
      <c r="T22" s="286">
        <v>0</v>
      </c>
      <c r="U22" s="286">
        <v>0</v>
      </c>
      <c r="V22" s="740">
        <v>0</v>
      </c>
    </row>
    <row r="23" spans="1:22" s="5" customFormat="1" ht="22.5" customHeight="1">
      <c r="A23" s="142"/>
      <c r="B23" s="249"/>
      <c r="C23" s="122" t="s">
        <v>117</v>
      </c>
      <c r="D23" s="249" t="s">
        <v>109</v>
      </c>
      <c r="E23" s="431">
        <v>0</v>
      </c>
      <c r="F23" s="432">
        <v>0</v>
      </c>
      <c r="G23" s="432">
        <v>0</v>
      </c>
      <c r="H23" s="432">
        <v>0</v>
      </c>
      <c r="I23" s="432">
        <v>0</v>
      </c>
      <c r="J23" s="989">
        <v>0</v>
      </c>
      <c r="K23" s="431">
        <v>0</v>
      </c>
      <c r="L23" s="432">
        <v>0</v>
      </c>
      <c r="M23" s="432">
        <v>0</v>
      </c>
      <c r="N23" s="432">
        <v>0</v>
      </c>
      <c r="O23" s="432">
        <v>0</v>
      </c>
      <c r="P23" s="989">
        <v>0</v>
      </c>
      <c r="Q23" s="431">
        <v>0</v>
      </c>
      <c r="R23" s="432">
        <v>0</v>
      </c>
      <c r="S23" s="432">
        <v>0</v>
      </c>
      <c r="T23" s="432">
        <v>0</v>
      </c>
      <c r="U23" s="432">
        <v>0</v>
      </c>
      <c r="V23" s="989">
        <v>0</v>
      </c>
    </row>
    <row r="24" spans="1:22" s="5" customFormat="1" ht="22.5" customHeight="1" thickBot="1">
      <c r="A24" s="275"/>
      <c r="B24" s="276"/>
      <c r="C24" s="277" t="s">
        <v>216</v>
      </c>
      <c r="D24" s="276" t="s">
        <v>217</v>
      </c>
      <c r="E24" s="434">
        <v>0</v>
      </c>
      <c r="F24" s="433">
        <v>0</v>
      </c>
      <c r="G24" s="433">
        <v>0</v>
      </c>
      <c r="H24" s="433">
        <v>0</v>
      </c>
      <c r="I24" s="433">
        <v>0</v>
      </c>
      <c r="J24" s="990">
        <v>0</v>
      </c>
      <c r="K24" s="434">
        <v>0</v>
      </c>
      <c r="L24" s="433">
        <v>0</v>
      </c>
      <c r="M24" s="433">
        <v>0</v>
      </c>
      <c r="N24" s="433">
        <v>0</v>
      </c>
      <c r="O24" s="433">
        <v>0</v>
      </c>
      <c r="P24" s="990">
        <v>0</v>
      </c>
      <c r="Q24" s="434">
        <v>0</v>
      </c>
      <c r="R24" s="433">
        <v>0</v>
      </c>
      <c r="S24" s="433">
        <v>0</v>
      </c>
      <c r="T24" s="433">
        <v>0</v>
      </c>
      <c r="U24" s="433">
        <v>0</v>
      </c>
      <c r="V24" s="990">
        <v>0</v>
      </c>
    </row>
    <row r="25" spans="1:22" s="5" customFormat="1" ht="22.5" customHeight="1" thickBot="1">
      <c r="A25" s="130" t="s">
        <v>10</v>
      </c>
      <c r="B25" s="1224" t="s">
        <v>118</v>
      </c>
      <c r="C25" s="1224"/>
      <c r="D25" s="1224"/>
      <c r="E25" s="373">
        <f t="shared" ref="E25:T25" si="12">SUM(E26:E28)</f>
        <v>5087882</v>
      </c>
      <c r="F25" s="88">
        <f t="shared" si="12"/>
        <v>5087882</v>
      </c>
      <c r="G25" s="88">
        <f t="shared" si="12"/>
        <v>3543082</v>
      </c>
      <c r="H25" s="88">
        <f t="shared" si="12"/>
        <v>0</v>
      </c>
      <c r="I25" s="88">
        <f t="shared" si="12"/>
        <v>0</v>
      </c>
      <c r="J25" s="741">
        <f t="shared" si="12"/>
        <v>0</v>
      </c>
      <c r="K25" s="373">
        <f t="shared" si="12"/>
        <v>5087882</v>
      </c>
      <c r="L25" s="88">
        <f t="shared" si="12"/>
        <v>5087882</v>
      </c>
      <c r="M25" s="88">
        <f t="shared" si="12"/>
        <v>3543082</v>
      </c>
      <c r="N25" s="88">
        <f t="shared" si="12"/>
        <v>0</v>
      </c>
      <c r="O25" s="88">
        <f t="shared" ref="O25" si="13">SUM(O26:O28)</f>
        <v>0</v>
      </c>
      <c r="P25" s="741">
        <v>0</v>
      </c>
      <c r="Q25" s="373">
        <f t="shared" si="12"/>
        <v>0</v>
      </c>
      <c r="R25" s="88">
        <f t="shared" si="12"/>
        <v>0</v>
      </c>
      <c r="S25" s="88">
        <f t="shared" si="12"/>
        <v>0</v>
      </c>
      <c r="T25" s="88">
        <f t="shared" si="12"/>
        <v>0</v>
      </c>
      <c r="U25" s="88">
        <f t="shared" ref="U25" si="14">SUM(U26:U28)</f>
        <v>0</v>
      </c>
      <c r="V25" s="741">
        <v>0</v>
      </c>
    </row>
    <row r="26" spans="1:22" s="5" customFormat="1" ht="22.5" customHeight="1">
      <c r="A26" s="129"/>
      <c r="B26" s="134" t="s">
        <v>50</v>
      </c>
      <c r="C26" s="1225" t="s">
        <v>3</v>
      </c>
      <c r="D26" s="1225"/>
      <c r="E26" s="372">
        <v>5087882</v>
      </c>
      <c r="F26" s="372">
        <v>5087882</v>
      </c>
      <c r="G26" s="372">
        <v>3543082</v>
      </c>
      <c r="H26" s="372"/>
      <c r="I26" s="372"/>
      <c r="J26" s="988">
        <v>0</v>
      </c>
      <c r="K26" s="372">
        <v>5087882</v>
      </c>
      <c r="L26" s="372">
        <v>5087882</v>
      </c>
      <c r="M26" s="372">
        <v>3543082</v>
      </c>
      <c r="N26" s="289">
        <f>+H26-T26</f>
        <v>0</v>
      </c>
      <c r="O26" s="289">
        <f>+I26-U26</f>
        <v>0</v>
      </c>
      <c r="P26" s="988">
        <v>0</v>
      </c>
      <c r="Q26" s="372"/>
      <c r="R26" s="289">
        <v>0</v>
      </c>
      <c r="S26" s="289">
        <v>0</v>
      </c>
      <c r="T26" s="289">
        <v>0</v>
      </c>
      <c r="U26" s="289">
        <v>0</v>
      </c>
      <c r="V26" s="988">
        <v>0</v>
      </c>
    </row>
    <row r="27" spans="1:22" s="8" customFormat="1" ht="22.5" customHeight="1">
      <c r="A27" s="143"/>
      <c r="B27" s="121" t="s">
        <v>51</v>
      </c>
      <c r="C27" s="1220" t="s">
        <v>318</v>
      </c>
      <c r="D27" s="1220"/>
      <c r="E27" s="367">
        <v>0</v>
      </c>
      <c r="F27" s="286">
        <v>0</v>
      </c>
      <c r="G27" s="286">
        <v>0</v>
      </c>
      <c r="H27" s="286">
        <v>0</v>
      </c>
      <c r="I27" s="286">
        <v>0</v>
      </c>
      <c r="J27" s="740">
        <v>0</v>
      </c>
      <c r="K27" s="367">
        <v>0</v>
      </c>
      <c r="L27" s="286">
        <v>0</v>
      </c>
      <c r="M27" s="286">
        <v>0</v>
      </c>
      <c r="N27" s="286"/>
      <c r="O27" s="286"/>
      <c r="P27" s="740">
        <v>0</v>
      </c>
      <c r="Q27" s="367">
        <v>0</v>
      </c>
      <c r="R27" s="286">
        <v>0</v>
      </c>
      <c r="S27" s="286">
        <v>0</v>
      </c>
      <c r="T27" s="286">
        <v>0</v>
      </c>
      <c r="U27" s="286">
        <v>0</v>
      </c>
      <c r="V27" s="740">
        <v>0</v>
      </c>
    </row>
    <row r="28" spans="1:22" s="8" customFormat="1" ht="22.5" customHeight="1" thickBot="1">
      <c r="A28" s="149"/>
      <c r="B28" s="135" t="s">
        <v>87</v>
      </c>
      <c r="C28" s="150" t="s">
        <v>119</v>
      </c>
      <c r="D28" s="150"/>
      <c r="E28" s="388">
        <v>0</v>
      </c>
      <c r="F28" s="389">
        <v>0</v>
      </c>
      <c r="G28" s="389">
        <v>0</v>
      </c>
      <c r="H28" s="389">
        <v>0</v>
      </c>
      <c r="I28" s="389">
        <v>0</v>
      </c>
      <c r="J28" s="991">
        <v>0</v>
      </c>
      <c r="K28" s="388">
        <v>0</v>
      </c>
      <c r="L28" s="389">
        <v>0</v>
      </c>
      <c r="M28" s="389">
        <v>0</v>
      </c>
      <c r="N28" s="389">
        <v>0</v>
      </c>
      <c r="O28" s="389">
        <v>0</v>
      </c>
      <c r="P28" s="991">
        <v>0</v>
      </c>
      <c r="Q28" s="388">
        <v>0</v>
      </c>
      <c r="R28" s="389">
        <v>0</v>
      </c>
      <c r="S28" s="389">
        <v>0</v>
      </c>
      <c r="T28" s="389">
        <v>0</v>
      </c>
      <c r="U28" s="389">
        <v>0</v>
      </c>
      <c r="V28" s="991">
        <v>0</v>
      </c>
    </row>
    <row r="29" spans="1:22" s="89" customFormat="1" ht="22.5" hidden="1" customHeight="1" thickBot="1">
      <c r="A29" s="109" t="s">
        <v>11</v>
      </c>
      <c r="B29" s="136" t="s">
        <v>120</v>
      </c>
      <c r="C29" s="136"/>
      <c r="D29" s="136"/>
      <c r="E29" s="374">
        <v>0</v>
      </c>
      <c r="F29" s="375">
        <v>0</v>
      </c>
      <c r="G29" s="375">
        <v>0</v>
      </c>
      <c r="H29" s="375">
        <v>0</v>
      </c>
      <c r="I29" s="375">
        <v>0</v>
      </c>
      <c r="J29" s="992">
        <v>0</v>
      </c>
      <c r="K29" s="374">
        <v>0</v>
      </c>
      <c r="L29" s="375">
        <v>0</v>
      </c>
      <c r="M29" s="375">
        <v>0</v>
      </c>
      <c r="N29" s="375">
        <v>0</v>
      </c>
      <c r="O29" s="375">
        <v>0</v>
      </c>
      <c r="P29" s="992" t="e">
        <f t="shared" si="5"/>
        <v>#DIV/0!</v>
      </c>
      <c r="Q29" s="374">
        <v>0</v>
      </c>
      <c r="R29" s="375">
        <v>0</v>
      </c>
      <c r="S29" s="375">
        <v>0</v>
      </c>
      <c r="T29" s="375">
        <v>0</v>
      </c>
      <c r="U29" s="375">
        <v>0</v>
      </c>
      <c r="V29" s="992" t="e">
        <f t="shared" si="6"/>
        <v>#DIV/0!</v>
      </c>
    </row>
    <row r="30" spans="1:22" s="89" customFormat="1" ht="22.5" hidden="1" customHeight="1" thickBot="1">
      <c r="A30" s="130"/>
      <c r="B30" s="1224"/>
      <c r="C30" s="1224"/>
      <c r="D30" s="1224"/>
      <c r="J30" s="993"/>
      <c r="P30" s="993" t="e">
        <f t="shared" si="5"/>
        <v>#DIV/0!</v>
      </c>
      <c r="R30" s="287">
        <v>0</v>
      </c>
      <c r="S30" s="287">
        <v>0</v>
      </c>
      <c r="T30" s="287">
        <v>0</v>
      </c>
      <c r="U30" s="287">
        <v>0</v>
      </c>
      <c r="V30" s="993" t="e">
        <f t="shared" si="6"/>
        <v>#DIV/0!</v>
      </c>
    </row>
    <row r="31" spans="1:22" s="89" customFormat="1" ht="22.5" customHeight="1" thickBot="1">
      <c r="A31" s="130" t="s">
        <v>11</v>
      </c>
      <c r="B31" s="1195" t="s">
        <v>121</v>
      </c>
      <c r="C31" s="1195"/>
      <c r="D31" s="1195"/>
      <c r="E31" s="371">
        <f>E6+E17+E25+E29</f>
        <v>55063307</v>
      </c>
      <c r="F31" s="371">
        <f>F6+F17+F25</f>
        <v>55063307</v>
      </c>
      <c r="G31" s="371">
        <f>G6+G17+G25</f>
        <v>55019507</v>
      </c>
      <c r="H31" s="371">
        <f>H6+H17+H25</f>
        <v>65154173</v>
      </c>
      <c r="I31" s="287">
        <f>I6+I17+I25</f>
        <v>44667378</v>
      </c>
      <c r="J31" s="739">
        <f>I31/H31</f>
        <v>0.68556434597059501</v>
      </c>
      <c r="K31" s="371">
        <f t="shared" ref="K31:Q31" si="15">K6+K17+K25</f>
        <v>25234914</v>
      </c>
      <c r="L31" s="371">
        <f t="shared" si="15"/>
        <v>25234914</v>
      </c>
      <c r="M31" s="371">
        <f t="shared" si="15"/>
        <v>26490114</v>
      </c>
      <c r="N31" s="371">
        <f t="shared" si="15"/>
        <v>63277332.539999999</v>
      </c>
      <c r="O31" s="371">
        <f t="shared" ref="O31" si="16">O6+O17+O25</f>
        <v>42790538</v>
      </c>
      <c r="P31" s="739">
        <f t="shared" si="5"/>
        <v>0.67623801892961399</v>
      </c>
      <c r="Q31" s="371">
        <f t="shared" si="15"/>
        <v>29828393</v>
      </c>
      <c r="R31" s="287">
        <f t="shared" ref="R31:T31" si="17">R6+R17+R25+R29+R30</f>
        <v>29828393</v>
      </c>
      <c r="S31" s="287">
        <f t="shared" si="17"/>
        <v>28529393</v>
      </c>
      <c r="T31" s="287">
        <f t="shared" si="17"/>
        <v>1876840</v>
      </c>
      <c r="U31" s="287">
        <f t="shared" ref="U31" si="18">U6+U17+U25+U29+U30</f>
        <v>1876840</v>
      </c>
      <c r="V31" s="739">
        <f t="shared" si="6"/>
        <v>1</v>
      </c>
    </row>
    <row r="32" spans="1:22" s="89" customFormat="1" ht="22.5" customHeight="1" thickBot="1">
      <c r="A32" s="107">
        <v>5</v>
      </c>
      <c r="B32" s="1273" t="s">
        <v>122</v>
      </c>
      <c r="C32" s="1273"/>
      <c r="D32" s="1273"/>
      <c r="E32" s="376">
        <f t="shared" ref="E32:T32" si="19">SUM(E33:E35)</f>
        <v>17655075</v>
      </c>
      <c r="F32" s="376">
        <f t="shared" si="19"/>
        <v>17655075</v>
      </c>
      <c r="G32" s="376">
        <f t="shared" si="19"/>
        <v>17698875</v>
      </c>
      <c r="H32" s="376">
        <f t="shared" si="19"/>
        <v>17492141</v>
      </c>
      <c r="I32" s="376">
        <f>SUM(I33:I35)</f>
        <v>17492141</v>
      </c>
      <c r="J32" s="994">
        <f>I32/H32</f>
        <v>1</v>
      </c>
      <c r="K32" s="376">
        <f t="shared" si="19"/>
        <v>1185112</v>
      </c>
      <c r="L32" s="376">
        <f t="shared" si="19"/>
        <v>1185112</v>
      </c>
      <c r="M32" s="376">
        <f t="shared" si="19"/>
        <v>1185112</v>
      </c>
      <c r="N32" s="376">
        <f t="shared" si="19"/>
        <v>17492141</v>
      </c>
      <c r="O32" s="376">
        <f t="shared" ref="O32" si="20">SUM(O33:O35)</f>
        <v>17492141</v>
      </c>
      <c r="P32" s="994">
        <f t="shared" si="5"/>
        <v>1</v>
      </c>
      <c r="Q32" s="376">
        <f t="shared" si="19"/>
        <v>16469963</v>
      </c>
      <c r="R32" s="376">
        <f t="shared" si="19"/>
        <v>16469963</v>
      </c>
      <c r="S32" s="376">
        <f t="shared" si="19"/>
        <v>16513763</v>
      </c>
      <c r="T32" s="376">
        <f t="shared" si="19"/>
        <v>0</v>
      </c>
      <c r="U32" s="376">
        <f t="shared" ref="U32" si="21">SUM(U33:U35)</f>
        <v>0</v>
      </c>
      <c r="V32" s="994">
        <v>0</v>
      </c>
    </row>
    <row r="33" spans="1:22" s="5" customFormat="1" ht="22.5" customHeight="1">
      <c r="A33" s="152"/>
      <c r="B33" s="134" t="s">
        <v>52</v>
      </c>
      <c r="C33" s="1199" t="s">
        <v>461</v>
      </c>
      <c r="D33" s="1274"/>
      <c r="E33" s="372">
        <v>1185112</v>
      </c>
      <c r="F33" s="372">
        <v>1185112</v>
      </c>
      <c r="G33" s="372">
        <v>1185112</v>
      </c>
      <c r="H33" s="372">
        <v>1185112</v>
      </c>
      <c r="I33" s="372">
        <v>1185112</v>
      </c>
      <c r="J33" s="988">
        <f>I33/H33</f>
        <v>1</v>
      </c>
      <c r="K33" s="372">
        <v>1185112</v>
      </c>
      <c r="L33" s="372">
        <v>1185112</v>
      </c>
      <c r="M33" s="372">
        <v>1185112</v>
      </c>
      <c r="N33" s="289">
        <f>+H33-T33</f>
        <v>1185112</v>
      </c>
      <c r="O33" s="289">
        <f>+I33-U33</f>
        <v>1185112</v>
      </c>
      <c r="P33" s="988">
        <f t="shared" si="5"/>
        <v>1</v>
      </c>
      <c r="Q33" s="372"/>
      <c r="R33" s="289"/>
      <c r="S33" s="289"/>
      <c r="T33" s="289"/>
      <c r="U33" s="289"/>
      <c r="V33" s="988">
        <v>0</v>
      </c>
    </row>
    <row r="34" spans="1:22" s="5" customFormat="1" ht="22.5" customHeight="1">
      <c r="A34" s="112"/>
      <c r="B34" s="121" t="s">
        <v>53</v>
      </c>
      <c r="C34" s="1221" t="s">
        <v>320</v>
      </c>
      <c r="D34" s="1221"/>
      <c r="E34" s="431"/>
      <c r="F34" s="432"/>
      <c r="G34" s="432"/>
      <c r="H34" s="432"/>
      <c r="I34" s="432"/>
      <c r="J34" s="989">
        <v>0</v>
      </c>
      <c r="K34" s="431"/>
      <c r="L34" s="432"/>
      <c r="M34" s="432"/>
      <c r="N34" s="432"/>
      <c r="O34" s="432"/>
      <c r="P34" s="989">
        <v>0</v>
      </c>
      <c r="Q34" s="431"/>
      <c r="R34" s="151"/>
      <c r="S34" s="151"/>
      <c r="T34" s="432"/>
      <c r="U34" s="432"/>
      <c r="V34" s="989">
        <v>0</v>
      </c>
    </row>
    <row r="35" spans="1:22" s="5" customFormat="1" ht="22.5" customHeight="1" thickBot="1">
      <c r="A35" s="646"/>
      <c r="B35" s="647" t="s">
        <v>90</v>
      </c>
      <c r="C35" s="648" t="s">
        <v>319</v>
      </c>
      <c r="D35" s="648"/>
      <c r="E35" s="649">
        <v>16469963</v>
      </c>
      <c r="F35" s="649">
        <v>16469963</v>
      </c>
      <c r="G35" s="649">
        <v>16513763</v>
      </c>
      <c r="H35" s="650">
        <v>16307029</v>
      </c>
      <c r="I35" s="650">
        <v>16307029</v>
      </c>
      <c r="J35" s="995">
        <f>I35/H35</f>
        <v>1</v>
      </c>
      <c r="K35" s="649"/>
      <c r="L35" s="650"/>
      <c r="M35" s="650"/>
      <c r="N35" s="289">
        <f>+H35-T35</f>
        <v>16307029</v>
      </c>
      <c r="O35" s="289">
        <f>+I35-U35</f>
        <v>16307029</v>
      </c>
      <c r="P35" s="995">
        <f t="shared" si="5"/>
        <v>1</v>
      </c>
      <c r="Q35" s="649">
        <v>16469963</v>
      </c>
      <c r="R35" s="649">
        <v>16469963</v>
      </c>
      <c r="S35" s="649">
        <v>16513763</v>
      </c>
      <c r="T35" s="433"/>
      <c r="U35" s="433"/>
      <c r="V35" s="995">
        <v>0</v>
      </c>
    </row>
    <row r="36" spans="1:22" s="5" customFormat="1" ht="22.5" customHeight="1" thickBot="1">
      <c r="A36" s="130" t="s">
        <v>13</v>
      </c>
      <c r="B36" s="1195" t="s">
        <v>249</v>
      </c>
      <c r="C36" s="1195"/>
      <c r="D36" s="1195"/>
      <c r="E36" s="373">
        <f>E31+E32</f>
        <v>72718382</v>
      </c>
      <c r="F36" s="373">
        <f>F31+F32</f>
        <v>72718382</v>
      </c>
      <c r="G36" s="373">
        <f>G31+G32</f>
        <v>72718382</v>
      </c>
      <c r="H36" s="88">
        <f t="shared" ref="H36:T36" si="22">H31+H32</f>
        <v>82646314</v>
      </c>
      <c r="I36" s="88">
        <f t="shared" si="22"/>
        <v>62159519</v>
      </c>
      <c r="J36" s="741">
        <f>I36/H36</f>
        <v>0.75211483720858985</v>
      </c>
      <c r="K36" s="373">
        <f t="shared" si="22"/>
        <v>26420026</v>
      </c>
      <c r="L36" s="373">
        <f t="shared" si="22"/>
        <v>26420026</v>
      </c>
      <c r="M36" s="88">
        <f t="shared" si="22"/>
        <v>27675226</v>
      </c>
      <c r="N36" s="88">
        <f t="shared" si="22"/>
        <v>80769473.539999992</v>
      </c>
      <c r="O36" s="88">
        <f t="shared" ref="O36" si="23">O31+O32</f>
        <v>60282679</v>
      </c>
      <c r="P36" s="741">
        <f t="shared" si="5"/>
        <v>0.74635473475193348</v>
      </c>
      <c r="Q36" s="373">
        <f t="shared" si="22"/>
        <v>46298356</v>
      </c>
      <c r="R36" s="88">
        <f t="shared" si="22"/>
        <v>46298356</v>
      </c>
      <c r="S36" s="88">
        <f t="shared" si="22"/>
        <v>45043156</v>
      </c>
      <c r="T36" s="88">
        <f t="shared" si="22"/>
        <v>1876840</v>
      </c>
      <c r="U36" s="88">
        <f t="shared" ref="U36" si="24">U31+U32</f>
        <v>1876840</v>
      </c>
      <c r="V36" s="741">
        <f t="shared" si="6"/>
        <v>1</v>
      </c>
    </row>
    <row r="37" spans="1:22" s="5" customFormat="1" ht="20.100000000000001" hidden="1" customHeight="1" thickBot="1">
      <c r="A37" s="1192" t="s">
        <v>250</v>
      </c>
      <c r="B37" s="1193"/>
      <c r="C37" s="1193"/>
      <c r="D37" s="1193"/>
      <c r="E37" s="579"/>
      <c r="F37" s="580"/>
      <c r="G37" s="580"/>
      <c r="H37" s="580"/>
      <c r="I37" s="580"/>
      <c r="J37" s="581"/>
      <c r="K37" s="579"/>
      <c r="L37" s="580"/>
      <c r="M37" s="580"/>
      <c r="N37" s="580"/>
      <c r="O37" s="580"/>
      <c r="P37" s="581"/>
      <c r="Q37" s="579"/>
      <c r="R37" s="580"/>
      <c r="S37" s="580"/>
      <c r="T37" s="580"/>
      <c r="U37" s="580"/>
      <c r="V37" s="585"/>
    </row>
    <row r="38" spans="1:22" s="5" customFormat="1" ht="20.100000000000001" hidden="1" customHeight="1" thickBot="1">
      <c r="A38" s="1194" t="s">
        <v>8</v>
      </c>
      <c r="B38" s="1195"/>
      <c r="C38" s="1195"/>
      <c r="D38" s="1195"/>
      <c r="E38" s="440">
        <f>SUM(E36:E37)</f>
        <v>72718382</v>
      </c>
      <c r="F38" s="441">
        <f>SUM(F36:F37)</f>
        <v>72718382</v>
      </c>
      <c r="G38" s="441">
        <f>SUM(G36:G37)</f>
        <v>72718382</v>
      </c>
      <c r="H38" s="441">
        <f>SUM(H36:H37)</f>
        <v>82646314</v>
      </c>
      <c r="I38" s="441">
        <f>SUM(I36:I37)</f>
        <v>62159519</v>
      </c>
      <c r="J38" s="442"/>
      <c r="K38" s="440">
        <f>SUM(K36:K37)</f>
        <v>26420026</v>
      </c>
      <c r="L38" s="441">
        <f>SUM(L36:L37)</f>
        <v>26420026</v>
      </c>
      <c r="M38" s="441">
        <f>SUM(M36:M37)</f>
        <v>27675226</v>
      </c>
      <c r="N38" s="441">
        <f>SUM(N36:N37)</f>
        <v>80769473.539999992</v>
      </c>
      <c r="O38" s="441">
        <f>SUM(O36:O37)</f>
        <v>60282679</v>
      </c>
      <c r="P38" s="442"/>
      <c r="Q38" s="440">
        <f>SUM(Q36:Q37)</f>
        <v>46298356</v>
      </c>
      <c r="R38" s="441">
        <f>SUM(R36:R37)</f>
        <v>46298356</v>
      </c>
      <c r="S38" s="441">
        <f>SUM(S36:S37)</f>
        <v>45043156</v>
      </c>
      <c r="T38" s="441">
        <f>SUM(T36:T37)</f>
        <v>1876840</v>
      </c>
      <c r="U38" s="441">
        <f>SUM(U36:U37)</f>
        <v>1876840</v>
      </c>
      <c r="V38" s="443"/>
    </row>
    <row r="39" spans="1:22" s="5" customFormat="1" ht="20.100000000000001" customHeight="1">
      <c r="A39" s="495"/>
      <c r="B39" s="586"/>
      <c r="C39" s="495"/>
      <c r="D39" s="495"/>
      <c r="E39" s="587"/>
      <c r="F39" s="587"/>
      <c r="G39" s="587"/>
      <c r="H39" s="587"/>
      <c r="I39" s="587"/>
      <c r="J39" s="587"/>
      <c r="K39" s="588"/>
      <c r="L39" s="588"/>
      <c r="M39" s="588"/>
      <c r="N39" s="588"/>
      <c r="O39" s="588"/>
      <c r="P39" s="588"/>
      <c r="Q39" s="588"/>
      <c r="R39" s="588"/>
      <c r="S39" s="589"/>
      <c r="T39" s="589"/>
      <c r="U39" s="589"/>
      <c r="V39" s="589"/>
    </row>
    <row r="40" spans="1:22" s="5" customFormat="1" ht="20.100000000000001" customHeight="1">
      <c r="A40" s="74"/>
      <c r="B40" s="78"/>
      <c r="C40" s="78"/>
      <c r="D40" s="33"/>
      <c r="E40" s="6"/>
      <c r="F40" s="6"/>
      <c r="G40" s="6"/>
      <c r="H40" s="6"/>
      <c r="I40" s="6"/>
      <c r="J40" s="6"/>
      <c r="K40" s="154"/>
      <c r="L40" s="154"/>
      <c r="M40" s="154"/>
      <c r="N40" s="154"/>
      <c r="O40" s="154"/>
      <c r="P40" s="154"/>
      <c r="Q40" s="154"/>
      <c r="R40" s="154"/>
    </row>
    <row r="41" spans="1:22">
      <c r="A41" s="139"/>
      <c r="B41" s="73"/>
      <c r="C41" s="73"/>
      <c r="D41" s="33"/>
      <c r="E41" s="4"/>
      <c r="F41" s="4"/>
      <c r="G41" s="4"/>
      <c r="H41" s="4"/>
      <c r="I41" s="4"/>
      <c r="J41" s="4"/>
    </row>
    <row r="42" spans="1:22">
      <c r="A42" s="139"/>
      <c r="B42" s="73"/>
      <c r="C42" s="73"/>
      <c r="D42" s="33"/>
      <c r="E42" s="4"/>
      <c r="F42" s="4"/>
      <c r="G42" s="4"/>
      <c r="H42" s="4"/>
      <c r="I42" s="4"/>
      <c r="J42" s="4"/>
    </row>
    <row r="43" spans="1:22">
      <c r="A43" s="139"/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>
      <c r="A44" s="139"/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>
      <c r="A45" s="139"/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>
      <c r="A46" s="139"/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>
      <c r="A47" s="139"/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>
      <c r="A48" s="139"/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1:18">
      <c r="A49" s="139"/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  <row r="50" spans="1:18">
      <c r="A50" s="139"/>
      <c r="B50" s="73"/>
      <c r="C50" s="73"/>
      <c r="D50" s="33"/>
      <c r="E50" s="3"/>
      <c r="F50" s="3"/>
      <c r="G50" s="3"/>
      <c r="H50" s="3"/>
      <c r="I50" s="3"/>
      <c r="J50" s="3"/>
    </row>
    <row r="51" spans="1:18">
      <c r="A51" s="139"/>
      <c r="B51" s="73"/>
      <c r="C51" s="73"/>
      <c r="D51" s="33"/>
      <c r="E51" s="3"/>
      <c r="F51" s="3"/>
      <c r="G51" s="3"/>
      <c r="H51" s="3"/>
      <c r="I51" s="3"/>
      <c r="J51" s="3"/>
    </row>
    <row r="52" spans="1:18">
      <c r="A52" s="139"/>
      <c r="B52" s="73"/>
      <c r="C52" s="73"/>
      <c r="D52" s="33"/>
      <c r="E52" s="3"/>
      <c r="F52" s="3"/>
      <c r="G52" s="3"/>
      <c r="H52" s="3"/>
      <c r="I52" s="3"/>
      <c r="J52" s="3"/>
    </row>
    <row r="53" spans="1:18">
      <c r="A53" s="139"/>
      <c r="B53" s="73"/>
      <c r="C53" s="73"/>
      <c r="D53" s="33"/>
      <c r="E53" s="3"/>
      <c r="F53" s="3"/>
      <c r="G53" s="3"/>
      <c r="H53" s="3"/>
      <c r="I53" s="3"/>
      <c r="J53" s="3"/>
    </row>
    <row r="54" spans="1:18">
      <c r="A54" s="139"/>
      <c r="B54" s="73"/>
      <c r="C54" s="73"/>
      <c r="D54" s="33"/>
      <c r="E54" s="3"/>
      <c r="F54" s="3"/>
      <c r="G54" s="3"/>
      <c r="H54" s="3"/>
      <c r="I54" s="3"/>
      <c r="J54" s="3"/>
    </row>
    <row r="55" spans="1:18">
      <c r="A55" s="139"/>
      <c r="B55" s="73"/>
      <c r="C55" s="73"/>
      <c r="D55" s="33"/>
      <c r="E55" s="3"/>
      <c r="F55" s="3"/>
      <c r="G55" s="3"/>
      <c r="H55" s="3"/>
      <c r="I55" s="3"/>
      <c r="J55" s="3"/>
    </row>
    <row r="56" spans="1:18">
      <c r="A56" s="139"/>
      <c r="B56" s="73"/>
      <c r="C56" s="73"/>
      <c r="D56" s="33"/>
      <c r="E56" s="3"/>
      <c r="F56" s="3"/>
      <c r="G56" s="3"/>
      <c r="H56" s="3"/>
      <c r="I56" s="3"/>
      <c r="J56" s="3"/>
    </row>
    <row r="57" spans="1:18">
      <c r="A57" s="139"/>
      <c r="B57" s="73"/>
      <c r="C57" s="73"/>
      <c r="D57" s="33"/>
      <c r="E57" s="3"/>
      <c r="F57" s="3"/>
      <c r="G57" s="3"/>
      <c r="H57" s="3"/>
      <c r="I57" s="3"/>
      <c r="J57" s="3"/>
    </row>
    <row r="58" spans="1:18">
      <c r="A58" s="139"/>
      <c r="B58" s="73"/>
      <c r="C58" s="73"/>
      <c r="D58" s="33"/>
      <c r="E58" s="3"/>
      <c r="F58" s="3"/>
      <c r="G58" s="3"/>
      <c r="H58" s="3"/>
      <c r="I58" s="3"/>
      <c r="J58" s="3"/>
    </row>
    <row r="59" spans="1:18">
      <c r="A59" s="139"/>
      <c r="B59" s="73"/>
      <c r="C59" s="73"/>
      <c r="D59" s="33"/>
      <c r="E59" s="3"/>
      <c r="F59" s="3"/>
      <c r="G59" s="3"/>
      <c r="H59" s="3"/>
      <c r="I59" s="3"/>
      <c r="J59" s="3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5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3"/>
  <sheetViews>
    <sheetView topLeftCell="C19" workbookViewId="0">
      <selection activeCell="G12" sqref="G12"/>
    </sheetView>
  </sheetViews>
  <sheetFormatPr defaultRowHeight="12.75"/>
  <cols>
    <col min="1" max="1" width="8.28515625" style="321" customWidth="1"/>
    <col min="2" max="2" width="8.28515625" style="317" customWidth="1"/>
    <col min="3" max="3" width="52" style="317" customWidth="1"/>
    <col min="4" max="4" width="13.140625" style="317" customWidth="1"/>
    <col min="5" max="5" width="11" style="317" hidden="1" customWidth="1"/>
    <col min="6" max="6" width="10.5703125" style="317" hidden="1" customWidth="1"/>
    <col min="7" max="10" width="10.5703125" style="317" customWidth="1"/>
    <col min="11" max="12" width="10.5703125" style="317" hidden="1" customWidth="1"/>
    <col min="13" max="16" width="10.5703125" style="317" customWidth="1"/>
    <col min="17" max="18" width="10.5703125" style="317" hidden="1" customWidth="1"/>
    <col min="19" max="19" width="14.85546875" style="317" customWidth="1"/>
    <col min="20" max="20" width="10.5703125" style="317" customWidth="1"/>
    <col min="21" max="16384" width="9.140625" style="317"/>
  </cols>
  <sheetData>
    <row r="1" spans="1:19" s="166" customFormat="1" ht="21" customHeight="1">
      <c r="A1" s="163"/>
      <c r="B1" s="164"/>
      <c r="C1" s="165"/>
      <c r="D1" s="980"/>
      <c r="E1" s="980"/>
      <c r="F1" s="980"/>
      <c r="G1" s="980"/>
      <c r="H1" s="980"/>
      <c r="I1" s="980"/>
      <c r="J1" s="1276" t="s">
        <v>388</v>
      </c>
      <c r="K1" s="1276"/>
      <c r="L1" s="1276"/>
      <c r="M1" s="1276"/>
      <c r="N1" s="1276"/>
      <c r="O1" s="1276"/>
      <c r="P1" s="1276"/>
    </row>
    <row r="2" spans="1:19" s="166" customFormat="1" ht="21" customHeight="1">
      <c r="A2" s="254"/>
      <c r="B2" s="164"/>
      <c r="C2" s="167"/>
      <c r="D2" s="981"/>
      <c r="E2" s="981"/>
      <c r="F2" s="981"/>
      <c r="G2" s="981"/>
      <c r="H2" s="981"/>
      <c r="I2" s="981"/>
    </row>
    <row r="3" spans="1:19" s="168" customFormat="1" ht="25.5" customHeight="1">
      <c r="A3" s="1275" t="s">
        <v>387</v>
      </c>
      <c r="B3" s="1275"/>
      <c r="C3" s="1275"/>
      <c r="D3" s="1275"/>
      <c r="E3" s="1275"/>
      <c r="F3" s="1275"/>
      <c r="G3" s="1275"/>
      <c r="H3" s="1275"/>
      <c r="I3" s="1275"/>
      <c r="J3" s="1275"/>
      <c r="K3" s="1275"/>
      <c r="L3" s="1275"/>
      <c r="M3" s="1275"/>
      <c r="N3" s="1275"/>
      <c r="O3" s="1275"/>
      <c r="P3" s="1275"/>
    </row>
    <row r="4" spans="1:19" s="171" customFormat="1" ht="15.95" customHeight="1" thickBot="1">
      <c r="A4" s="169"/>
      <c r="B4" s="169"/>
      <c r="C4" s="169"/>
      <c r="P4" s="170" t="s">
        <v>423</v>
      </c>
    </row>
    <row r="5" spans="1:19" s="171" customFormat="1" ht="41.25" customHeight="1" thickBot="1">
      <c r="A5" s="169"/>
      <c r="B5" s="169"/>
      <c r="C5" s="169"/>
      <c r="D5" s="1280" t="s">
        <v>5</v>
      </c>
      <c r="E5" s="1281"/>
      <c r="F5" s="1281"/>
      <c r="G5" s="1281"/>
      <c r="H5" s="1281"/>
      <c r="I5" s="1282"/>
      <c r="J5" s="1280" t="s">
        <v>78</v>
      </c>
      <c r="K5" s="1281"/>
      <c r="L5" s="1281"/>
      <c r="M5" s="1281"/>
      <c r="N5" s="1281"/>
      <c r="O5" s="1282"/>
      <c r="P5" s="1280" t="s">
        <v>154</v>
      </c>
      <c r="Q5" s="1281"/>
      <c r="R5" s="1281"/>
      <c r="S5" s="1281"/>
    </row>
    <row r="6" spans="1:19" ht="24.75" thickBot="1">
      <c r="A6" s="1278" t="s">
        <v>125</v>
      </c>
      <c r="B6" s="1279"/>
      <c r="C6" s="523" t="s">
        <v>126</v>
      </c>
      <c r="D6" s="519" t="s">
        <v>84</v>
      </c>
      <c r="E6" s="172" t="s">
        <v>234</v>
      </c>
      <c r="F6" s="172" t="s">
        <v>238</v>
      </c>
      <c r="G6" s="172" t="s">
        <v>242</v>
      </c>
      <c r="H6" s="172" t="s">
        <v>497</v>
      </c>
      <c r="I6" s="172" t="s">
        <v>498</v>
      </c>
      <c r="J6" s="519" t="s">
        <v>84</v>
      </c>
      <c r="K6" s="172" t="s">
        <v>234</v>
      </c>
      <c r="L6" s="172" t="s">
        <v>238</v>
      </c>
      <c r="M6" s="172" t="s">
        <v>242</v>
      </c>
      <c r="N6" s="172" t="s">
        <v>497</v>
      </c>
      <c r="O6" s="172" t="s">
        <v>498</v>
      </c>
      <c r="P6" s="519" t="s">
        <v>84</v>
      </c>
      <c r="Q6" s="172" t="s">
        <v>449</v>
      </c>
      <c r="R6" s="172" t="s">
        <v>271</v>
      </c>
      <c r="S6" s="496" t="s">
        <v>861</v>
      </c>
    </row>
    <row r="7" spans="1:19" s="176" customFormat="1" ht="12.95" customHeight="1" thickBot="1">
      <c r="A7" s="173">
        <v>1</v>
      </c>
      <c r="B7" s="174">
        <v>2</v>
      </c>
      <c r="C7" s="300">
        <v>3</v>
      </c>
      <c r="D7" s="173">
        <v>4</v>
      </c>
      <c r="E7" s="174">
        <v>5</v>
      </c>
      <c r="F7" s="174">
        <v>6</v>
      </c>
      <c r="G7" s="174">
        <v>5</v>
      </c>
      <c r="H7" s="174">
        <v>6</v>
      </c>
      <c r="I7" s="174">
        <v>7</v>
      </c>
      <c r="J7" s="173">
        <v>8</v>
      </c>
      <c r="K7" s="174">
        <v>8</v>
      </c>
      <c r="L7" s="174">
        <v>9</v>
      </c>
      <c r="M7" s="174">
        <v>9</v>
      </c>
      <c r="N7" s="174">
        <v>10</v>
      </c>
      <c r="O7" s="175">
        <v>11</v>
      </c>
      <c r="P7" s="173">
        <v>12</v>
      </c>
      <c r="Q7" s="174">
        <v>13</v>
      </c>
      <c r="R7" s="175">
        <v>14</v>
      </c>
      <c r="S7" s="529">
        <v>13</v>
      </c>
    </row>
    <row r="8" spans="1:19" s="176" customFormat="1" ht="15.95" customHeight="1" thickBot="1">
      <c r="A8" s="177"/>
      <c r="B8" s="178"/>
      <c r="C8" s="178" t="s">
        <v>127</v>
      </c>
      <c r="D8" s="499"/>
      <c r="E8" s="535"/>
      <c r="F8" s="535"/>
      <c r="G8" s="535"/>
      <c r="H8" s="535"/>
      <c r="I8" s="535"/>
      <c r="J8" s="536"/>
      <c r="K8" s="278"/>
      <c r="L8" s="278"/>
      <c r="M8" s="278"/>
      <c r="N8" s="278"/>
      <c r="O8" s="279"/>
      <c r="P8" s="536"/>
      <c r="Q8" s="278"/>
      <c r="R8" s="279"/>
      <c r="S8" s="530"/>
    </row>
    <row r="9" spans="1:19" s="181" customFormat="1" ht="12" customHeight="1" thickBot="1">
      <c r="A9" s="173" t="s">
        <v>33</v>
      </c>
      <c r="B9" s="179"/>
      <c r="C9" s="524" t="s">
        <v>380</v>
      </c>
      <c r="D9" s="500">
        <v>15539880</v>
      </c>
      <c r="E9" s="500">
        <v>15539880</v>
      </c>
      <c r="F9" s="500">
        <v>15539875</v>
      </c>
      <c r="G9" s="500">
        <f>SUM(G10:G13)</f>
        <v>15634994</v>
      </c>
      <c r="H9" s="500">
        <f>SUM(H10:H13)</f>
        <v>15625219</v>
      </c>
      <c r="I9" s="713">
        <f>H9/G9</f>
        <v>0.99937479988799482</v>
      </c>
      <c r="J9" s="500">
        <v>15539880</v>
      </c>
      <c r="K9" s="500">
        <v>15539880</v>
      </c>
      <c r="L9" s="500">
        <v>15539875</v>
      </c>
      <c r="M9" s="500">
        <f>SUM(M10:M13)</f>
        <v>15634994</v>
      </c>
      <c r="N9" s="223">
        <f>SUM(N10:N13)</f>
        <v>15625219</v>
      </c>
      <c r="O9" s="717">
        <f>N9/M9</f>
        <v>0.99937479988799482</v>
      </c>
      <c r="P9" s="500"/>
      <c r="Q9" s="223"/>
      <c r="R9" s="180"/>
      <c r="S9" s="497"/>
    </row>
    <row r="10" spans="1:19" s="181" customFormat="1" ht="12" customHeight="1" thickBot="1">
      <c r="A10" s="173"/>
      <c r="B10" s="179"/>
      <c r="C10" s="674" t="s">
        <v>453</v>
      </c>
      <c r="D10" s="500"/>
      <c r="E10" s="500"/>
      <c r="F10" s="675"/>
      <c r="G10" s="675">
        <v>15624994</v>
      </c>
      <c r="H10" s="675">
        <v>15624994</v>
      </c>
      <c r="I10" s="714">
        <f t="shared" ref="I10:I12" si="0">H10/G10</f>
        <v>1</v>
      </c>
      <c r="J10" s="500"/>
      <c r="K10" s="280"/>
      <c r="L10" s="280"/>
      <c r="M10" s="675">
        <v>15624994</v>
      </c>
      <c r="N10" s="716">
        <v>15624994</v>
      </c>
      <c r="O10" s="718">
        <f>N10/M10</f>
        <v>1</v>
      </c>
      <c r="P10" s="500"/>
      <c r="Q10" s="223"/>
      <c r="R10" s="180"/>
      <c r="S10" s="497"/>
    </row>
    <row r="11" spans="1:19" s="181" customFormat="1" ht="12" customHeight="1" thickBot="1">
      <c r="A11" s="173"/>
      <c r="B11" s="179"/>
      <c r="C11" s="674" t="s">
        <v>349</v>
      </c>
      <c r="D11" s="500"/>
      <c r="E11" s="500"/>
      <c r="F11" s="675"/>
      <c r="G11" s="675">
        <v>9980</v>
      </c>
      <c r="H11" s="675">
        <v>216</v>
      </c>
      <c r="I11" s="714">
        <f t="shared" si="0"/>
        <v>2.1643286573146292E-2</v>
      </c>
      <c r="J11" s="500"/>
      <c r="K11" s="280"/>
      <c r="L11" s="280"/>
      <c r="M11" s="675">
        <v>9980</v>
      </c>
      <c r="N11" s="716">
        <v>216</v>
      </c>
      <c r="O11" s="718">
        <f>N11/M11</f>
        <v>2.1643286573146292E-2</v>
      </c>
      <c r="P11" s="500"/>
      <c r="Q11" s="223"/>
      <c r="R11" s="180"/>
      <c r="S11" s="497"/>
    </row>
    <row r="12" spans="1:19" s="181" customFormat="1" ht="12" customHeight="1" thickBot="1">
      <c r="A12" s="173"/>
      <c r="B12" s="179"/>
      <c r="C12" s="674" t="s">
        <v>454</v>
      </c>
      <c r="D12" s="500"/>
      <c r="E12" s="500"/>
      <c r="F12" s="675"/>
      <c r="G12" s="675">
        <v>20</v>
      </c>
      <c r="H12" s="675">
        <v>9</v>
      </c>
      <c r="I12" s="714">
        <f t="shared" si="0"/>
        <v>0.45</v>
      </c>
      <c r="J12" s="500"/>
      <c r="K12" s="280"/>
      <c r="L12" s="280"/>
      <c r="M12" s="675">
        <v>20</v>
      </c>
      <c r="N12" s="716">
        <v>9</v>
      </c>
      <c r="O12" s="718">
        <f>N12/M12</f>
        <v>0.45</v>
      </c>
      <c r="P12" s="500"/>
      <c r="Q12" s="223"/>
      <c r="R12" s="180"/>
      <c r="S12" s="497"/>
    </row>
    <row r="13" spans="1:19" s="181" customFormat="1" ht="12" customHeight="1" thickBot="1">
      <c r="A13" s="173"/>
      <c r="B13" s="179"/>
      <c r="C13" s="674"/>
      <c r="D13" s="500"/>
      <c r="E13" s="500"/>
      <c r="F13" s="675"/>
      <c r="G13" s="675"/>
      <c r="H13" s="500"/>
      <c r="I13" s="500"/>
      <c r="J13" s="500"/>
      <c r="K13" s="280"/>
      <c r="L13" s="280"/>
      <c r="M13" s="675"/>
      <c r="N13" s="223"/>
      <c r="O13" s="223"/>
      <c r="P13" s="500"/>
      <c r="Q13" s="223"/>
      <c r="R13" s="180"/>
      <c r="S13" s="497"/>
    </row>
    <row r="14" spans="1:19" s="181" customFormat="1" ht="12" customHeight="1" thickBot="1">
      <c r="A14" s="173" t="s">
        <v>34</v>
      </c>
      <c r="B14" s="179"/>
      <c r="C14" s="524" t="s">
        <v>132</v>
      </c>
      <c r="D14" s="500">
        <f>D15+D17</f>
        <v>0</v>
      </c>
      <c r="E14" s="500">
        <f t="shared" ref="E14:J14" si="1">E15+E17</f>
        <v>0</v>
      </c>
      <c r="F14" s="500">
        <f t="shared" si="1"/>
        <v>0</v>
      </c>
      <c r="G14" s="500">
        <f t="shared" si="1"/>
        <v>0</v>
      </c>
      <c r="H14" s="500">
        <f t="shared" si="1"/>
        <v>0</v>
      </c>
      <c r="I14" s="500">
        <f t="shared" si="1"/>
        <v>0</v>
      </c>
      <c r="J14" s="500">
        <f t="shared" si="1"/>
        <v>0</v>
      </c>
      <c r="K14" s="223">
        <f>K15+K17</f>
        <v>0</v>
      </c>
      <c r="L14" s="223">
        <f>L15+L17</f>
        <v>0</v>
      </c>
      <c r="M14" s="500">
        <f t="shared" ref="M14" si="2">M15+M17</f>
        <v>0</v>
      </c>
      <c r="N14" s="223">
        <f>N15+N17</f>
        <v>0</v>
      </c>
      <c r="O14" s="223">
        <f>O15+O17</f>
        <v>0</v>
      </c>
      <c r="P14" s="500"/>
      <c r="Q14" s="223"/>
      <c r="R14" s="180"/>
      <c r="S14" s="497"/>
    </row>
    <row r="15" spans="1:19" s="186" customFormat="1" ht="12" customHeight="1">
      <c r="A15" s="184"/>
      <c r="B15" s="183" t="s">
        <v>47</v>
      </c>
      <c r="C15" s="511" t="s">
        <v>91</v>
      </c>
      <c r="D15" s="501"/>
      <c r="E15" s="501"/>
      <c r="F15" s="501"/>
      <c r="G15" s="501"/>
      <c r="H15" s="501"/>
      <c r="I15" s="501"/>
      <c r="J15" s="501"/>
      <c r="K15" s="224"/>
      <c r="L15" s="224"/>
      <c r="M15" s="501"/>
      <c r="N15" s="224"/>
      <c r="O15" s="224"/>
      <c r="P15" s="501"/>
      <c r="Q15" s="224"/>
      <c r="R15" s="185"/>
      <c r="S15" s="520"/>
    </row>
    <row r="16" spans="1:19" s="186" customFormat="1" ht="12" customHeight="1">
      <c r="A16" s="184"/>
      <c r="B16" s="183" t="s">
        <v>48</v>
      </c>
      <c r="C16" s="512" t="s">
        <v>133</v>
      </c>
      <c r="D16" s="501"/>
      <c r="E16" s="501"/>
      <c r="F16" s="501"/>
      <c r="G16" s="501"/>
      <c r="H16" s="501"/>
      <c r="I16" s="501"/>
      <c r="J16" s="501"/>
      <c r="K16" s="224"/>
      <c r="L16" s="224"/>
      <c r="M16" s="501"/>
      <c r="N16" s="224"/>
      <c r="O16" s="224"/>
      <c r="P16" s="501"/>
      <c r="Q16" s="224"/>
      <c r="R16" s="185"/>
      <c r="S16" s="520"/>
    </row>
    <row r="17" spans="1:19" s="186" customFormat="1" ht="12" customHeight="1">
      <c r="A17" s="184"/>
      <c r="B17" s="183" t="s">
        <v>49</v>
      </c>
      <c r="C17" s="512" t="s">
        <v>92</v>
      </c>
      <c r="D17" s="501"/>
      <c r="E17" s="501"/>
      <c r="F17" s="501"/>
      <c r="G17" s="501"/>
      <c r="H17" s="501"/>
      <c r="I17" s="501"/>
      <c r="J17" s="501"/>
      <c r="K17" s="224"/>
      <c r="L17" s="224"/>
      <c r="M17" s="501"/>
      <c r="N17" s="224"/>
      <c r="O17" s="224"/>
      <c r="P17" s="501"/>
      <c r="Q17" s="224"/>
      <c r="R17" s="185"/>
      <c r="S17" s="520"/>
    </row>
    <row r="18" spans="1:19" s="186" customFormat="1" ht="12" customHeight="1" thickBot="1">
      <c r="A18" s="184"/>
      <c r="B18" s="183" t="s">
        <v>310</v>
      </c>
      <c r="C18" s="512" t="s">
        <v>133</v>
      </c>
      <c r="D18" s="501"/>
      <c r="E18" s="501"/>
      <c r="F18" s="501"/>
      <c r="G18" s="501"/>
      <c r="H18" s="501"/>
      <c r="I18" s="501"/>
      <c r="J18" s="501"/>
      <c r="K18" s="224"/>
      <c r="L18" s="224"/>
      <c r="M18" s="501"/>
      <c r="N18" s="224"/>
      <c r="O18" s="224"/>
      <c r="P18" s="501" t="s">
        <v>258</v>
      </c>
      <c r="Q18" s="224"/>
      <c r="R18" s="185"/>
      <c r="S18" s="520"/>
    </row>
    <row r="19" spans="1:19" s="186" customFormat="1" ht="12" customHeight="1" thickBot="1">
      <c r="A19" s="187" t="s">
        <v>10</v>
      </c>
      <c r="B19" s="188"/>
      <c r="C19" s="510" t="s">
        <v>134</v>
      </c>
      <c r="D19" s="500">
        <f t="shared" ref="D19:N19" si="3">SUM(D20:D21)</f>
        <v>10000</v>
      </c>
      <c r="E19" s="500">
        <f t="shared" si="3"/>
        <v>10000</v>
      </c>
      <c r="F19" s="500">
        <f t="shared" si="3"/>
        <v>10000</v>
      </c>
      <c r="G19" s="500">
        <f t="shared" si="3"/>
        <v>600000</v>
      </c>
      <c r="H19" s="500">
        <f t="shared" si="3"/>
        <v>600000</v>
      </c>
      <c r="I19" s="713">
        <f>H19/G19</f>
        <v>1</v>
      </c>
      <c r="J19" s="500">
        <f t="shared" si="3"/>
        <v>10000</v>
      </c>
      <c r="K19" s="223">
        <f t="shared" si="3"/>
        <v>10000</v>
      </c>
      <c r="L19" s="223">
        <f t="shared" si="3"/>
        <v>10000</v>
      </c>
      <c r="M19" s="500">
        <f t="shared" ref="M19" si="4">SUM(M20:M21)</f>
        <v>600000</v>
      </c>
      <c r="N19" s="223">
        <f t="shared" si="3"/>
        <v>600000</v>
      </c>
      <c r="O19" s="717">
        <f>N19/M19</f>
        <v>1</v>
      </c>
      <c r="P19" s="500"/>
      <c r="Q19" s="223"/>
      <c r="R19" s="180"/>
      <c r="S19" s="497"/>
    </row>
    <row r="20" spans="1:19" s="181" customFormat="1" ht="12" customHeight="1" thickBot="1">
      <c r="A20" s="189"/>
      <c r="B20" s="190" t="s">
        <v>50</v>
      </c>
      <c r="C20" s="525" t="s">
        <v>135</v>
      </c>
      <c r="D20" s="502">
        <v>10000</v>
      </c>
      <c r="E20" s="502">
        <v>10000</v>
      </c>
      <c r="F20" s="502">
        <v>10000</v>
      </c>
      <c r="G20" s="502">
        <v>600000</v>
      </c>
      <c r="H20" s="502">
        <v>600000</v>
      </c>
      <c r="I20" s="713">
        <f>H20/G20</f>
        <v>1</v>
      </c>
      <c r="J20" s="502">
        <v>10000</v>
      </c>
      <c r="K20" s="502">
        <v>10000</v>
      </c>
      <c r="L20" s="502">
        <v>10000</v>
      </c>
      <c r="M20" s="502">
        <v>600000</v>
      </c>
      <c r="N20" s="225">
        <v>600000</v>
      </c>
      <c r="O20" s="720">
        <f>N20/M20</f>
        <v>1</v>
      </c>
      <c r="P20" s="502"/>
      <c r="Q20" s="225"/>
      <c r="R20" s="191"/>
      <c r="S20" s="531"/>
    </row>
    <row r="21" spans="1:19" s="181" customFormat="1" ht="12" customHeight="1" thickBot="1">
      <c r="A21" s="192"/>
      <c r="B21" s="193" t="s">
        <v>51</v>
      </c>
      <c r="C21" s="526" t="s">
        <v>136</v>
      </c>
      <c r="D21" s="503">
        <v>0</v>
      </c>
      <c r="E21" s="503"/>
      <c r="F21" s="503">
        <v>0</v>
      </c>
      <c r="G21" s="503"/>
      <c r="H21" s="503"/>
      <c r="I21" s="503"/>
      <c r="J21" s="503">
        <v>0</v>
      </c>
      <c r="K21" s="226"/>
      <c r="L21" s="226"/>
      <c r="M21" s="503"/>
      <c r="N21" s="226"/>
      <c r="O21" s="226"/>
      <c r="P21" s="503"/>
      <c r="Q21" s="226"/>
      <c r="R21" s="194"/>
      <c r="S21" s="532"/>
    </row>
    <row r="22" spans="1:19" s="181" customFormat="1" ht="12" customHeight="1" thickBot="1">
      <c r="A22" s="187"/>
      <c r="B22" s="179"/>
      <c r="D22" s="504"/>
      <c r="E22" s="504"/>
      <c r="F22" s="504"/>
      <c r="G22" s="504"/>
      <c r="H22" s="504"/>
      <c r="I22" s="504"/>
      <c r="J22" s="504"/>
      <c r="K22" s="227"/>
      <c r="L22" s="227"/>
      <c r="M22" s="504"/>
      <c r="N22" s="227"/>
      <c r="O22" s="227"/>
      <c r="P22" s="504"/>
      <c r="Q22" s="227"/>
      <c r="R22" s="195"/>
      <c r="S22" s="498"/>
    </row>
    <row r="23" spans="1:19" s="181" customFormat="1" ht="12" customHeight="1" thickBot="1">
      <c r="A23" s="173" t="s">
        <v>11</v>
      </c>
      <c r="B23" s="196"/>
      <c r="C23" s="510" t="s">
        <v>311</v>
      </c>
      <c r="D23" s="500">
        <f>D9+D14+D19+D22</f>
        <v>15549880</v>
      </c>
      <c r="E23" s="500">
        <f t="shared" ref="E23:J23" si="5">E9+E14+E19+E22</f>
        <v>15549880</v>
      </c>
      <c r="F23" s="500">
        <f t="shared" si="5"/>
        <v>15549875</v>
      </c>
      <c r="G23" s="500">
        <f t="shared" si="5"/>
        <v>16234994</v>
      </c>
      <c r="H23" s="500">
        <f t="shared" si="5"/>
        <v>16225219</v>
      </c>
      <c r="I23" s="713">
        <f>H23/G23</f>
        <v>0.99939790553664509</v>
      </c>
      <c r="J23" s="500">
        <f t="shared" si="5"/>
        <v>15549880</v>
      </c>
      <c r="K23" s="223">
        <f>K9+K14+K19+K22</f>
        <v>15549880</v>
      </c>
      <c r="L23" s="223">
        <f>L9+L14+L19+L22</f>
        <v>15549875</v>
      </c>
      <c r="M23" s="500">
        <f t="shared" ref="M23" si="6">M9+M14+M19+M22</f>
        <v>16234994</v>
      </c>
      <c r="N23" s="223">
        <f>N9+N14+N19+N22</f>
        <v>16225219</v>
      </c>
      <c r="O23" s="717">
        <f>N23/M23</f>
        <v>0.99939790553664509</v>
      </c>
      <c r="P23" s="500"/>
      <c r="Q23" s="223"/>
      <c r="R23" s="180"/>
      <c r="S23" s="497"/>
    </row>
    <row r="24" spans="1:19" s="186" customFormat="1" ht="12" customHeight="1" thickBot="1">
      <c r="A24" s="982" t="s">
        <v>12</v>
      </c>
      <c r="B24" s="197"/>
      <c r="C24" s="527" t="s">
        <v>312</v>
      </c>
      <c r="D24" s="505">
        <f>SUM(D25:D27)</f>
        <v>21498995</v>
      </c>
      <c r="E24" s="505">
        <f t="shared" ref="E24:J24" si="7">SUM(E25:E27)</f>
        <v>21498995</v>
      </c>
      <c r="F24" s="505">
        <f t="shared" si="7"/>
        <v>21499000</v>
      </c>
      <c r="G24" s="505">
        <f t="shared" si="7"/>
        <v>21292266</v>
      </c>
      <c r="H24" s="505">
        <f t="shared" si="7"/>
        <v>21292266</v>
      </c>
      <c r="I24" s="713">
        <f t="shared" ref="I24:I26" si="8">H24/G24</f>
        <v>1</v>
      </c>
      <c r="J24" s="505">
        <f t="shared" si="7"/>
        <v>21498995</v>
      </c>
      <c r="K24" s="228">
        <f>SUM(K25:K27)</f>
        <v>21498995</v>
      </c>
      <c r="L24" s="228">
        <f>SUM(L25:L27)</f>
        <v>21499000</v>
      </c>
      <c r="M24" s="505">
        <f t="shared" ref="M24" si="9">SUM(M25:M27)</f>
        <v>21292266</v>
      </c>
      <c r="N24" s="228">
        <f>SUM(N25:N27)</f>
        <v>21292266</v>
      </c>
      <c r="O24" s="719">
        <f>N24/M24</f>
        <v>1</v>
      </c>
      <c r="P24" s="500"/>
      <c r="Q24" s="223"/>
      <c r="R24" s="180"/>
      <c r="S24" s="497"/>
    </row>
    <row r="25" spans="1:19" s="186" customFormat="1" ht="15" customHeight="1" thickBot="1">
      <c r="A25" s="182"/>
      <c r="B25" s="198" t="s">
        <v>52</v>
      </c>
      <c r="C25" s="525" t="s">
        <v>137</v>
      </c>
      <c r="D25" s="502">
        <v>4985232</v>
      </c>
      <c r="E25" s="502">
        <v>4985232</v>
      </c>
      <c r="F25" s="502">
        <v>4985237</v>
      </c>
      <c r="G25" s="502">
        <v>4985237</v>
      </c>
      <c r="H25" s="502">
        <v>4985237</v>
      </c>
      <c r="I25" s="714">
        <f t="shared" si="8"/>
        <v>1</v>
      </c>
      <c r="J25" s="502">
        <v>4985232</v>
      </c>
      <c r="K25" s="502">
        <v>4985232</v>
      </c>
      <c r="L25" s="502">
        <v>4985237</v>
      </c>
      <c r="M25" s="502">
        <v>4985237</v>
      </c>
      <c r="N25" s="502">
        <v>4985237</v>
      </c>
      <c r="O25" s="720">
        <f>N25/M25</f>
        <v>1</v>
      </c>
      <c r="P25" s="508"/>
      <c r="Q25" s="509"/>
      <c r="R25" s="281"/>
      <c r="S25" s="533"/>
    </row>
    <row r="26" spans="1:19" s="186" customFormat="1" ht="15" customHeight="1" thickBot="1">
      <c r="A26" s="627"/>
      <c r="B26" s="628" t="s">
        <v>53</v>
      </c>
      <c r="C26" s="525" t="s">
        <v>313</v>
      </c>
      <c r="D26" s="629">
        <v>16513763</v>
      </c>
      <c r="E26" s="629">
        <v>16513763</v>
      </c>
      <c r="F26" s="629">
        <v>16513763</v>
      </c>
      <c r="G26" s="629">
        <v>16307029</v>
      </c>
      <c r="H26" s="629">
        <v>16307029</v>
      </c>
      <c r="I26" s="714">
        <f t="shared" si="8"/>
        <v>1</v>
      </c>
      <c r="J26" s="629">
        <v>16513763</v>
      </c>
      <c r="K26" s="629">
        <v>16513763</v>
      </c>
      <c r="L26" s="629">
        <v>16513763</v>
      </c>
      <c r="M26" s="629">
        <v>16307029</v>
      </c>
      <c r="N26" s="629">
        <v>16307029</v>
      </c>
      <c r="O26" s="721">
        <f>N26/M26</f>
        <v>1</v>
      </c>
      <c r="P26" s="630"/>
      <c r="Q26" s="631"/>
      <c r="R26" s="632"/>
      <c r="S26" s="633"/>
    </row>
    <row r="27" spans="1:19" s="186" customFormat="1" ht="15" customHeight="1" thickBot="1">
      <c r="A27" s="199"/>
      <c r="B27" s="200" t="s">
        <v>90</v>
      </c>
      <c r="C27" s="528" t="s">
        <v>138</v>
      </c>
      <c r="D27" s="506"/>
      <c r="E27" s="506"/>
      <c r="F27" s="506"/>
      <c r="G27" s="506"/>
      <c r="H27" s="506"/>
      <c r="I27" s="506"/>
      <c r="J27" s="506"/>
      <c r="K27" s="229"/>
      <c r="L27" s="229"/>
      <c r="M27" s="506"/>
      <c r="N27" s="229"/>
      <c r="O27" s="229"/>
      <c r="P27" s="506"/>
      <c r="Q27" s="229"/>
      <c r="R27" s="201"/>
      <c r="S27" s="534"/>
    </row>
    <row r="28" spans="1:19" ht="13.5" hidden="1" thickBot="1">
      <c r="A28" s="983" t="s">
        <v>13</v>
      </c>
      <c r="B28" s="984"/>
      <c r="C28" s="514" t="s">
        <v>139</v>
      </c>
      <c r="D28" s="504"/>
      <c r="E28" s="504"/>
      <c r="F28" s="504"/>
      <c r="G28" s="504"/>
      <c r="H28" s="504"/>
      <c r="I28" s="504"/>
      <c r="J28" s="504"/>
      <c r="K28" s="227"/>
      <c r="L28" s="227"/>
      <c r="M28" s="504"/>
      <c r="N28" s="227"/>
      <c r="O28" s="227"/>
      <c r="P28" s="504"/>
      <c r="Q28" s="227"/>
      <c r="R28" s="195"/>
      <c r="S28" s="498"/>
    </row>
    <row r="29" spans="1:19" s="176" customFormat="1" ht="16.5" customHeight="1" thickBot="1">
      <c r="A29" s="983" t="s">
        <v>13</v>
      </c>
      <c r="B29" s="985"/>
      <c r="C29" s="986" t="s">
        <v>314</v>
      </c>
      <c r="D29" s="507">
        <f t="shared" ref="D29:N29" si="10">D23+D28+D24</f>
        <v>37048875</v>
      </c>
      <c r="E29" s="507">
        <f t="shared" ref="E29:J29" si="11">E23+E28+E24</f>
        <v>37048875</v>
      </c>
      <c r="F29" s="507">
        <f t="shared" si="11"/>
        <v>37048875</v>
      </c>
      <c r="G29" s="507">
        <f t="shared" si="11"/>
        <v>37527260</v>
      </c>
      <c r="H29" s="507">
        <f t="shared" si="11"/>
        <v>37517485</v>
      </c>
      <c r="I29" s="715">
        <f>H29/G29</f>
        <v>0.99973952268297761</v>
      </c>
      <c r="J29" s="507">
        <f t="shared" si="11"/>
        <v>37048875</v>
      </c>
      <c r="K29" s="230">
        <f t="shared" si="10"/>
        <v>37048875</v>
      </c>
      <c r="L29" s="230">
        <f t="shared" si="10"/>
        <v>37048875</v>
      </c>
      <c r="M29" s="507">
        <f t="shared" si="10"/>
        <v>37527260</v>
      </c>
      <c r="N29" s="230">
        <f t="shared" si="10"/>
        <v>37517485</v>
      </c>
      <c r="O29" s="722">
        <f>N29/M29</f>
        <v>0.99973952268297761</v>
      </c>
      <c r="P29" s="507"/>
      <c r="Q29" s="230"/>
      <c r="R29" s="220"/>
      <c r="S29" s="202"/>
    </row>
    <row r="30" spans="1:19" s="206" customFormat="1" ht="12" customHeight="1">
      <c r="A30" s="203"/>
      <c r="B30" s="203"/>
      <c r="C30" s="204"/>
      <c r="D30" s="205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</row>
    <row r="31" spans="1:19" ht="12" customHeight="1" thickBot="1">
      <c r="A31" s="207"/>
      <c r="B31" s="208"/>
      <c r="C31" s="208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</row>
    <row r="32" spans="1:19" ht="12" customHeight="1" thickBot="1">
      <c r="A32" s="210"/>
      <c r="B32" s="211"/>
      <c r="C32" s="212" t="s">
        <v>140</v>
      </c>
      <c r="D32" s="507"/>
      <c r="E32" s="230"/>
      <c r="F32" s="230"/>
      <c r="G32" s="230"/>
      <c r="H32" s="230"/>
      <c r="I32" s="220"/>
      <c r="J32" s="507"/>
      <c r="K32" s="230"/>
      <c r="L32" s="230"/>
      <c r="M32" s="230"/>
      <c r="N32" s="230"/>
      <c r="O32" s="220"/>
      <c r="P32" s="507"/>
      <c r="Q32" s="230"/>
      <c r="R32" s="220"/>
      <c r="S32" s="202"/>
    </row>
    <row r="33" spans="1:19" ht="12" customHeight="1" thickBot="1">
      <c r="A33" s="187" t="s">
        <v>33</v>
      </c>
      <c r="B33" s="213"/>
      <c r="C33" s="510" t="s">
        <v>141</v>
      </c>
      <c r="D33" s="500">
        <f>SUM(D34:D38)</f>
        <v>36667875</v>
      </c>
      <c r="E33" s="500">
        <f t="shared" ref="E33:J33" si="12">SUM(E34:E38)</f>
        <v>36667875</v>
      </c>
      <c r="F33" s="500">
        <f t="shared" si="12"/>
        <v>36667875</v>
      </c>
      <c r="G33" s="500">
        <f t="shared" si="12"/>
        <v>37146260</v>
      </c>
      <c r="H33" s="500">
        <f t="shared" si="12"/>
        <v>33921310</v>
      </c>
      <c r="I33" s="713">
        <f>H33/G33</f>
        <v>0.91318237690685411</v>
      </c>
      <c r="J33" s="500">
        <f t="shared" si="12"/>
        <v>36667875</v>
      </c>
      <c r="K33" s="500">
        <f>SUM(K34:K38)</f>
        <v>36667875</v>
      </c>
      <c r="L33" s="223">
        <f>SUM(L34:L38)</f>
        <v>36667875</v>
      </c>
      <c r="M33" s="500">
        <f t="shared" ref="M33" si="13">SUM(M34:M38)</f>
        <v>37146260</v>
      </c>
      <c r="N33" s="223">
        <f>SUM(N34:N38)</f>
        <v>33921310</v>
      </c>
      <c r="O33" s="725">
        <f>N33/M33</f>
        <v>0.91318237690685411</v>
      </c>
      <c r="P33" s="500"/>
      <c r="Q33" s="223"/>
      <c r="R33" s="180"/>
      <c r="S33" s="497"/>
    </row>
    <row r="34" spans="1:19" ht="12" customHeight="1">
      <c r="A34" s="214"/>
      <c r="B34" s="215" t="s">
        <v>128</v>
      </c>
      <c r="C34" s="511" t="s">
        <v>142</v>
      </c>
      <c r="D34" s="516">
        <v>19969652</v>
      </c>
      <c r="E34" s="516">
        <v>19969652</v>
      </c>
      <c r="F34" s="516">
        <v>19969652</v>
      </c>
      <c r="G34" s="516">
        <v>20219652</v>
      </c>
      <c r="H34" s="516">
        <v>19632266</v>
      </c>
      <c r="I34" s="723">
        <f>H34/G34</f>
        <v>0.97094974730524541</v>
      </c>
      <c r="J34" s="516">
        <v>19969652</v>
      </c>
      <c r="K34" s="516">
        <v>19969652</v>
      </c>
      <c r="L34" s="516">
        <v>19969652</v>
      </c>
      <c r="M34" s="516">
        <v>20219652</v>
      </c>
      <c r="N34" s="516">
        <v>19632266</v>
      </c>
      <c r="O34" s="726">
        <f>N34/M34</f>
        <v>0.97094974730524541</v>
      </c>
      <c r="P34" s="501"/>
      <c r="Q34" s="224"/>
      <c r="R34" s="185"/>
      <c r="S34" s="520"/>
    </row>
    <row r="35" spans="1:19" ht="12" customHeight="1">
      <c r="A35" s="216"/>
      <c r="B35" s="217" t="s">
        <v>129</v>
      </c>
      <c r="C35" s="512" t="s">
        <v>60</v>
      </c>
      <c r="D35" s="517">
        <v>4233503</v>
      </c>
      <c r="E35" s="517">
        <v>4233503</v>
      </c>
      <c r="F35" s="517">
        <v>4233503</v>
      </c>
      <c r="G35" s="517">
        <v>4483503</v>
      </c>
      <c r="H35" s="517">
        <v>4392313</v>
      </c>
      <c r="I35" s="724">
        <f>H35/G35</f>
        <v>0.97966099275499541</v>
      </c>
      <c r="J35" s="517">
        <v>4233503</v>
      </c>
      <c r="K35" s="517">
        <v>4233503</v>
      </c>
      <c r="L35" s="517">
        <v>4233503</v>
      </c>
      <c r="M35" s="517">
        <v>4483503</v>
      </c>
      <c r="N35" s="517">
        <v>4392313</v>
      </c>
      <c r="O35" s="727">
        <f>N35/M35</f>
        <v>0.97966099275499541</v>
      </c>
      <c r="P35" s="501"/>
      <c r="Q35" s="224"/>
      <c r="R35" s="185"/>
      <c r="S35" s="520"/>
    </row>
    <row r="36" spans="1:19" ht="12" customHeight="1">
      <c r="A36" s="216"/>
      <c r="B36" s="217" t="s">
        <v>130</v>
      </c>
      <c r="C36" s="512" t="s">
        <v>143</v>
      </c>
      <c r="D36" s="517">
        <v>12464720</v>
      </c>
      <c r="E36" s="517">
        <v>12464720</v>
      </c>
      <c r="F36" s="517">
        <v>12464720</v>
      </c>
      <c r="G36" s="517">
        <v>12443105</v>
      </c>
      <c r="H36" s="517">
        <v>9896731</v>
      </c>
      <c r="I36" s="724">
        <f>H36/G36</f>
        <v>0.79535863436015364</v>
      </c>
      <c r="J36" s="517">
        <v>12464720</v>
      </c>
      <c r="K36" s="517">
        <v>12464720</v>
      </c>
      <c r="L36" s="517">
        <v>12464720</v>
      </c>
      <c r="M36" s="517">
        <v>12443105</v>
      </c>
      <c r="N36" s="517">
        <v>9896731</v>
      </c>
      <c r="O36" s="727">
        <f>N36/M36</f>
        <v>0.79535863436015364</v>
      </c>
      <c r="P36" s="501"/>
      <c r="Q36" s="224"/>
      <c r="R36" s="185"/>
      <c r="S36" s="520"/>
    </row>
    <row r="37" spans="1:19" s="206" customFormat="1" ht="12" customHeight="1">
      <c r="A37" s="216"/>
      <c r="B37" s="217" t="s">
        <v>131</v>
      </c>
      <c r="C37" s="512" t="s">
        <v>100</v>
      </c>
      <c r="D37" s="517"/>
      <c r="E37" s="517"/>
      <c r="F37" s="517"/>
      <c r="G37" s="517"/>
      <c r="H37" s="517"/>
      <c r="I37" s="517"/>
      <c r="J37" s="517"/>
      <c r="K37" s="517"/>
      <c r="L37" s="231"/>
      <c r="M37" s="517"/>
      <c r="N37" s="231"/>
      <c r="O37" s="218"/>
      <c r="P37" s="501"/>
      <c r="Q37" s="224"/>
      <c r="R37" s="185"/>
      <c r="S37" s="520"/>
    </row>
    <row r="38" spans="1:19" ht="12" customHeight="1" thickBot="1">
      <c r="A38" s="216"/>
      <c r="B38" s="217" t="s">
        <v>59</v>
      </c>
      <c r="C38" s="512" t="s">
        <v>102</v>
      </c>
      <c r="D38" s="517"/>
      <c r="E38" s="517"/>
      <c r="F38" s="517"/>
      <c r="G38" s="517"/>
      <c r="H38" s="517"/>
      <c r="I38" s="517"/>
      <c r="J38" s="517"/>
      <c r="K38" s="517"/>
      <c r="L38" s="231"/>
      <c r="M38" s="517"/>
      <c r="N38" s="231"/>
      <c r="O38" s="218"/>
      <c r="P38" s="517"/>
      <c r="Q38" s="231"/>
      <c r="R38" s="218"/>
      <c r="S38" s="521"/>
    </row>
    <row r="39" spans="1:19" ht="12" customHeight="1" thickBot="1">
      <c r="A39" s="187" t="s">
        <v>34</v>
      </c>
      <c r="B39" s="213"/>
      <c r="C39" s="510" t="s">
        <v>144</v>
      </c>
      <c r="D39" s="500">
        <f>SUM(D40:D43)</f>
        <v>381000</v>
      </c>
      <c r="E39" s="500">
        <f t="shared" ref="E39:J39" si="14">SUM(E40:E43)</f>
        <v>381000</v>
      </c>
      <c r="F39" s="500">
        <f t="shared" si="14"/>
        <v>381000</v>
      </c>
      <c r="G39" s="500">
        <f t="shared" si="14"/>
        <v>381000</v>
      </c>
      <c r="H39" s="500">
        <f t="shared" si="14"/>
        <v>271915</v>
      </c>
      <c r="I39" s="713">
        <f>H39/G39</f>
        <v>0.7136876640419948</v>
      </c>
      <c r="J39" s="500">
        <f t="shared" si="14"/>
        <v>381000</v>
      </c>
      <c r="K39" s="500">
        <f>SUM(K40:K43)</f>
        <v>381000</v>
      </c>
      <c r="L39" s="223">
        <f>SUM(L40:L43)</f>
        <v>381000</v>
      </c>
      <c r="M39" s="500">
        <f t="shared" ref="M39" si="15">SUM(M40:M43)</f>
        <v>381000</v>
      </c>
      <c r="N39" s="223">
        <f>SUM(N40:N43)</f>
        <v>271915</v>
      </c>
      <c r="O39" s="725">
        <f>N39/M39</f>
        <v>0.7136876640419948</v>
      </c>
      <c r="P39" s="500"/>
      <c r="Q39" s="223"/>
      <c r="R39" s="180"/>
      <c r="S39" s="497"/>
    </row>
    <row r="40" spans="1:19" ht="12" customHeight="1">
      <c r="A40" s="214"/>
      <c r="B40" s="215" t="s">
        <v>145</v>
      </c>
      <c r="C40" s="511" t="s">
        <v>112</v>
      </c>
      <c r="D40" s="516">
        <v>381000</v>
      </c>
      <c r="E40" s="516">
        <v>381000</v>
      </c>
      <c r="F40" s="516">
        <v>381000</v>
      </c>
      <c r="G40" s="516">
        <v>381000</v>
      </c>
      <c r="H40" s="516">
        <v>271915</v>
      </c>
      <c r="I40" s="723">
        <f>H40/G40</f>
        <v>0.7136876640419948</v>
      </c>
      <c r="J40" s="516">
        <v>381000</v>
      </c>
      <c r="K40" s="516">
        <v>381000</v>
      </c>
      <c r="L40" s="516">
        <v>381000</v>
      </c>
      <c r="M40" s="516">
        <v>381000</v>
      </c>
      <c r="N40" s="516">
        <v>271915</v>
      </c>
      <c r="O40" s="726">
        <f>N40/M40</f>
        <v>0.7136876640419948</v>
      </c>
      <c r="P40" s="501"/>
      <c r="Q40" s="224"/>
      <c r="R40" s="185"/>
      <c r="S40" s="520"/>
    </row>
    <row r="41" spans="1:19" ht="12" customHeight="1">
      <c r="A41" s="216"/>
      <c r="B41" s="217" t="s">
        <v>146</v>
      </c>
      <c r="C41" s="512" t="s">
        <v>113</v>
      </c>
      <c r="D41" s="517">
        <v>0</v>
      </c>
      <c r="E41" s="517">
        <v>0</v>
      </c>
      <c r="F41" s="517">
        <v>0</v>
      </c>
      <c r="G41" s="517"/>
      <c r="H41" s="517"/>
      <c r="I41" s="517"/>
      <c r="J41" s="517">
        <v>0</v>
      </c>
      <c r="K41" s="231"/>
      <c r="L41" s="231">
        <v>0</v>
      </c>
      <c r="M41" s="517"/>
      <c r="N41" s="231">
        <v>0</v>
      </c>
      <c r="O41" s="218">
        <v>0</v>
      </c>
      <c r="P41" s="517"/>
      <c r="Q41" s="231"/>
      <c r="R41" s="218"/>
      <c r="S41" s="521"/>
    </row>
    <row r="42" spans="1:19" ht="15" customHeight="1">
      <c r="A42" s="216"/>
      <c r="B42" s="217" t="s">
        <v>49</v>
      </c>
      <c r="C42" s="512" t="s">
        <v>147</v>
      </c>
      <c r="D42" s="517"/>
      <c r="E42" s="517"/>
      <c r="F42" s="517"/>
      <c r="G42" s="517"/>
      <c r="H42" s="517"/>
      <c r="I42" s="517"/>
      <c r="J42" s="517"/>
      <c r="K42" s="231"/>
      <c r="L42" s="231"/>
      <c r="M42" s="517"/>
      <c r="N42" s="231"/>
      <c r="O42" s="218"/>
      <c r="P42" s="517"/>
      <c r="Q42" s="231"/>
      <c r="R42" s="218"/>
      <c r="S42" s="521"/>
    </row>
    <row r="43" spans="1:19" ht="13.5" thickBot="1">
      <c r="A43" s="216"/>
      <c r="B43" s="217" t="s">
        <v>310</v>
      </c>
      <c r="C43" s="512" t="s">
        <v>148</v>
      </c>
      <c r="D43" s="517"/>
      <c r="E43" s="517"/>
      <c r="F43" s="517"/>
      <c r="G43" s="517"/>
      <c r="H43" s="517"/>
      <c r="I43" s="517"/>
      <c r="J43" s="517"/>
      <c r="K43" s="231"/>
      <c r="L43" s="231"/>
      <c r="M43" s="517"/>
      <c r="N43" s="231"/>
      <c r="O43" s="218"/>
      <c r="P43" s="517"/>
      <c r="Q43" s="231"/>
      <c r="R43" s="218"/>
      <c r="S43" s="521"/>
    </row>
    <row r="44" spans="1:19" ht="15" hidden="1" customHeight="1" thickBot="1">
      <c r="A44" s="187" t="s">
        <v>10</v>
      </c>
      <c r="B44" s="213"/>
      <c r="C44" s="513" t="s">
        <v>149</v>
      </c>
      <c r="D44" s="504"/>
      <c r="E44" s="504"/>
      <c r="F44" s="504"/>
      <c r="G44" s="504"/>
      <c r="H44" s="504"/>
      <c r="I44" s="504"/>
      <c r="J44" s="504"/>
      <c r="K44" s="227"/>
      <c r="L44" s="227"/>
      <c r="M44" s="504"/>
      <c r="N44" s="227"/>
      <c r="O44" s="195"/>
      <c r="P44" s="504"/>
      <c r="Q44" s="227"/>
      <c r="R44" s="195"/>
      <c r="S44" s="498"/>
    </row>
    <row r="45" spans="1:19" ht="14.25" hidden="1" customHeight="1" thickBot="1">
      <c r="A45" s="983" t="s">
        <v>11</v>
      </c>
      <c r="B45" s="984"/>
      <c r="C45" s="514" t="s">
        <v>150</v>
      </c>
      <c r="D45" s="504"/>
      <c r="E45" s="504"/>
      <c r="F45" s="504"/>
      <c r="G45" s="504"/>
      <c r="H45" s="504"/>
      <c r="I45" s="504"/>
      <c r="J45" s="504"/>
      <c r="K45" s="227"/>
      <c r="L45" s="227"/>
      <c r="M45" s="504"/>
      <c r="N45" s="227"/>
      <c r="O45" s="195"/>
      <c r="P45" s="504"/>
      <c r="Q45" s="227"/>
      <c r="R45" s="195"/>
      <c r="S45" s="498"/>
    </row>
    <row r="46" spans="1:19" ht="13.5" thickBot="1">
      <c r="A46" s="187" t="s">
        <v>10</v>
      </c>
      <c r="B46" s="219"/>
      <c r="C46" s="515" t="s">
        <v>315</v>
      </c>
      <c r="D46" s="507">
        <f t="shared" ref="D46:N46" si="16">D33+D39+D44+D45</f>
        <v>37048875</v>
      </c>
      <c r="E46" s="507">
        <f t="shared" ref="E46:J46" si="17">E33+E39+E44+E45</f>
        <v>37048875</v>
      </c>
      <c r="F46" s="507">
        <f t="shared" si="17"/>
        <v>37048875</v>
      </c>
      <c r="G46" s="507">
        <f t="shared" si="17"/>
        <v>37527260</v>
      </c>
      <c r="H46" s="507">
        <f t="shared" si="17"/>
        <v>34193225</v>
      </c>
      <c r="I46" s="715">
        <f>H46/G46</f>
        <v>0.91115698295052716</v>
      </c>
      <c r="J46" s="507">
        <f t="shared" si="17"/>
        <v>37048875</v>
      </c>
      <c r="K46" s="230">
        <f t="shared" si="16"/>
        <v>37048875</v>
      </c>
      <c r="L46" s="230">
        <f t="shared" si="16"/>
        <v>37048875</v>
      </c>
      <c r="M46" s="507">
        <f t="shared" si="16"/>
        <v>37527260</v>
      </c>
      <c r="N46" s="230">
        <f t="shared" si="16"/>
        <v>34193225</v>
      </c>
      <c r="O46" s="728">
        <f>N46/M46</f>
        <v>0.91115698295052716</v>
      </c>
      <c r="P46" s="507"/>
      <c r="Q46" s="230"/>
      <c r="R46" s="220"/>
      <c r="S46" s="202"/>
    </row>
    <row r="47" spans="1:19" ht="13.5" thickBot="1">
      <c r="A47" s="318"/>
      <c r="B47" s="319"/>
      <c r="C47" s="319"/>
      <c r="D47" s="537"/>
      <c r="E47" s="538"/>
      <c r="F47" s="538"/>
      <c r="G47" s="538"/>
      <c r="H47" s="538"/>
      <c r="I47" s="539"/>
      <c r="J47" s="537"/>
      <c r="K47" s="538"/>
      <c r="L47" s="538"/>
      <c r="M47" s="538"/>
      <c r="N47" s="538"/>
      <c r="O47" s="539"/>
      <c r="P47" s="537"/>
      <c r="Q47" s="538"/>
      <c r="R47" s="539"/>
      <c r="S47" s="320"/>
    </row>
    <row r="48" spans="1:19" ht="13.5" thickBot="1">
      <c r="A48" s="221" t="s">
        <v>151</v>
      </c>
      <c r="B48" s="222"/>
      <c r="C48" s="987"/>
      <c r="D48" s="522">
        <v>8</v>
      </c>
      <c r="E48" s="522">
        <v>8</v>
      </c>
      <c r="F48" s="522">
        <v>8</v>
      </c>
      <c r="G48" s="522">
        <v>8</v>
      </c>
      <c r="H48" s="233">
        <v>7</v>
      </c>
      <c r="I48" s="715">
        <f t="shared" ref="I48" si="18">H48/G48</f>
        <v>0.875</v>
      </c>
      <c r="J48" s="522">
        <v>8</v>
      </c>
      <c r="K48" s="522">
        <v>8</v>
      </c>
      <c r="L48" s="522">
        <v>8</v>
      </c>
      <c r="M48" s="522">
        <v>8</v>
      </c>
      <c r="N48" s="233">
        <v>7</v>
      </c>
      <c r="O48" s="715">
        <f t="shared" ref="O48" si="19">N48/M48</f>
        <v>0.875</v>
      </c>
      <c r="P48" s="522"/>
      <c r="Q48" s="233"/>
      <c r="R48" s="518"/>
      <c r="S48" s="232"/>
    </row>
    <row r="49" spans="1:19" ht="13.5" thickBot="1">
      <c r="A49" s="221" t="s">
        <v>152</v>
      </c>
      <c r="B49" s="222"/>
      <c r="C49" s="987"/>
      <c r="D49" s="522">
        <v>0</v>
      </c>
      <c r="E49" s="522">
        <v>0</v>
      </c>
      <c r="F49" s="522">
        <v>0</v>
      </c>
      <c r="G49" s="522">
        <v>0</v>
      </c>
      <c r="H49" s="233">
        <v>0</v>
      </c>
      <c r="I49" s="715"/>
      <c r="J49" s="522">
        <v>0</v>
      </c>
      <c r="K49" s="522">
        <v>0</v>
      </c>
      <c r="L49" s="522">
        <v>0</v>
      </c>
      <c r="M49" s="522">
        <v>0</v>
      </c>
      <c r="N49" s="233"/>
      <c r="O49" s="518"/>
      <c r="P49" s="522"/>
      <c r="Q49" s="233"/>
      <c r="R49" s="518"/>
      <c r="S49" s="232"/>
    </row>
    <row r="50" spans="1:19">
      <c r="F50" s="322"/>
      <c r="G50" s="322"/>
      <c r="H50" s="322"/>
      <c r="I50" s="322"/>
    </row>
    <row r="51" spans="1:19">
      <c r="A51" s="1277" t="s">
        <v>153</v>
      </c>
      <c r="B51" s="1277"/>
      <c r="C51" s="1277"/>
      <c r="D51" s="1277"/>
      <c r="E51" s="971"/>
      <c r="F51" s="971"/>
      <c r="G51" s="971"/>
      <c r="H51" s="971"/>
      <c r="I51" s="971"/>
    </row>
    <row r="52" spans="1:19">
      <c r="A52" s="1277"/>
      <c r="B52" s="1277"/>
      <c r="C52" s="1277"/>
    </row>
    <row r="53" spans="1:19">
      <c r="D53" s="322">
        <v>0</v>
      </c>
      <c r="E53" s="322"/>
      <c r="F53" s="322"/>
      <c r="G53" s="322"/>
      <c r="H53" s="322"/>
      <c r="I53" s="322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S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CR33"/>
  <sheetViews>
    <sheetView topLeftCell="A16" zoomScale="82" zoomScaleNormal="82" workbookViewId="0">
      <selection activeCell="O23" sqref="O23"/>
    </sheetView>
  </sheetViews>
  <sheetFormatPr defaultRowHeight="12.75"/>
  <cols>
    <col min="1" max="1" width="9.140625" style="35"/>
    <col min="2" max="2" width="54.28515625" style="35" customWidth="1"/>
    <col min="3" max="3" width="5.5703125" style="86" customWidth="1"/>
    <col min="4" max="4" width="14.140625" style="87" customWidth="1"/>
    <col min="5" max="6" width="14.140625" style="87" hidden="1" customWidth="1"/>
    <col min="7" max="9" width="14.140625" style="87" customWidth="1"/>
    <col min="10" max="10" width="17.5703125" style="35" customWidth="1"/>
    <col min="11" max="12" width="15.28515625" style="35" hidden="1" customWidth="1"/>
    <col min="13" max="14" width="17.5703125" style="35" customWidth="1"/>
    <col min="15" max="15" width="19.140625" style="35" customWidth="1"/>
    <col min="16" max="16" width="18.28515625" style="35" customWidth="1"/>
    <col min="17" max="17" width="14.42578125" style="35" hidden="1" customWidth="1"/>
    <col min="18" max="18" width="0.140625" style="35" customWidth="1"/>
    <col min="19" max="22" width="16" style="35" customWidth="1"/>
    <col min="23" max="16384" width="9.140625" style="35"/>
  </cols>
  <sheetData>
    <row r="1" spans="1:96" ht="15.75">
      <c r="A1" s="1286" t="s">
        <v>75</v>
      </c>
      <c r="B1" s="1286"/>
      <c r="C1" s="1286"/>
      <c r="D1" s="1286"/>
      <c r="E1" s="1286"/>
      <c r="F1" s="1286"/>
      <c r="G1" s="1286"/>
      <c r="H1" s="1286"/>
      <c r="I1" s="1286"/>
      <c r="J1" s="1286"/>
      <c r="K1" s="1286"/>
      <c r="L1" s="1286"/>
      <c r="M1" s="1286"/>
      <c r="N1" s="1286"/>
      <c r="O1" s="1286"/>
      <c r="P1" s="1286"/>
      <c r="Q1" s="70"/>
    </row>
    <row r="2" spans="1:96" ht="16.5" thickBot="1">
      <c r="A2" s="81"/>
      <c r="B2" s="70"/>
      <c r="C2" s="70"/>
      <c r="D2" s="82"/>
      <c r="E2" s="82"/>
      <c r="F2" s="82"/>
      <c r="G2" s="82"/>
      <c r="H2" s="82"/>
      <c r="I2" s="82"/>
      <c r="J2" s="70"/>
      <c r="K2" s="70"/>
      <c r="L2" s="70"/>
      <c r="M2" s="70"/>
      <c r="N2" s="70"/>
      <c r="O2" s="70"/>
      <c r="P2" s="70" t="s">
        <v>425</v>
      </c>
      <c r="Q2" s="70"/>
    </row>
    <row r="3" spans="1:96" s="83" customFormat="1" ht="31.5" customHeight="1" thickBot="1">
      <c r="A3" s="26" t="s">
        <v>6</v>
      </c>
      <c r="B3" s="27" t="s">
        <v>43</v>
      </c>
      <c r="C3" s="494" t="s">
        <v>287</v>
      </c>
      <c r="D3" s="1283" t="s">
        <v>5</v>
      </c>
      <c r="E3" s="1284"/>
      <c r="F3" s="1284"/>
      <c r="G3" s="1284"/>
      <c r="H3" s="1284"/>
      <c r="I3" s="1285"/>
      <c r="J3" s="1291" t="s">
        <v>288</v>
      </c>
      <c r="K3" s="1291"/>
      <c r="L3" s="1291"/>
      <c r="M3" s="1291"/>
      <c r="N3" s="1291"/>
      <c r="O3" s="1291"/>
      <c r="P3" s="1292" t="s">
        <v>32</v>
      </c>
      <c r="Q3" s="1291"/>
      <c r="R3" s="1291"/>
      <c r="S3" s="1291"/>
      <c r="T3" s="1291"/>
      <c r="U3" s="764"/>
      <c r="V3" s="653"/>
    </row>
    <row r="4" spans="1:96" s="83" customFormat="1" ht="31.5" hidden="1" customHeight="1">
      <c r="A4" s="306"/>
      <c r="B4" s="307"/>
      <c r="C4" s="544"/>
      <c r="D4" s="555" t="s">
        <v>84</v>
      </c>
      <c r="E4" s="556" t="s">
        <v>274</v>
      </c>
      <c r="F4" s="550" t="s">
        <v>246</v>
      </c>
      <c r="G4" s="548" t="s">
        <v>247</v>
      </c>
      <c r="H4" s="743"/>
      <c r="I4" s="743"/>
      <c r="J4" s="555" t="s">
        <v>84</v>
      </c>
      <c r="K4" s="556" t="s">
        <v>274</v>
      </c>
      <c r="L4" s="308"/>
      <c r="M4" s="561"/>
      <c r="N4" s="744"/>
      <c r="O4" s="744"/>
      <c r="P4" s="763" t="s">
        <v>84</v>
      </c>
      <c r="Q4" s="668" t="s">
        <v>274</v>
      </c>
      <c r="R4" s="677"/>
      <c r="S4" s="663"/>
      <c r="T4" s="663"/>
      <c r="U4" s="768"/>
    </row>
    <row r="5" spans="1:96" s="83" customFormat="1" ht="31.5" customHeight="1">
      <c r="A5" s="306"/>
      <c r="B5" s="653"/>
      <c r="C5" s="544"/>
      <c r="D5" s="555" t="s">
        <v>84</v>
      </c>
      <c r="E5" s="556" t="s">
        <v>444</v>
      </c>
      <c r="F5" s="550" t="s">
        <v>238</v>
      </c>
      <c r="G5" s="550" t="s">
        <v>242</v>
      </c>
      <c r="H5" s="550" t="s">
        <v>246</v>
      </c>
      <c r="I5" s="550" t="s">
        <v>499</v>
      </c>
      <c r="J5" s="555" t="s">
        <v>84</v>
      </c>
      <c r="K5" s="654" t="s">
        <v>445</v>
      </c>
      <c r="L5" s="308" t="s">
        <v>238</v>
      </c>
      <c r="M5" s="550" t="s">
        <v>242</v>
      </c>
      <c r="N5" s="550" t="s">
        <v>246</v>
      </c>
      <c r="O5" s="550" t="s">
        <v>499</v>
      </c>
      <c r="P5" s="678" t="s">
        <v>84</v>
      </c>
      <c r="Q5" s="679" t="s">
        <v>445</v>
      </c>
      <c r="R5" s="765" t="s">
        <v>238</v>
      </c>
      <c r="S5" s="1097" t="s">
        <v>242</v>
      </c>
      <c r="T5" s="680" t="s">
        <v>246</v>
      </c>
      <c r="U5" s="681" t="s">
        <v>499</v>
      </c>
      <c r="V5" s="743"/>
      <c r="W5" s="663"/>
      <c r="X5" s="663"/>
      <c r="Y5" s="663"/>
      <c r="Z5" s="663"/>
      <c r="AA5" s="663"/>
      <c r="AB5" s="663"/>
      <c r="AC5" s="663"/>
      <c r="AD5" s="663"/>
      <c r="AE5" s="663"/>
      <c r="AF5" s="663"/>
      <c r="AG5" s="663"/>
      <c r="AH5" s="663"/>
      <c r="AI5" s="663"/>
      <c r="AJ5" s="663"/>
      <c r="AK5" s="663"/>
      <c r="AL5" s="663"/>
      <c r="AM5" s="663"/>
      <c r="AN5" s="663"/>
      <c r="AO5" s="663"/>
      <c r="AP5" s="663"/>
      <c r="AQ5" s="663"/>
      <c r="AR5" s="663"/>
      <c r="AS5" s="663"/>
      <c r="AT5" s="663"/>
      <c r="AU5" s="663"/>
      <c r="AV5" s="663"/>
      <c r="AW5" s="663"/>
      <c r="AX5" s="663"/>
      <c r="AY5" s="663"/>
      <c r="AZ5" s="663"/>
      <c r="BA5" s="663"/>
      <c r="BB5" s="663"/>
      <c r="BC5" s="663"/>
      <c r="BD5" s="663"/>
      <c r="BE5" s="663"/>
      <c r="BF5" s="663"/>
      <c r="BG5" s="663"/>
      <c r="BH5" s="663"/>
      <c r="BI5" s="663"/>
      <c r="BJ5" s="663"/>
      <c r="BK5" s="663"/>
      <c r="BL5" s="663"/>
      <c r="BM5" s="663"/>
      <c r="BN5" s="663"/>
      <c r="BO5" s="663"/>
      <c r="BP5" s="663"/>
      <c r="BQ5" s="663"/>
      <c r="BR5" s="663"/>
      <c r="BS5" s="663"/>
      <c r="BT5" s="663"/>
      <c r="BU5" s="663"/>
      <c r="BV5" s="663"/>
      <c r="BW5" s="663"/>
      <c r="BX5" s="663"/>
      <c r="BY5" s="663"/>
      <c r="BZ5" s="663"/>
      <c r="CA5" s="663"/>
      <c r="CB5" s="663"/>
      <c r="CC5" s="663"/>
      <c r="CD5" s="663"/>
      <c r="CE5" s="663"/>
      <c r="CF5" s="663"/>
      <c r="CG5" s="663"/>
      <c r="CH5" s="663"/>
      <c r="CI5" s="663"/>
      <c r="CJ5" s="663"/>
      <c r="CK5" s="663"/>
      <c r="CL5" s="663"/>
      <c r="CM5" s="663"/>
      <c r="CN5" s="663"/>
      <c r="CO5" s="663"/>
      <c r="CP5" s="663"/>
      <c r="CQ5" s="663"/>
      <c r="CR5" s="663"/>
    </row>
    <row r="6" spans="1:96" s="454" customFormat="1" ht="29.25" customHeight="1">
      <c r="A6" s="69">
        <v>1</v>
      </c>
      <c r="B6" s="655" t="s">
        <v>435</v>
      </c>
      <c r="C6" s="656" t="s">
        <v>214</v>
      </c>
      <c r="D6" s="657">
        <v>254000</v>
      </c>
      <c r="E6" s="657">
        <v>254000</v>
      </c>
      <c r="F6" s="657">
        <v>254000</v>
      </c>
      <c r="G6" s="657"/>
      <c r="H6" s="657"/>
      <c r="I6" s="657"/>
      <c r="J6" s="658"/>
      <c r="K6" s="659"/>
      <c r="L6" s="671"/>
      <c r="M6" s="657"/>
      <c r="N6" s="657"/>
      <c r="O6" s="1090">
        <v>0</v>
      </c>
      <c r="P6" s="682">
        <v>254000</v>
      </c>
      <c r="Q6" s="683">
        <v>254000</v>
      </c>
      <c r="R6" s="1092">
        <v>254000</v>
      </c>
      <c r="S6" s="766"/>
      <c r="T6" s="683"/>
      <c r="U6" s="1098">
        <v>0</v>
      </c>
      <c r="V6" s="746"/>
      <c r="W6" s="662"/>
      <c r="X6" s="662"/>
      <c r="Y6" s="662"/>
      <c r="Z6" s="662"/>
      <c r="AA6" s="662"/>
      <c r="AB6" s="662"/>
      <c r="AC6" s="662"/>
      <c r="AD6" s="662"/>
      <c r="AE6" s="662"/>
      <c r="AF6" s="662"/>
      <c r="AG6" s="662"/>
      <c r="AH6" s="662"/>
      <c r="AI6" s="662"/>
      <c r="AJ6" s="662"/>
      <c r="AK6" s="662"/>
      <c r="AL6" s="662"/>
      <c r="AM6" s="662"/>
      <c r="AN6" s="662"/>
      <c r="AO6" s="662"/>
      <c r="AP6" s="662"/>
      <c r="AQ6" s="662"/>
      <c r="AR6" s="662"/>
      <c r="AS6" s="662"/>
      <c r="AT6" s="662"/>
      <c r="AU6" s="662"/>
      <c r="AV6" s="662"/>
      <c r="AW6" s="662"/>
      <c r="AX6" s="662"/>
      <c r="AY6" s="662"/>
      <c r="AZ6" s="662"/>
      <c r="BA6" s="662"/>
      <c r="BB6" s="662"/>
      <c r="BC6" s="662"/>
      <c r="BD6" s="662"/>
      <c r="BE6" s="662"/>
      <c r="BF6" s="662"/>
      <c r="BG6" s="662"/>
      <c r="BH6" s="662"/>
      <c r="BI6" s="662"/>
      <c r="BJ6" s="662"/>
      <c r="BK6" s="662"/>
      <c r="BL6" s="662"/>
      <c r="BM6" s="662"/>
      <c r="BN6" s="662"/>
      <c r="BO6" s="662"/>
      <c r="BP6" s="662"/>
      <c r="BQ6" s="662"/>
      <c r="BR6" s="662"/>
      <c r="BS6" s="662"/>
      <c r="BT6" s="662"/>
      <c r="BU6" s="662"/>
      <c r="BV6" s="662"/>
      <c r="BW6" s="662"/>
      <c r="BX6" s="662"/>
      <c r="BY6" s="662"/>
      <c r="BZ6" s="662"/>
      <c r="CA6" s="662"/>
      <c r="CB6" s="662"/>
      <c r="CC6" s="662"/>
      <c r="CD6" s="662"/>
      <c r="CE6" s="662"/>
      <c r="CF6" s="662"/>
      <c r="CG6" s="662"/>
      <c r="CH6" s="662"/>
      <c r="CI6" s="662"/>
      <c r="CJ6" s="662"/>
      <c r="CK6" s="662"/>
      <c r="CL6" s="662"/>
      <c r="CM6" s="662"/>
      <c r="CN6" s="662"/>
      <c r="CO6" s="662"/>
      <c r="CP6" s="662"/>
      <c r="CQ6" s="662"/>
      <c r="CR6" s="662"/>
    </row>
    <row r="7" spans="1:96" ht="29.25" customHeight="1">
      <c r="A7" s="69">
        <v>2</v>
      </c>
      <c r="B7" s="652" t="s">
        <v>450</v>
      </c>
      <c r="C7" s="546" t="s">
        <v>427</v>
      </c>
      <c r="D7" s="559"/>
      <c r="E7" s="559"/>
      <c r="F7" s="552">
        <v>300000</v>
      </c>
      <c r="G7" s="552">
        <v>370490</v>
      </c>
      <c r="H7" s="552">
        <v>370490</v>
      </c>
      <c r="I7" s="750">
        <f>H7/G7</f>
        <v>1</v>
      </c>
      <c r="J7" s="563"/>
      <c r="K7" s="552"/>
      <c r="L7" s="552"/>
      <c r="M7" s="552"/>
      <c r="N7" s="552"/>
      <c r="O7" s="1090">
        <v>0</v>
      </c>
      <c r="P7" s="559"/>
      <c r="Q7" s="85"/>
      <c r="R7" s="1093">
        <v>300000</v>
      </c>
      <c r="S7" s="1099">
        <f>+G7-M7</f>
        <v>370490</v>
      </c>
      <c r="T7" s="85">
        <v>370490</v>
      </c>
      <c r="U7" s="1098">
        <f t="shared" ref="U7:U16" si="0">+T7/S7</f>
        <v>1</v>
      </c>
      <c r="V7" s="747"/>
    </row>
    <row r="8" spans="1:96" ht="29.25" customHeight="1">
      <c r="A8" s="69">
        <v>3</v>
      </c>
      <c r="B8" s="652" t="s">
        <v>467</v>
      </c>
      <c r="C8" s="546" t="s">
        <v>427</v>
      </c>
      <c r="D8" s="559"/>
      <c r="E8" s="559"/>
      <c r="F8" s="552"/>
      <c r="G8" s="552">
        <f>800000*1.27</f>
        <v>1016000</v>
      </c>
      <c r="H8" s="552">
        <v>1016000</v>
      </c>
      <c r="I8" s="750">
        <f>H8/G8</f>
        <v>1</v>
      </c>
      <c r="J8" s="563">
        <v>0</v>
      </c>
      <c r="K8" s="552"/>
      <c r="L8" s="552"/>
      <c r="M8" s="552">
        <v>1000000</v>
      </c>
      <c r="N8" s="552">
        <v>1000000</v>
      </c>
      <c r="O8" s="1090">
        <f t="shared" ref="O8:O16" si="1">+N8/M8</f>
        <v>1</v>
      </c>
      <c r="P8" s="559"/>
      <c r="Q8" s="85"/>
      <c r="R8" s="1093"/>
      <c r="S8" s="1099">
        <f>+G8-M8</f>
        <v>16000</v>
      </c>
      <c r="T8" s="85">
        <f>+H8-N8</f>
        <v>16000</v>
      </c>
      <c r="U8" s="1098">
        <f t="shared" si="0"/>
        <v>1</v>
      </c>
      <c r="V8" s="747"/>
    </row>
    <row r="9" spans="1:96" ht="29.25" customHeight="1" thickBot="1">
      <c r="A9" s="69">
        <v>4</v>
      </c>
      <c r="B9" s="103" t="s">
        <v>468</v>
      </c>
      <c r="C9" s="546" t="s">
        <v>427</v>
      </c>
      <c r="D9" s="559"/>
      <c r="E9" s="559"/>
      <c r="F9" s="552"/>
      <c r="G9" s="552">
        <f>787402*1.27-1</f>
        <v>999999.54</v>
      </c>
      <c r="H9" s="552"/>
      <c r="I9" s="750">
        <f>H9/G9</f>
        <v>0</v>
      </c>
      <c r="J9" s="563"/>
      <c r="K9" s="85"/>
      <c r="L9" s="85"/>
      <c r="M9" s="552">
        <v>1000000</v>
      </c>
      <c r="N9" s="552"/>
      <c r="O9" s="1090">
        <f t="shared" si="1"/>
        <v>0</v>
      </c>
      <c r="P9" s="559"/>
      <c r="Q9" s="85"/>
      <c r="R9" s="1093"/>
      <c r="S9" s="1099">
        <f>+G9-M9</f>
        <v>-0.4599999999627471</v>
      </c>
      <c r="T9" s="770"/>
      <c r="U9" s="1098">
        <f t="shared" si="0"/>
        <v>0</v>
      </c>
      <c r="V9" s="747"/>
    </row>
    <row r="10" spans="1:96" ht="29.25" hidden="1" customHeight="1">
      <c r="A10" s="69">
        <v>5</v>
      </c>
      <c r="B10" s="104"/>
      <c r="C10" s="546"/>
      <c r="D10" s="559"/>
      <c r="E10" s="559"/>
      <c r="F10" s="552"/>
      <c r="G10" s="552"/>
      <c r="H10" s="552"/>
      <c r="I10" s="552"/>
      <c r="J10" s="563"/>
      <c r="K10" s="85"/>
      <c r="L10" s="85"/>
      <c r="M10" s="552"/>
      <c r="N10" s="552"/>
      <c r="O10" s="1090" t="e">
        <f t="shared" si="1"/>
        <v>#DIV/0!</v>
      </c>
      <c r="P10" s="559"/>
      <c r="Q10" s="85"/>
      <c r="R10" s="1094"/>
      <c r="S10" s="1099"/>
      <c r="T10" s="769"/>
      <c r="U10" s="1098" t="e">
        <f t="shared" si="0"/>
        <v>#DIV/0!</v>
      </c>
      <c r="V10" s="747"/>
    </row>
    <row r="11" spans="1:96" ht="29.25" hidden="1" customHeight="1">
      <c r="A11" s="69">
        <v>6</v>
      </c>
      <c r="B11" s="103"/>
      <c r="C11" s="546"/>
      <c r="D11" s="559"/>
      <c r="E11" s="559"/>
      <c r="F11" s="552"/>
      <c r="G11" s="552"/>
      <c r="H11" s="552"/>
      <c r="I11" s="552"/>
      <c r="J11" s="563"/>
      <c r="K11" s="85"/>
      <c r="L11" s="85"/>
      <c r="M11" s="552" t="e">
        <f>L11/K11</f>
        <v>#DIV/0!</v>
      </c>
      <c r="N11" s="552"/>
      <c r="O11" s="1090" t="e">
        <f t="shared" si="1"/>
        <v>#DIV/0!</v>
      </c>
      <c r="P11" s="559"/>
      <c r="Q11" s="85"/>
      <c r="R11" s="1092"/>
      <c r="S11" s="1099" t="e">
        <f>R11/Q11</f>
        <v>#DIV/0!</v>
      </c>
      <c r="T11" s="85"/>
      <c r="U11" s="1098" t="e">
        <f t="shared" si="0"/>
        <v>#DIV/0!</v>
      </c>
      <c r="V11" s="747"/>
    </row>
    <row r="12" spans="1:96" ht="29.25" hidden="1" customHeight="1">
      <c r="A12" s="69">
        <v>7</v>
      </c>
      <c r="B12" s="105"/>
      <c r="C12" s="546"/>
      <c r="D12" s="559"/>
      <c r="E12" s="559"/>
      <c r="F12" s="552"/>
      <c r="G12" s="552"/>
      <c r="H12" s="552"/>
      <c r="I12" s="552"/>
      <c r="J12" s="563"/>
      <c r="K12" s="85"/>
      <c r="L12" s="85"/>
      <c r="M12" s="552" t="e">
        <f>L12/K12</f>
        <v>#DIV/0!</v>
      </c>
      <c r="N12" s="552"/>
      <c r="O12" s="1090" t="e">
        <f t="shared" si="1"/>
        <v>#DIV/0!</v>
      </c>
      <c r="P12" s="559"/>
      <c r="Q12" s="85"/>
      <c r="R12" s="1093"/>
      <c r="S12" s="1099" t="e">
        <f>R12/Q12</f>
        <v>#DIV/0!</v>
      </c>
      <c r="T12" s="85"/>
      <c r="U12" s="1098" t="e">
        <f t="shared" si="0"/>
        <v>#DIV/0!</v>
      </c>
      <c r="V12" s="747"/>
    </row>
    <row r="13" spans="1:96" ht="29.25" hidden="1" customHeight="1">
      <c r="A13" s="69">
        <v>8</v>
      </c>
      <c r="B13" s="103"/>
      <c r="C13" s="546"/>
      <c r="D13" s="559"/>
      <c r="E13" s="559"/>
      <c r="F13" s="552"/>
      <c r="G13" s="552"/>
      <c r="H13" s="552"/>
      <c r="I13" s="552"/>
      <c r="J13" s="563"/>
      <c r="K13" s="85"/>
      <c r="L13" s="85"/>
      <c r="M13" s="552" t="e">
        <f>L13/K13</f>
        <v>#DIV/0!</v>
      </c>
      <c r="N13" s="552"/>
      <c r="O13" s="1090" t="e">
        <f t="shared" si="1"/>
        <v>#DIV/0!</v>
      </c>
      <c r="P13" s="559"/>
      <c r="Q13" s="85"/>
      <c r="R13" s="1093"/>
      <c r="S13" s="1099" t="e">
        <f>R13/Q13</f>
        <v>#DIV/0!</v>
      </c>
      <c r="T13" s="85"/>
      <c r="U13" s="1098" t="e">
        <f t="shared" si="0"/>
        <v>#DIV/0!</v>
      </c>
      <c r="V13" s="747"/>
    </row>
    <row r="14" spans="1:96" ht="29.25" hidden="1" customHeight="1">
      <c r="A14" s="69">
        <v>9</v>
      </c>
      <c r="B14" s="104"/>
      <c r="C14" s="546"/>
      <c r="D14" s="559"/>
      <c r="E14" s="559"/>
      <c r="F14" s="552"/>
      <c r="G14" s="552"/>
      <c r="H14" s="552"/>
      <c r="I14" s="552"/>
      <c r="J14" s="563"/>
      <c r="K14" s="85"/>
      <c r="L14" s="85"/>
      <c r="M14" s="552" t="e">
        <f>L14/K14</f>
        <v>#DIV/0!</v>
      </c>
      <c r="N14" s="552"/>
      <c r="O14" s="1090" t="e">
        <f t="shared" si="1"/>
        <v>#DIV/0!</v>
      </c>
      <c r="P14" s="559"/>
      <c r="Q14" s="85"/>
      <c r="R14" s="1093"/>
      <c r="S14" s="1099" t="e">
        <f>R14/Q14</f>
        <v>#DIV/0!</v>
      </c>
      <c r="T14" s="85"/>
      <c r="U14" s="1098" t="e">
        <f t="shared" si="0"/>
        <v>#DIV/0!</v>
      </c>
      <c r="V14" s="747"/>
    </row>
    <row r="15" spans="1:96" ht="29.25" hidden="1" customHeight="1" thickBot="1">
      <c r="A15" s="69">
        <v>10</v>
      </c>
      <c r="B15" s="104"/>
      <c r="C15" s="546"/>
      <c r="D15" s="559"/>
      <c r="E15" s="559"/>
      <c r="F15" s="552"/>
      <c r="G15" s="552"/>
      <c r="H15" s="552"/>
      <c r="I15" s="552"/>
      <c r="J15" s="563"/>
      <c r="K15" s="85"/>
      <c r="L15" s="85"/>
      <c r="M15" s="552" t="e">
        <f>L15/K15</f>
        <v>#DIV/0!</v>
      </c>
      <c r="N15" s="745"/>
      <c r="O15" s="1090" t="e">
        <f t="shared" si="1"/>
        <v>#DIV/0!</v>
      </c>
      <c r="P15" s="684"/>
      <c r="Q15" s="685"/>
      <c r="R15" s="1095"/>
      <c r="S15" s="1099" t="e">
        <f>R15/Q15</f>
        <v>#DIV/0!</v>
      </c>
      <c r="T15" s="85"/>
      <c r="U15" s="1098" t="e">
        <f t="shared" si="0"/>
        <v>#DIV/0!</v>
      </c>
      <c r="V15" s="747"/>
    </row>
    <row r="16" spans="1:96" ht="31.5" customHeight="1" thickBot="1">
      <c r="A16" s="1287" t="s">
        <v>1</v>
      </c>
      <c r="B16" s="1288"/>
      <c r="C16" s="547"/>
      <c r="D16" s="560">
        <f>SUM(D6:D10)</f>
        <v>254000</v>
      </c>
      <c r="E16" s="560">
        <f>SUM(E6:E10)</f>
        <v>254000</v>
      </c>
      <c r="F16" s="553">
        <f>SUM(F6:F15)</f>
        <v>554000</v>
      </c>
      <c r="G16" s="553">
        <f>SUM(G6:G15)</f>
        <v>2386489.54</v>
      </c>
      <c r="H16" s="553">
        <v>1386490</v>
      </c>
      <c r="I16" s="751">
        <f>H16/G16</f>
        <v>0.58097468133047003</v>
      </c>
      <c r="J16" s="560">
        <f>SUM(J6:J15)</f>
        <v>0</v>
      </c>
      <c r="K16" s="560">
        <f>SUM(K6:K15)</f>
        <v>0</v>
      </c>
      <c r="L16" s="560">
        <f>SUM(L6:L15)</f>
        <v>0</v>
      </c>
      <c r="M16" s="553">
        <f>SUM(M6:M9)</f>
        <v>2000000</v>
      </c>
      <c r="N16" s="553">
        <f>SUM(N6:N9)</f>
        <v>1000000</v>
      </c>
      <c r="O16" s="1091">
        <f t="shared" si="1"/>
        <v>0.5</v>
      </c>
      <c r="P16" s="560">
        <f>SUM(P6:P15)</f>
        <v>254000</v>
      </c>
      <c r="Q16" s="686">
        <f>SUM(Q6:Q15)</f>
        <v>254000</v>
      </c>
      <c r="R16" s="1096">
        <f>SUM(R6:R15)</f>
        <v>554000</v>
      </c>
      <c r="S16" s="1100">
        <f>SUM(S6:S9)</f>
        <v>386489.54000000004</v>
      </c>
      <c r="T16" s="767">
        <f>SUM(T6:T9)</f>
        <v>386490</v>
      </c>
      <c r="U16" s="1104">
        <f t="shared" si="0"/>
        <v>1.0000011902003867</v>
      </c>
      <c r="V16" s="72"/>
    </row>
    <row r="17" spans="1:22" ht="15.75">
      <c r="A17" s="70"/>
      <c r="B17" s="70"/>
      <c r="C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</row>
    <row r="18" spans="1:22" ht="14.25">
      <c r="A18" s="1290" t="s">
        <v>76</v>
      </c>
      <c r="B18" s="1290"/>
      <c r="C18" s="1290"/>
      <c r="D18" s="1290"/>
      <c r="E18" s="1290"/>
      <c r="F18" s="1290"/>
      <c r="G18" s="1290"/>
      <c r="H18" s="1290"/>
      <c r="I18" s="1290"/>
      <c r="J18" s="1290"/>
      <c r="K18" s="1290"/>
      <c r="L18" s="1290"/>
      <c r="M18" s="1290"/>
      <c r="N18" s="1290"/>
      <c r="O18" s="1290"/>
      <c r="P18" s="1290"/>
    </row>
    <row r="19" spans="1:22" ht="13.5" thickBot="1">
      <c r="A19" s="86"/>
      <c r="B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</row>
    <row r="20" spans="1:22" ht="29.25" customHeight="1" thickBot="1">
      <c r="A20" s="26" t="s">
        <v>6</v>
      </c>
      <c r="B20" s="27" t="s">
        <v>37</v>
      </c>
      <c r="C20" s="494" t="s">
        <v>287</v>
      </c>
      <c r="D20" s="1283" t="s">
        <v>5</v>
      </c>
      <c r="E20" s="1284"/>
      <c r="F20" s="1284"/>
      <c r="G20" s="1284"/>
      <c r="H20" s="1284"/>
      <c r="I20" s="1285"/>
      <c r="J20" s="1292" t="s">
        <v>288</v>
      </c>
      <c r="K20" s="1291"/>
      <c r="L20" s="1291"/>
      <c r="M20" s="1291"/>
      <c r="N20" s="1291"/>
      <c r="O20" s="1293"/>
      <c r="P20" s="1292" t="s">
        <v>32</v>
      </c>
      <c r="Q20" s="1291"/>
      <c r="R20" s="1291"/>
      <c r="S20" s="1291"/>
      <c r="T20" s="1291"/>
      <c r="U20" s="1293"/>
      <c r="V20" s="653"/>
    </row>
    <row r="21" spans="1:22" ht="28.5" hidden="1" customHeight="1" thickBot="1">
      <c r="A21" s="309"/>
      <c r="B21" s="310"/>
      <c r="C21" s="549"/>
      <c r="D21" s="555" t="s">
        <v>84</v>
      </c>
      <c r="E21" s="556" t="s">
        <v>274</v>
      </c>
      <c r="F21" s="550" t="s">
        <v>246</v>
      </c>
      <c r="G21" s="548" t="s">
        <v>247</v>
      </c>
      <c r="H21" s="743"/>
      <c r="I21" s="743"/>
      <c r="J21" s="555" t="s">
        <v>84</v>
      </c>
      <c r="K21" s="556" t="s">
        <v>274</v>
      </c>
      <c r="L21" s="308" t="s">
        <v>246</v>
      </c>
      <c r="M21" s="561" t="s">
        <v>247</v>
      </c>
      <c r="N21" s="744"/>
      <c r="O21" s="744"/>
      <c r="P21" s="597" t="s">
        <v>84</v>
      </c>
      <c r="Q21" s="669" t="s">
        <v>274</v>
      </c>
      <c r="R21" s="673"/>
    </row>
    <row r="22" spans="1:22" ht="28.5" customHeight="1">
      <c r="A22" s="660"/>
      <c r="B22" s="661"/>
      <c r="C22" s="653"/>
      <c r="D22" s="555" t="s">
        <v>84</v>
      </c>
      <c r="E22" s="556" t="s">
        <v>444</v>
      </c>
      <c r="F22" s="550" t="s">
        <v>238</v>
      </c>
      <c r="G22" s="550" t="s">
        <v>242</v>
      </c>
      <c r="H22" s="550" t="s">
        <v>246</v>
      </c>
      <c r="I22" s="550" t="s">
        <v>499</v>
      </c>
      <c r="J22" s="755" t="s">
        <v>84</v>
      </c>
      <c r="K22" s="756" t="s">
        <v>444</v>
      </c>
      <c r="L22" s="757" t="s">
        <v>238</v>
      </c>
      <c r="M22" s="680" t="s">
        <v>242</v>
      </c>
      <c r="N22" s="680" t="s">
        <v>246</v>
      </c>
      <c r="O22" s="681" t="s">
        <v>499</v>
      </c>
      <c r="P22" s="678" t="s">
        <v>84</v>
      </c>
      <c r="Q22" s="1177" t="s">
        <v>444</v>
      </c>
      <c r="R22" s="672" t="s">
        <v>238</v>
      </c>
      <c r="S22" s="680" t="s">
        <v>242</v>
      </c>
      <c r="T22" s="680" t="s">
        <v>246</v>
      </c>
      <c r="U22" s="681" t="s">
        <v>500</v>
      </c>
      <c r="V22" s="743"/>
    </row>
    <row r="23" spans="1:22" ht="29.25" customHeight="1">
      <c r="A23" s="68">
        <v>1</v>
      </c>
      <c r="B23" s="103" t="s">
        <v>412</v>
      </c>
      <c r="C23" s="545" t="s">
        <v>427</v>
      </c>
      <c r="D23" s="558">
        <v>14296248</v>
      </c>
      <c r="E23" s="558">
        <v>14296248</v>
      </c>
      <c r="F23" s="551">
        <v>14296248</v>
      </c>
      <c r="G23" s="557"/>
      <c r="H23" s="557"/>
      <c r="I23" s="557"/>
      <c r="J23" s="562"/>
      <c r="K23" s="84"/>
      <c r="L23" s="417"/>
      <c r="M23" s="754"/>
      <c r="N23" s="754"/>
      <c r="O23" s="758"/>
      <c r="P23" s="1178">
        <v>14296248</v>
      </c>
      <c r="Q23" s="769">
        <v>14296248</v>
      </c>
      <c r="R23" s="670">
        <v>14296248</v>
      </c>
      <c r="S23" s="1179"/>
      <c r="T23" s="754"/>
      <c r="U23" s="1101">
        <v>0</v>
      </c>
      <c r="V23" s="748"/>
    </row>
    <row r="24" spans="1:22" ht="29.25" customHeight="1">
      <c r="A24" s="68">
        <v>2</v>
      </c>
      <c r="B24" s="103" t="s">
        <v>436</v>
      </c>
      <c r="C24" s="545" t="s">
        <v>214</v>
      </c>
      <c r="D24" s="558">
        <v>13832145</v>
      </c>
      <c r="E24" s="558">
        <v>13832145</v>
      </c>
      <c r="F24" s="551">
        <v>12232145</v>
      </c>
      <c r="G24" s="557"/>
      <c r="H24" s="557"/>
      <c r="I24" s="557"/>
      <c r="J24" s="562"/>
      <c r="K24" s="84"/>
      <c r="L24" s="417"/>
      <c r="M24" s="754"/>
      <c r="N24" s="754"/>
      <c r="O24" s="758"/>
      <c r="P24" s="1178">
        <v>13832145</v>
      </c>
      <c r="Q24" s="769">
        <v>13832145</v>
      </c>
      <c r="R24" s="670">
        <v>12232145</v>
      </c>
      <c r="S24" s="1179"/>
      <c r="T24" s="754"/>
      <c r="U24" s="1101">
        <v>0</v>
      </c>
      <c r="V24" s="748"/>
    </row>
    <row r="25" spans="1:22" ht="29.25" customHeight="1">
      <c r="A25" s="68">
        <v>3</v>
      </c>
      <c r="B25" s="103" t="s">
        <v>489</v>
      </c>
      <c r="C25" s="545" t="s">
        <v>427</v>
      </c>
      <c r="D25" s="558"/>
      <c r="E25" s="558"/>
      <c r="F25" s="551"/>
      <c r="G25" s="557">
        <v>2049602</v>
      </c>
      <c r="H25" s="557">
        <v>2049602</v>
      </c>
      <c r="I25" s="752">
        <f t="shared" ref="I25:I31" si="2">H25/G25</f>
        <v>1</v>
      </c>
      <c r="J25" s="562"/>
      <c r="K25" s="84"/>
      <c r="L25" s="417"/>
      <c r="M25" s="754"/>
      <c r="N25" s="754"/>
      <c r="O25" s="758"/>
      <c r="P25" s="1178"/>
      <c r="Q25" s="769"/>
      <c r="R25" s="670"/>
      <c r="S25" s="1179">
        <v>2049602</v>
      </c>
      <c r="T25" s="1179">
        <v>2049602</v>
      </c>
      <c r="U25" s="1101">
        <f t="shared" ref="U25:U31" si="3">+T25/S25</f>
        <v>1</v>
      </c>
      <c r="V25" s="748"/>
    </row>
    <row r="26" spans="1:22" ht="29.25" customHeight="1">
      <c r="A26" s="68">
        <v>6</v>
      </c>
      <c r="B26" s="103" t="s">
        <v>490</v>
      </c>
      <c r="C26" s="545" t="s">
        <v>427</v>
      </c>
      <c r="D26" s="558"/>
      <c r="E26" s="558"/>
      <c r="F26" s="551"/>
      <c r="G26" s="557">
        <f>1841500+1206500+1197986</f>
        <v>4245986</v>
      </c>
      <c r="H26" s="557">
        <v>4245986</v>
      </c>
      <c r="I26" s="752">
        <f t="shared" si="2"/>
        <v>1</v>
      </c>
      <c r="J26" s="562"/>
      <c r="K26" s="84"/>
      <c r="L26" s="417"/>
      <c r="M26" s="754"/>
      <c r="N26" s="754"/>
      <c r="O26" s="758"/>
      <c r="P26" s="1178"/>
      <c r="Q26" s="769"/>
      <c r="R26" s="670"/>
      <c r="S26" s="1179">
        <f>1841500+1206500+1197986</f>
        <v>4245986</v>
      </c>
      <c r="T26" s="1179">
        <v>4245986</v>
      </c>
      <c r="U26" s="1101">
        <f t="shared" si="3"/>
        <v>1</v>
      </c>
      <c r="V26" s="748"/>
    </row>
    <row r="27" spans="1:22" ht="29.25" customHeight="1">
      <c r="A27" s="68">
        <v>7</v>
      </c>
      <c r="B27" s="103" t="s">
        <v>491</v>
      </c>
      <c r="C27" s="545" t="s">
        <v>427</v>
      </c>
      <c r="D27" s="558"/>
      <c r="E27" s="558"/>
      <c r="F27" s="551"/>
      <c r="G27" s="557">
        <v>467170</v>
      </c>
      <c r="H27" s="557">
        <v>467170</v>
      </c>
      <c r="I27" s="752">
        <f t="shared" si="2"/>
        <v>1</v>
      </c>
      <c r="J27" s="562"/>
      <c r="K27" s="84"/>
      <c r="L27" s="417"/>
      <c r="M27" s="754"/>
      <c r="N27" s="754"/>
      <c r="O27" s="758"/>
      <c r="P27" s="1178"/>
      <c r="Q27" s="769"/>
      <c r="R27" s="670"/>
      <c r="S27" s="1179">
        <v>467170</v>
      </c>
      <c r="T27" s="1179">
        <v>467170</v>
      </c>
      <c r="U27" s="1101">
        <f t="shared" si="3"/>
        <v>1</v>
      </c>
      <c r="V27" s="748"/>
    </row>
    <row r="28" spans="1:22" ht="29.25" customHeight="1">
      <c r="A28" s="68">
        <v>8</v>
      </c>
      <c r="B28" s="103" t="s">
        <v>492</v>
      </c>
      <c r="C28" s="545" t="s">
        <v>427</v>
      </c>
      <c r="D28" s="558"/>
      <c r="E28" s="558"/>
      <c r="F28" s="551"/>
      <c r="G28" s="557">
        <f>825500+127000+2327286+873957</f>
        <v>4153743</v>
      </c>
      <c r="H28" s="557">
        <v>4153743</v>
      </c>
      <c r="I28" s="752">
        <f t="shared" si="2"/>
        <v>1</v>
      </c>
      <c r="J28" s="562"/>
      <c r="K28" s="84"/>
      <c r="L28" s="417"/>
      <c r="M28" s="754"/>
      <c r="N28" s="754"/>
      <c r="O28" s="758"/>
      <c r="P28" s="1178"/>
      <c r="Q28" s="769"/>
      <c r="R28" s="670"/>
      <c r="S28" s="1179">
        <f>825500+127000+2327286+873957</f>
        <v>4153743</v>
      </c>
      <c r="T28" s="1179">
        <v>4153743</v>
      </c>
      <c r="U28" s="1101">
        <f t="shared" si="3"/>
        <v>1</v>
      </c>
      <c r="V28" s="748"/>
    </row>
    <row r="29" spans="1:22" ht="29.25" customHeight="1">
      <c r="A29" s="68">
        <v>9</v>
      </c>
      <c r="B29" s="103" t="s">
        <v>494</v>
      </c>
      <c r="C29" s="545" t="s">
        <v>427</v>
      </c>
      <c r="D29" s="558"/>
      <c r="E29" s="558"/>
      <c r="F29" s="551"/>
      <c r="G29" s="557">
        <f>349839+1250000+250000+462160</f>
        <v>2311999</v>
      </c>
      <c r="H29" s="557">
        <v>2311999</v>
      </c>
      <c r="I29" s="752">
        <f t="shared" si="2"/>
        <v>1</v>
      </c>
      <c r="J29" s="562"/>
      <c r="K29" s="84"/>
      <c r="L29" s="84"/>
      <c r="M29" s="754"/>
      <c r="N29" s="754"/>
      <c r="O29" s="758"/>
      <c r="P29" s="1180"/>
      <c r="Q29" s="1181"/>
      <c r="R29" s="670"/>
      <c r="S29" s="1179">
        <f>349839+1250000+250000+462160</f>
        <v>2311999</v>
      </c>
      <c r="T29" s="1179">
        <v>2311999</v>
      </c>
      <c r="U29" s="1101">
        <f t="shared" si="3"/>
        <v>1</v>
      </c>
      <c r="V29" s="748"/>
    </row>
    <row r="30" spans="1:22" ht="29.25" customHeight="1" thickBot="1">
      <c r="A30" s="68">
        <v>10</v>
      </c>
      <c r="B30" s="106" t="s">
        <v>495</v>
      </c>
      <c r="C30" s="545" t="s">
        <v>427</v>
      </c>
      <c r="D30" s="558"/>
      <c r="E30" s="558"/>
      <c r="F30" s="551"/>
      <c r="G30" s="557">
        <v>6873418</v>
      </c>
      <c r="H30" s="557">
        <v>6873418</v>
      </c>
      <c r="I30" s="762">
        <f t="shared" si="2"/>
        <v>1</v>
      </c>
      <c r="J30" s="760"/>
      <c r="K30" s="761"/>
      <c r="L30" s="761"/>
      <c r="M30" s="557">
        <v>6500000</v>
      </c>
      <c r="N30" s="557">
        <v>6500000</v>
      </c>
      <c r="O30" s="1103">
        <f t="shared" ref="O30:O31" si="4">+N30/M30</f>
        <v>1</v>
      </c>
      <c r="P30" s="1180"/>
      <c r="Q30" s="1181"/>
      <c r="R30" s="670"/>
      <c r="S30" s="1179">
        <f>+G30-M30</f>
        <v>373418</v>
      </c>
      <c r="T30" s="1179">
        <f>+H30-N30</f>
        <v>373418</v>
      </c>
      <c r="U30" s="1103">
        <f t="shared" si="3"/>
        <v>1</v>
      </c>
      <c r="V30" s="748"/>
    </row>
    <row r="31" spans="1:22" ht="29.25" customHeight="1" thickBot="1">
      <c r="A31" s="1287" t="s">
        <v>1</v>
      </c>
      <c r="B31" s="1289"/>
      <c r="C31" s="547"/>
      <c r="D31" s="564">
        <f>SUM(D23:D30)</f>
        <v>28128393</v>
      </c>
      <c r="E31" s="564">
        <f>SUM(E23:E30)</f>
        <v>28128393</v>
      </c>
      <c r="F31" s="554">
        <f>SUM(F23:F30)</f>
        <v>26528393</v>
      </c>
      <c r="G31" s="554">
        <f>SUM(G23:G30)</f>
        <v>20101918</v>
      </c>
      <c r="H31" s="554">
        <f>SUM(H23:H30)</f>
        <v>20101918</v>
      </c>
      <c r="I31" s="1102">
        <f t="shared" si="2"/>
        <v>1</v>
      </c>
      <c r="J31" s="759">
        <f t="shared" ref="J31:R31" si="5">SUM(J23:J30)</f>
        <v>0</v>
      </c>
      <c r="K31" s="759">
        <f t="shared" si="5"/>
        <v>0</v>
      </c>
      <c r="L31" s="759">
        <f t="shared" si="5"/>
        <v>0</v>
      </c>
      <c r="M31" s="753">
        <f>SUM(M23:M30)</f>
        <v>6500000</v>
      </c>
      <c r="N31" s="753">
        <f>SUM(N23:N30)</f>
        <v>6500000</v>
      </c>
      <c r="O31" s="1183">
        <f t="shared" si="4"/>
        <v>1</v>
      </c>
      <c r="P31" s="564">
        <f t="shared" si="5"/>
        <v>28128393</v>
      </c>
      <c r="Q31" s="1182">
        <f t="shared" si="5"/>
        <v>28128393</v>
      </c>
      <c r="R31" s="1182">
        <f t="shared" si="5"/>
        <v>26528393</v>
      </c>
      <c r="S31" s="1182">
        <f>SUM(S23:S30)</f>
        <v>13601918</v>
      </c>
      <c r="T31" s="1182">
        <f>SUM(T23:T30)</f>
        <v>13601918</v>
      </c>
      <c r="U31" s="1183">
        <f t="shared" si="3"/>
        <v>1</v>
      </c>
      <c r="V31" s="749"/>
    </row>
    <row r="33" spans="10:16">
      <c r="J33" s="87"/>
      <c r="K33" s="87"/>
      <c r="L33" s="87"/>
      <c r="M33" s="87"/>
      <c r="N33" s="87"/>
      <c r="O33" s="87"/>
      <c r="P33" s="87"/>
    </row>
  </sheetData>
  <mergeCells count="10">
    <mergeCell ref="D20:I20"/>
    <mergeCell ref="A1:P1"/>
    <mergeCell ref="A16:B16"/>
    <mergeCell ref="A31:B31"/>
    <mergeCell ref="A18:P18"/>
    <mergeCell ref="D3:I3"/>
    <mergeCell ref="J3:O3"/>
    <mergeCell ref="P3:T3"/>
    <mergeCell ref="J20:O20"/>
    <mergeCell ref="P20:U20"/>
  </mergeCells>
  <phoneticPr fontId="0" type="noConversion"/>
  <printOptions horizontalCentered="1"/>
  <pageMargins left="0.59055118110236227" right="0.59055118110236227" top="0.78740157480314965" bottom="0.78740157480314965" header="0.51181102362204722" footer="0.31496062992125984"/>
  <pageSetup paperSize="9" scale="63" orientation="landscape" horizontalDpi="300" verticalDpi="300" r:id="rId1"/>
  <headerFooter alignWithMargins="0">
    <oddHeader xml:space="preserve">&amp;CÖNKORMÁNYZATI BERUHÁZÁSOK ÉS FELÚJÍTÁSOK
2017.
&amp;R&amp;"Arial CE,Félkövér dőlt"6/a számú melléklet&amp;"Arial CE,Normál"
</oddHeader>
  </headerFooter>
  <colBreaks count="1" manualBreakCount="1">
    <brk id="16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7"/>
  <sheetViews>
    <sheetView workbookViewId="0">
      <selection activeCell="L22" sqref="L22"/>
    </sheetView>
  </sheetViews>
  <sheetFormatPr defaultRowHeight="12.75"/>
  <cols>
    <col min="1" max="1" width="6.5703125" style="9" customWidth="1"/>
    <col min="2" max="2" width="26.7109375" style="19" customWidth="1"/>
    <col min="3" max="3" width="28.28515625" style="19" customWidth="1"/>
    <col min="4" max="4" width="5" style="9" customWidth="1"/>
    <col min="5" max="5" width="14.5703125" style="9" customWidth="1"/>
    <col min="6" max="6" width="14.5703125" style="9" hidden="1" customWidth="1"/>
    <col min="7" max="7" width="11.85546875" style="9" hidden="1" customWidth="1"/>
    <col min="8" max="8" width="9.28515625" style="9" hidden="1" customWidth="1"/>
    <col min="9" max="9" width="11.85546875" style="9" hidden="1" customWidth="1"/>
    <col min="10" max="10" width="12.85546875" style="9" hidden="1" customWidth="1"/>
    <col min="11" max="11" width="14.28515625" style="9" customWidth="1"/>
    <col min="12" max="12" width="10.85546875" style="9" bestFit="1" customWidth="1"/>
    <col min="13" max="13" width="18" style="9" bestFit="1" customWidth="1"/>
    <col min="14" max="16384" width="9.140625" style="9"/>
  </cols>
  <sheetData>
    <row r="1" spans="1:13">
      <c r="B1" s="54"/>
      <c r="D1" s="1296" t="s">
        <v>859</v>
      </c>
      <c r="E1" s="1296"/>
      <c r="F1" s="12"/>
    </row>
    <row r="2" spans="1:13">
      <c r="B2" s="54"/>
    </row>
    <row r="3" spans="1:13" ht="18">
      <c r="A3" s="1297" t="s">
        <v>67</v>
      </c>
      <c r="B3" s="1297"/>
      <c r="C3" s="1297"/>
      <c r="D3" s="1297"/>
      <c r="E3" s="1297"/>
      <c r="F3" s="18"/>
    </row>
    <row r="4" spans="1:13" ht="18">
      <c r="A4" s="1298" t="s">
        <v>17</v>
      </c>
      <c r="B4" s="1298"/>
      <c r="C4" s="1298"/>
      <c r="D4" s="1298"/>
      <c r="E4" s="1298"/>
      <c r="F4" s="18"/>
    </row>
    <row r="5" spans="1:13" ht="18">
      <c r="A5" s="18"/>
      <c r="B5" s="36"/>
      <c r="C5" s="36"/>
      <c r="D5" s="18"/>
      <c r="E5" s="18"/>
      <c r="F5" s="18"/>
    </row>
    <row r="6" spans="1:13" ht="15.75">
      <c r="A6" s="1299" t="s">
        <v>437</v>
      </c>
      <c r="B6" s="1299"/>
      <c r="C6" s="1299"/>
      <c r="D6" s="1299"/>
      <c r="E6" s="1299"/>
      <c r="F6" s="10"/>
    </row>
    <row r="7" spans="1:13" ht="16.5" thickBot="1">
      <c r="A7" s="11"/>
      <c r="B7" s="55"/>
      <c r="C7" s="37"/>
      <c r="D7" s="10"/>
      <c r="E7" s="645" t="s">
        <v>426</v>
      </c>
      <c r="F7" s="25"/>
      <c r="G7" s="25" t="s">
        <v>2</v>
      </c>
    </row>
    <row r="8" spans="1:13" ht="45.75" customHeight="1" thickBot="1">
      <c r="A8" s="22" t="s">
        <v>20</v>
      </c>
      <c r="B8" s="38" t="s">
        <v>18</v>
      </c>
      <c r="C8" s="38" t="s">
        <v>19</v>
      </c>
      <c r="D8" s="40" t="s">
        <v>36</v>
      </c>
      <c r="E8" s="38" t="s">
        <v>446</v>
      </c>
      <c r="F8" s="339" t="s">
        <v>234</v>
      </c>
      <c r="G8" s="339" t="s">
        <v>234</v>
      </c>
      <c r="H8" s="339" t="s">
        <v>234</v>
      </c>
      <c r="I8" s="339" t="s">
        <v>234</v>
      </c>
      <c r="J8" s="38" t="s">
        <v>238</v>
      </c>
      <c r="K8" s="38" t="s">
        <v>242</v>
      </c>
      <c r="L8" s="38" t="s">
        <v>246</v>
      </c>
      <c r="M8" s="38" t="s">
        <v>247</v>
      </c>
    </row>
    <row r="9" spans="1:13" s="17" customFormat="1" ht="30" customHeight="1" thickBot="1">
      <c r="A9" s="31">
        <v>1</v>
      </c>
      <c r="B9" s="39" t="s">
        <v>386</v>
      </c>
      <c r="C9" s="39" t="s">
        <v>438</v>
      </c>
      <c r="D9" s="32" t="s">
        <v>15</v>
      </c>
      <c r="E9" s="324">
        <v>381000</v>
      </c>
      <c r="F9" s="324">
        <v>381000</v>
      </c>
      <c r="G9" s="324">
        <v>381001</v>
      </c>
      <c r="H9" s="324">
        <v>381002</v>
      </c>
      <c r="I9" s="324">
        <v>381003</v>
      </c>
      <c r="J9" s="324">
        <v>381000</v>
      </c>
      <c r="K9" s="324">
        <f>381000-271915</f>
        <v>109085</v>
      </c>
      <c r="L9" s="324">
        <v>0</v>
      </c>
      <c r="M9" s="1105">
        <f>+L9/K9</f>
        <v>0</v>
      </c>
    </row>
    <row r="10" spans="1:13" ht="30" customHeight="1" thickBot="1">
      <c r="A10" s="44">
        <v>2</v>
      </c>
      <c r="B10" s="39" t="s">
        <v>386</v>
      </c>
      <c r="C10" s="45" t="s">
        <v>493</v>
      </c>
      <c r="D10" s="32" t="s">
        <v>15</v>
      </c>
      <c r="E10" s="325"/>
      <c r="F10" s="340"/>
      <c r="G10" s="340"/>
      <c r="H10" s="340"/>
      <c r="I10" s="340"/>
      <c r="J10" s="326"/>
      <c r="K10" s="324">
        <v>271915</v>
      </c>
      <c r="L10" s="324">
        <v>271915</v>
      </c>
      <c r="M10" s="1105">
        <f t="shared" ref="M10:M17" si="0">+L10/K10</f>
        <v>1</v>
      </c>
    </row>
    <row r="11" spans="1:13" ht="30" hidden="1" customHeight="1">
      <c r="A11" s="44">
        <v>3</v>
      </c>
      <c r="B11" s="56"/>
      <c r="C11" s="644"/>
      <c r="D11" s="46"/>
      <c r="E11" s="325"/>
      <c r="F11" s="340"/>
      <c r="G11" s="340"/>
      <c r="H11" s="340"/>
      <c r="I11" s="340"/>
      <c r="J11" s="340"/>
      <c r="K11" s="340"/>
      <c r="L11" s="340"/>
      <c r="M11" s="1105" t="e">
        <f t="shared" si="0"/>
        <v>#DIV/0!</v>
      </c>
    </row>
    <row r="12" spans="1:13" ht="30" hidden="1" customHeight="1" thickBot="1">
      <c r="A12" s="47">
        <v>4</v>
      </c>
      <c r="B12" s="56"/>
      <c r="C12" s="76"/>
      <c r="D12" s="48"/>
      <c r="E12" s="326"/>
      <c r="F12" s="341"/>
      <c r="G12" s="341"/>
      <c r="H12" s="341"/>
      <c r="I12" s="341"/>
      <c r="J12" s="341"/>
      <c r="K12" s="341"/>
      <c r="L12" s="341"/>
      <c r="M12" s="1105" t="e">
        <f t="shared" si="0"/>
        <v>#DIV/0!</v>
      </c>
    </row>
    <row r="13" spans="1:13" ht="30" hidden="1" customHeight="1">
      <c r="A13" s="77"/>
      <c r="B13" s="76"/>
      <c r="C13" s="76"/>
      <c r="D13" s="75" t="s">
        <v>15</v>
      </c>
      <c r="E13" s="327"/>
      <c r="F13" s="342"/>
      <c r="G13" s="342"/>
      <c r="H13" s="342"/>
      <c r="I13" s="342"/>
      <c r="J13" s="342"/>
      <c r="K13" s="342"/>
      <c r="L13" s="342"/>
      <c r="M13" s="1105" t="e">
        <f t="shared" si="0"/>
        <v>#DIV/0!</v>
      </c>
    </row>
    <row r="14" spans="1:13" ht="36.75" hidden="1" customHeight="1">
      <c r="A14" s="77"/>
      <c r="B14" s="76"/>
      <c r="C14" s="76"/>
      <c r="D14" s="75" t="s">
        <v>15</v>
      </c>
      <c r="E14" s="327"/>
      <c r="F14" s="342"/>
      <c r="G14" s="342"/>
      <c r="H14" s="342"/>
      <c r="I14" s="342"/>
      <c r="J14" s="342"/>
      <c r="K14" s="342"/>
      <c r="L14" s="342"/>
      <c r="M14" s="1105" t="e">
        <f t="shared" si="0"/>
        <v>#DIV/0!</v>
      </c>
    </row>
    <row r="15" spans="1:13" ht="36.75" hidden="1" customHeight="1">
      <c r="A15" s="77"/>
      <c r="B15" s="76"/>
      <c r="C15" s="76"/>
      <c r="D15" s="75" t="s">
        <v>15</v>
      </c>
      <c r="E15" s="327"/>
      <c r="F15" s="342"/>
      <c r="G15" s="342"/>
      <c r="H15" s="342"/>
      <c r="I15" s="342"/>
      <c r="J15" s="342"/>
      <c r="K15" s="342"/>
      <c r="L15" s="342"/>
      <c r="M15" s="1105" t="e">
        <f t="shared" si="0"/>
        <v>#DIV/0!</v>
      </c>
    </row>
    <row r="16" spans="1:13" ht="36.75" hidden="1" customHeight="1" thickBot="1">
      <c r="A16" s="77"/>
      <c r="B16" s="76"/>
      <c r="C16" s="76"/>
      <c r="D16" s="75" t="s">
        <v>16</v>
      </c>
      <c r="E16" s="327"/>
      <c r="F16" s="342"/>
      <c r="G16" s="342"/>
      <c r="H16" s="342"/>
      <c r="I16" s="342"/>
      <c r="J16" s="342"/>
      <c r="K16" s="342"/>
      <c r="L16" s="342"/>
      <c r="M16" s="1105" t="e">
        <f t="shared" si="0"/>
        <v>#DIV/0!</v>
      </c>
    </row>
    <row r="17" spans="1:13" s="43" customFormat="1" ht="30" customHeight="1" thickBot="1">
      <c r="A17" s="1294" t="s">
        <v>1</v>
      </c>
      <c r="B17" s="1295"/>
      <c r="C17" s="41"/>
      <c r="D17" s="42"/>
      <c r="E17" s="328">
        <f>SUM(E9:E16)</f>
        <v>381000</v>
      </c>
      <c r="F17" s="328">
        <f>SUM(F9:F16)</f>
        <v>381000</v>
      </c>
      <c r="G17" s="328">
        <f t="shared" ref="G17:J17" si="1">SUM(G9:G16)</f>
        <v>381001</v>
      </c>
      <c r="H17" s="328">
        <f t="shared" si="1"/>
        <v>381002</v>
      </c>
      <c r="I17" s="328">
        <f t="shared" si="1"/>
        <v>381003</v>
      </c>
      <c r="J17" s="328">
        <f t="shared" si="1"/>
        <v>381000</v>
      </c>
      <c r="K17" s="328">
        <f t="shared" ref="K17:L17" si="2">SUM(K9:K16)</f>
        <v>381000</v>
      </c>
      <c r="L17" s="328">
        <f t="shared" si="2"/>
        <v>271915</v>
      </c>
      <c r="M17" s="1105">
        <f t="shared" si="0"/>
        <v>0.7136876640419948</v>
      </c>
    </row>
  </sheetData>
  <mergeCells count="5">
    <mergeCell ref="A17:B17"/>
    <mergeCell ref="D1:E1"/>
    <mergeCell ref="A3:E3"/>
    <mergeCell ref="A4:E4"/>
    <mergeCell ref="A6:E6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102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8"/>
  <sheetViews>
    <sheetView topLeftCell="C13" workbookViewId="0">
      <selection activeCell="N8" sqref="N8"/>
    </sheetView>
  </sheetViews>
  <sheetFormatPr defaultRowHeight="12.75"/>
  <cols>
    <col min="1" max="1" width="9.140625" style="9"/>
    <col min="2" max="2" width="12" style="9" customWidth="1"/>
    <col min="3" max="3" width="41.7109375" style="9" bestFit="1" customWidth="1"/>
    <col min="4" max="4" width="12.140625" style="50" customWidth="1"/>
    <col min="5" max="5" width="11.85546875" style="50" hidden="1" customWidth="1"/>
    <col min="6" max="6" width="13.85546875" style="50" hidden="1" customWidth="1"/>
    <col min="7" max="9" width="13.85546875" style="50" customWidth="1"/>
    <col min="10" max="10" width="13.85546875" style="92" customWidth="1"/>
    <col min="11" max="11" width="11.5703125" style="92" hidden="1" customWidth="1"/>
    <col min="12" max="12" width="12.42578125" style="92" hidden="1" customWidth="1"/>
    <col min="13" max="13" width="12.85546875" style="92" customWidth="1"/>
    <col min="14" max="14" width="16" style="92" customWidth="1"/>
    <col min="15" max="15" width="10.42578125" style="92" customWidth="1"/>
    <col min="16" max="16" width="13" style="92" customWidth="1"/>
    <col min="17" max="17" width="8.140625" style="92" hidden="1" customWidth="1"/>
    <col min="18" max="18" width="9" style="9" hidden="1" customWidth="1"/>
    <col min="19" max="20" width="9.28515625" style="9" customWidth="1"/>
    <col min="21" max="21" width="9.42578125" style="9" customWidth="1"/>
    <col min="22" max="16384" width="9.140625" style="9"/>
  </cols>
  <sheetData>
    <row r="1" spans="1:22">
      <c r="D1" s="110"/>
      <c r="E1" s="110"/>
      <c r="F1" s="110"/>
      <c r="G1" s="110"/>
      <c r="H1" s="110"/>
      <c r="I1" s="110"/>
      <c r="J1" s="1312" t="s">
        <v>860</v>
      </c>
      <c r="K1" s="1312"/>
      <c r="L1" s="1312"/>
      <c r="M1" s="1312"/>
      <c r="N1" s="1312"/>
      <c r="O1" s="1312"/>
      <c r="P1" s="1312"/>
      <c r="Q1" s="331"/>
    </row>
    <row r="2" spans="1:22" ht="16.5" customHeight="1">
      <c r="A2" s="1314" t="s">
        <v>42</v>
      </c>
      <c r="B2" s="1314"/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  <c r="N2" s="1314"/>
      <c r="O2" s="1314"/>
      <c r="P2" s="1314"/>
      <c r="Q2" s="329"/>
    </row>
    <row r="3" spans="1:22" ht="15" customHeight="1">
      <c r="A3" s="1315" t="s">
        <v>439</v>
      </c>
      <c r="B3" s="1315"/>
      <c r="C3" s="1315"/>
      <c r="D3" s="1315"/>
      <c r="E3" s="1315"/>
      <c r="F3" s="1315"/>
      <c r="G3" s="1315"/>
      <c r="H3" s="1315"/>
      <c r="I3" s="1315"/>
      <c r="J3" s="1315"/>
      <c r="K3" s="1315"/>
      <c r="L3" s="1315"/>
      <c r="M3" s="1315"/>
      <c r="N3" s="1315"/>
      <c r="O3" s="1315"/>
      <c r="P3" s="1315"/>
      <c r="Q3" s="330"/>
    </row>
    <row r="4" spans="1:22" ht="15" customHeight="1">
      <c r="A4" s="1313" t="s">
        <v>198</v>
      </c>
      <c r="B4" s="1313"/>
      <c r="C4" s="1313"/>
      <c r="D4" s="1313"/>
      <c r="E4" s="1313"/>
      <c r="F4" s="1313"/>
      <c r="G4" s="1313"/>
      <c r="H4" s="1313"/>
      <c r="I4" s="1313"/>
      <c r="J4" s="1313"/>
      <c r="K4" s="1313"/>
      <c r="L4" s="1313"/>
      <c r="M4" s="1313"/>
      <c r="N4" s="1313"/>
      <c r="O4" s="1313"/>
      <c r="P4" s="1313"/>
      <c r="Q4" s="332"/>
    </row>
    <row r="5" spans="1:22" ht="13.5" thickBot="1">
      <c r="B5" s="13"/>
      <c r="C5" s="13"/>
      <c r="P5" s="651" t="s">
        <v>426</v>
      </c>
    </row>
    <row r="6" spans="1:22" s="158" customFormat="1" ht="41.25" customHeight="1" thickBot="1">
      <c r="A6" s="157" t="s">
        <v>6</v>
      </c>
      <c r="B6" s="1306" t="s">
        <v>4</v>
      </c>
      <c r="C6" s="1306"/>
      <c r="D6" s="1319" t="s">
        <v>5</v>
      </c>
      <c r="E6" s="1317"/>
      <c r="F6" s="1317"/>
      <c r="G6" s="1317"/>
      <c r="H6" s="1317"/>
      <c r="I6" s="1318"/>
      <c r="J6" s="1319" t="s">
        <v>80</v>
      </c>
      <c r="K6" s="1317"/>
      <c r="L6" s="1317"/>
      <c r="M6" s="1317"/>
      <c r="N6" s="1317"/>
      <c r="O6" s="1318"/>
      <c r="P6" s="1316" t="s">
        <v>81</v>
      </c>
      <c r="Q6" s="1317"/>
      <c r="R6" s="1317"/>
      <c r="S6" s="1317"/>
      <c r="T6" s="1317"/>
      <c r="U6" s="1318"/>
      <c r="V6" s="590"/>
    </row>
    <row r="7" spans="1:22" s="158" customFormat="1" ht="41.25" customHeight="1" thickBot="1">
      <c r="A7" s="311"/>
      <c r="B7" s="312"/>
      <c r="C7" s="312"/>
      <c r="D7" s="487" t="s">
        <v>84</v>
      </c>
      <c r="E7" s="488" t="s">
        <v>234</v>
      </c>
      <c r="F7" s="488" t="s">
        <v>238</v>
      </c>
      <c r="G7" s="488" t="s">
        <v>242</v>
      </c>
      <c r="H7" s="488" t="s">
        <v>246</v>
      </c>
      <c r="I7" s="489" t="s">
        <v>252</v>
      </c>
      <c r="J7" s="487" t="s">
        <v>84</v>
      </c>
      <c r="K7" s="488" t="s">
        <v>234</v>
      </c>
      <c r="L7" s="488" t="s">
        <v>238</v>
      </c>
      <c r="M7" s="488" t="s">
        <v>242</v>
      </c>
      <c r="N7" s="488" t="s">
        <v>246</v>
      </c>
      <c r="O7" s="489" t="s">
        <v>252</v>
      </c>
      <c r="P7" s="591" t="s">
        <v>84</v>
      </c>
      <c r="Q7" s="488" t="s">
        <v>234</v>
      </c>
      <c r="R7" s="488" t="s">
        <v>238</v>
      </c>
      <c r="S7" s="488" t="s">
        <v>242</v>
      </c>
      <c r="T7" s="591" t="s">
        <v>246</v>
      </c>
      <c r="U7" s="489" t="s">
        <v>252</v>
      </c>
    </row>
    <row r="8" spans="1:22" ht="27.95" customHeight="1">
      <c r="A8" s="69">
        <v>1</v>
      </c>
      <c r="B8" s="1301" t="s">
        <v>389</v>
      </c>
      <c r="C8" s="1302"/>
      <c r="D8" s="780">
        <v>1620000</v>
      </c>
      <c r="E8" s="776">
        <v>1620000</v>
      </c>
      <c r="F8" s="776">
        <v>1620000</v>
      </c>
      <c r="G8" s="776">
        <v>323435</v>
      </c>
      <c r="H8" s="776">
        <v>321150</v>
      </c>
      <c r="I8" s="1184">
        <f t="shared" ref="I8:I16" si="0">H8/G8</f>
        <v>0.99293521109341909</v>
      </c>
      <c r="J8" s="780">
        <v>1620000</v>
      </c>
      <c r="K8" s="776">
        <v>1620000</v>
      </c>
      <c r="L8" s="776">
        <v>1620000</v>
      </c>
      <c r="M8" s="776">
        <v>323435</v>
      </c>
      <c r="N8" s="776">
        <v>321150</v>
      </c>
      <c r="O8" s="1184">
        <f t="shared" ref="O8:O16" si="1">N8/M8</f>
        <v>0.99293521109341909</v>
      </c>
      <c r="P8" s="779"/>
      <c r="Q8" s="777"/>
      <c r="R8" s="777"/>
      <c r="S8" s="778"/>
      <c r="T8" s="779"/>
      <c r="U8" s="778"/>
    </row>
    <row r="9" spans="1:22" ht="27.95" customHeight="1">
      <c r="A9" s="69">
        <v>2</v>
      </c>
      <c r="B9" s="1301" t="s">
        <v>390</v>
      </c>
      <c r="C9" s="1302"/>
      <c r="D9" s="780">
        <v>1819000</v>
      </c>
      <c r="E9" s="776">
        <v>1819000</v>
      </c>
      <c r="F9" s="776">
        <v>2819000</v>
      </c>
      <c r="G9" s="776">
        <v>829825</v>
      </c>
      <c r="H9" s="776">
        <v>829825</v>
      </c>
      <c r="I9" s="1184">
        <f t="shared" si="0"/>
        <v>1</v>
      </c>
      <c r="J9" s="780">
        <v>1819000</v>
      </c>
      <c r="K9" s="776">
        <v>1819000</v>
      </c>
      <c r="L9" s="776">
        <v>2819000</v>
      </c>
      <c r="M9" s="776">
        <v>829825</v>
      </c>
      <c r="N9" s="776">
        <v>829825</v>
      </c>
      <c r="O9" s="1184">
        <f t="shared" si="1"/>
        <v>1</v>
      </c>
      <c r="P9" s="782"/>
      <c r="Q9" s="776"/>
      <c r="R9" s="776"/>
      <c r="S9" s="781"/>
      <c r="T9" s="782"/>
      <c r="U9" s="781"/>
    </row>
    <row r="10" spans="1:22" ht="27.95" customHeight="1">
      <c r="A10" s="69">
        <v>3</v>
      </c>
      <c r="B10" s="1301" t="s">
        <v>21</v>
      </c>
      <c r="C10" s="1302"/>
      <c r="D10" s="780">
        <v>1302800</v>
      </c>
      <c r="E10" s="776">
        <v>1302800</v>
      </c>
      <c r="F10" s="776">
        <v>1302800</v>
      </c>
      <c r="G10" s="776">
        <v>651914</v>
      </c>
      <c r="H10" s="776">
        <v>651914</v>
      </c>
      <c r="I10" s="1184">
        <f t="shared" si="0"/>
        <v>1</v>
      </c>
      <c r="J10" s="780">
        <v>1302800</v>
      </c>
      <c r="K10" s="776">
        <v>1302800</v>
      </c>
      <c r="L10" s="776">
        <v>1302800</v>
      </c>
      <c r="M10" s="776">
        <v>651914</v>
      </c>
      <c r="N10" s="776">
        <v>651914</v>
      </c>
      <c r="O10" s="1184">
        <f t="shared" si="1"/>
        <v>1</v>
      </c>
      <c r="P10" s="782"/>
      <c r="Q10" s="776"/>
      <c r="R10" s="776"/>
      <c r="S10" s="781"/>
      <c r="T10" s="782"/>
      <c r="U10" s="781"/>
    </row>
    <row r="11" spans="1:22" ht="27.95" customHeight="1">
      <c r="A11" s="69">
        <v>4</v>
      </c>
      <c r="B11" s="1301" t="s">
        <v>220</v>
      </c>
      <c r="C11" s="1302"/>
      <c r="D11" s="780">
        <v>2011000</v>
      </c>
      <c r="E11" s="776">
        <v>2011000</v>
      </c>
      <c r="F11" s="776">
        <v>2811000</v>
      </c>
      <c r="G11" s="776">
        <v>24539950</v>
      </c>
      <c r="H11" s="776">
        <v>5213247</v>
      </c>
      <c r="I11" s="1184">
        <f t="shared" si="0"/>
        <v>0.21243918589891178</v>
      </c>
      <c r="J11" s="780">
        <v>2011000</v>
      </c>
      <c r="K11" s="776">
        <v>2011000</v>
      </c>
      <c r="L11" s="776">
        <v>2811000</v>
      </c>
      <c r="M11" s="776">
        <v>24539950</v>
      </c>
      <c r="N11" s="776">
        <v>5213247</v>
      </c>
      <c r="O11" s="1184">
        <f t="shared" si="1"/>
        <v>0.21243918589891178</v>
      </c>
      <c r="P11" s="782"/>
      <c r="Q11" s="776"/>
      <c r="R11" s="776"/>
      <c r="S11" s="781"/>
      <c r="T11" s="782"/>
      <c r="U11" s="783"/>
    </row>
    <row r="12" spans="1:22" ht="27.95" customHeight="1">
      <c r="A12" s="69">
        <v>5</v>
      </c>
      <c r="B12" s="1301" t="s">
        <v>391</v>
      </c>
      <c r="C12" s="1302"/>
      <c r="D12" s="780">
        <v>445000</v>
      </c>
      <c r="E12" s="776">
        <v>445000</v>
      </c>
      <c r="F12" s="776">
        <v>445000</v>
      </c>
      <c r="G12" s="776">
        <v>1529809</v>
      </c>
      <c r="H12" s="776">
        <v>1709809</v>
      </c>
      <c r="I12" s="1184">
        <f t="shared" si="0"/>
        <v>1.1176617473161683</v>
      </c>
      <c r="J12" s="780">
        <v>445000</v>
      </c>
      <c r="K12" s="776">
        <v>445000</v>
      </c>
      <c r="L12" s="776">
        <v>445000</v>
      </c>
      <c r="M12" s="776">
        <v>1529809</v>
      </c>
      <c r="N12" s="776">
        <v>1709809</v>
      </c>
      <c r="O12" s="1184">
        <f t="shared" si="1"/>
        <v>1.1176617473161683</v>
      </c>
      <c r="P12" s="782"/>
      <c r="Q12" s="776"/>
      <c r="R12" s="776"/>
      <c r="S12" s="781"/>
      <c r="T12" s="782"/>
      <c r="U12" s="781"/>
    </row>
    <row r="13" spans="1:22" ht="27.95" customHeight="1">
      <c r="A13" s="69">
        <v>6</v>
      </c>
      <c r="B13" s="1301" t="s">
        <v>392</v>
      </c>
      <c r="C13" s="1302"/>
      <c r="D13" s="780">
        <v>1046000</v>
      </c>
      <c r="E13" s="776">
        <v>1046000</v>
      </c>
      <c r="F13" s="776">
        <v>1046000</v>
      </c>
      <c r="G13" s="776">
        <v>604066</v>
      </c>
      <c r="H13" s="776">
        <v>424066</v>
      </c>
      <c r="I13" s="1184">
        <f t="shared" si="0"/>
        <v>0.7020193157701311</v>
      </c>
      <c r="J13" s="780">
        <v>1046000</v>
      </c>
      <c r="K13" s="776">
        <v>1046000</v>
      </c>
      <c r="L13" s="776">
        <v>1046000</v>
      </c>
      <c r="M13" s="776">
        <v>604066</v>
      </c>
      <c r="N13" s="776">
        <v>424066</v>
      </c>
      <c r="O13" s="1184">
        <f t="shared" si="1"/>
        <v>0.7020193157701311</v>
      </c>
      <c r="P13" s="782"/>
      <c r="Q13" s="776"/>
      <c r="R13" s="776"/>
      <c r="S13" s="781"/>
      <c r="T13" s="782"/>
      <c r="U13" s="781"/>
    </row>
    <row r="14" spans="1:22" ht="27.95" customHeight="1">
      <c r="A14" s="69">
        <v>7</v>
      </c>
      <c r="B14" s="1311" t="s">
        <v>221</v>
      </c>
      <c r="C14" s="1305"/>
      <c r="D14" s="780">
        <v>890000</v>
      </c>
      <c r="E14" s="776">
        <v>890000</v>
      </c>
      <c r="F14" s="776">
        <v>890000</v>
      </c>
      <c r="G14" s="776">
        <v>1608068</v>
      </c>
      <c r="H14" s="776">
        <v>1594238</v>
      </c>
      <c r="I14" s="1184">
        <f t="shared" si="0"/>
        <v>0.99139961742911364</v>
      </c>
      <c r="J14" s="780">
        <v>890000</v>
      </c>
      <c r="K14" s="776">
        <v>890000</v>
      </c>
      <c r="L14" s="776">
        <v>890000</v>
      </c>
      <c r="M14" s="776">
        <v>1608068</v>
      </c>
      <c r="N14" s="776">
        <v>1594238</v>
      </c>
      <c r="O14" s="1184">
        <f t="shared" si="1"/>
        <v>0.99139961742911364</v>
      </c>
      <c r="P14" s="782"/>
      <c r="Q14" s="776"/>
      <c r="R14" s="776"/>
      <c r="S14" s="781"/>
      <c r="T14" s="782"/>
      <c r="U14" s="781"/>
    </row>
    <row r="15" spans="1:22" ht="27.95" customHeight="1">
      <c r="A15" s="69">
        <v>8</v>
      </c>
      <c r="B15" s="1303" t="s">
        <v>469</v>
      </c>
      <c r="C15" s="1303"/>
      <c r="D15" s="780"/>
      <c r="E15" s="776"/>
      <c r="F15" s="776"/>
      <c r="G15" s="776">
        <v>449589</v>
      </c>
      <c r="H15" s="776">
        <v>463419</v>
      </c>
      <c r="I15" s="1184">
        <f t="shared" si="0"/>
        <v>1.0307614287716114</v>
      </c>
      <c r="J15" s="780"/>
      <c r="K15" s="776"/>
      <c r="L15" s="776"/>
      <c r="M15" s="776">
        <v>449589</v>
      </c>
      <c r="N15" s="776">
        <v>463419</v>
      </c>
      <c r="O15" s="1184">
        <f t="shared" si="1"/>
        <v>1.0307614287716114</v>
      </c>
      <c r="P15" s="782"/>
      <c r="Q15" s="776"/>
      <c r="R15" s="776"/>
      <c r="S15" s="781"/>
      <c r="T15" s="782"/>
      <c r="U15" s="781"/>
    </row>
    <row r="16" spans="1:22" ht="27.95" customHeight="1" thickBot="1">
      <c r="A16" s="69">
        <v>9</v>
      </c>
      <c r="B16" s="1303" t="s">
        <v>470</v>
      </c>
      <c r="C16" s="1303"/>
      <c r="D16" s="780"/>
      <c r="E16" s="776"/>
      <c r="F16" s="776"/>
      <c r="G16" s="776">
        <v>136860</v>
      </c>
      <c r="H16" s="776">
        <v>136860</v>
      </c>
      <c r="I16" s="1184">
        <f t="shared" si="0"/>
        <v>1</v>
      </c>
      <c r="J16" s="780"/>
      <c r="K16" s="776"/>
      <c r="L16" s="776"/>
      <c r="M16" s="776">
        <v>136860</v>
      </c>
      <c r="N16" s="776">
        <v>136860</v>
      </c>
      <c r="O16" s="1184">
        <f t="shared" si="1"/>
        <v>1</v>
      </c>
      <c r="P16" s="782"/>
      <c r="Q16" s="776"/>
      <c r="R16" s="776"/>
      <c r="S16" s="781"/>
      <c r="T16" s="782"/>
      <c r="U16" s="781"/>
    </row>
    <row r="17" spans="1:24" ht="36" hidden="1" customHeight="1">
      <c r="A17" s="69">
        <v>10</v>
      </c>
      <c r="B17" s="1307"/>
      <c r="C17" s="1308"/>
      <c r="D17" s="780"/>
      <c r="E17" s="776"/>
      <c r="F17" s="776"/>
      <c r="G17" s="776"/>
      <c r="H17" s="776"/>
      <c r="I17" s="783"/>
      <c r="J17" s="780"/>
      <c r="K17" s="776"/>
      <c r="L17" s="776"/>
      <c r="M17" s="776"/>
      <c r="N17" s="776"/>
      <c r="O17" s="781"/>
      <c r="P17" s="782"/>
      <c r="Q17" s="776"/>
      <c r="R17" s="776"/>
      <c r="S17" s="781"/>
      <c r="T17" s="782"/>
      <c r="U17" s="781"/>
    </row>
    <row r="18" spans="1:24" ht="27.95" hidden="1" customHeight="1">
      <c r="A18" s="69">
        <v>11</v>
      </c>
      <c r="B18" s="1304"/>
      <c r="C18" s="1304"/>
      <c r="D18" s="780"/>
      <c r="E18" s="776"/>
      <c r="F18" s="776"/>
      <c r="G18" s="776"/>
      <c r="H18" s="776"/>
      <c r="I18" s="783"/>
      <c r="J18" s="780"/>
      <c r="K18" s="776"/>
      <c r="L18" s="776"/>
      <c r="M18" s="776"/>
      <c r="N18" s="776"/>
      <c r="O18" s="781"/>
      <c r="P18" s="782"/>
      <c r="Q18" s="776"/>
      <c r="R18" s="776"/>
      <c r="S18" s="781"/>
      <c r="T18" s="782"/>
      <c r="U18" s="781"/>
    </row>
    <row r="19" spans="1:24" ht="27.95" hidden="1" customHeight="1">
      <c r="A19" s="69"/>
      <c r="B19" s="1305" t="s">
        <v>253</v>
      </c>
      <c r="C19" s="1304"/>
      <c r="D19" s="780"/>
      <c r="E19" s="776"/>
      <c r="F19" s="776"/>
      <c r="G19" s="776"/>
      <c r="H19" s="776"/>
      <c r="I19" s="783"/>
      <c r="J19" s="780"/>
      <c r="K19" s="776"/>
      <c r="L19" s="776"/>
      <c r="M19" s="776"/>
      <c r="N19" s="776"/>
      <c r="O19" s="781"/>
      <c r="P19" s="782"/>
      <c r="Q19" s="776"/>
      <c r="R19" s="776"/>
      <c r="S19" s="781"/>
      <c r="T19" s="782"/>
      <c r="U19" s="781"/>
    </row>
    <row r="20" spans="1:24" ht="27.95" hidden="1" customHeight="1" thickBot="1">
      <c r="A20" s="493"/>
      <c r="B20" s="1309" t="s">
        <v>254</v>
      </c>
      <c r="C20" s="1310"/>
      <c r="D20" s="784"/>
      <c r="E20" s="785"/>
      <c r="F20" s="785"/>
      <c r="G20" s="785"/>
      <c r="H20" s="785"/>
      <c r="I20" s="786"/>
      <c r="J20" s="784"/>
      <c r="K20" s="785"/>
      <c r="L20" s="785"/>
      <c r="M20" s="785"/>
      <c r="N20" s="785"/>
      <c r="O20" s="787"/>
      <c r="P20" s="788"/>
      <c r="Q20" s="785"/>
      <c r="R20" s="785"/>
      <c r="S20" s="787"/>
      <c r="T20" s="788"/>
      <c r="U20" s="787"/>
    </row>
    <row r="21" spans="1:24" ht="32.25" customHeight="1" thickBot="1">
      <c r="A21" s="248"/>
      <c r="B21" s="1300" t="s">
        <v>22</v>
      </c>
      <c r="C21" s="1300"/>
      <c r="D21" s="490">
        <f>SUM(D8:D18)</f>
        <v>9133800</v>
      </c>
      <c r="E21" s="491">
        <f>SUM(E8:E18)</f>
        <v>9133800</v>
      </c>
      <c r="F21" s="491">
        <f>SUM(F8:F18)</f>
        <v>10933800</v>
      </c>
      <c r="G21" s="491">
        <f>SUM(G8:G18)</f>
        <v>30673516</v>
      </c>
      <c r="H21" s="491">
        <f>SUM(H8:H18)</f>
        <v>11344528</v>
      </c>
      <c r="I21" s="1185">
        <f>H21/G21</f>
        <v>0.36984765619956966</v>
      </c>
      <c r="J21" s="490">
        <f>SUM(J8:J18)</f>
        <v>9133800</v>
      </c>
      <c r="K21" s="491">
        <f>SUM(K8:K18)</f>
        <v>9133800</v>
      </c>
      <c r="L21" s="491">
        <f t="shared" ref="L21:N21" si="2">SUM(L8:L18)</f>
        <v>10933800</v>
      </c>
      <c r="M21" s="491">
        <f>SUM(M8:M18)</f>
        <v>30673516</v>
      </c>
      <c r="N21" s="491">
        <f t="shared" si="2"/>
        <v>11344528</v>
      </c>
      <c r="O21" s="1185">
        <f>N21/M21</f>
        <v>0.36984765619956966</v>
      </c>
      <c r="P21" s="592">
        <f>SUM(P8:P18)</f>
        <v>0</v>
      </c>
      <c r="Q21" s="491">
        <f>SUM(Q8:Q18)</f>
        <v>0</v>
      </c>
      <c r="R21" s="491">
        <f>SUM(R8:R18)</f>
        <v>0</v>
      </c>
      <c r="S21" s="593">
        <f>SUM(S8:S18)</f>
        <v>0</v>
      </c>
      <c r="T21" s="592"/>
      <c r="U21" s="492"/>
    </row>
    <row r="23" spans="1:24">
      <c r="D23" s="9"/>
      <c r="E23" s="9"/>
      <c r="F23" s="9"/>
      <c r="G23" s="92"/>
      <c r="H23" s="92"/>
      <c r="I23" s="9"/>
      <c r="J23" s="9"/>
      <c r="K23" s="9"/>
      <c r="P23" s="9"/>
      <c r="Q23" s="9"/>
      <c r="X23" s="9" t="s">
        <v>413</v>
      </c>
    </row>
    <row r="24" spans="1:24">
      <c r="D24" s="9"/>
      <c r="E24" s="9"/>
      <c r="F24" s="9"/>
      <c r="G24" s="92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24">
      <c r="D25" s="9"/>
      <c r="E25" s="9"/>
      <c r="F25" s="9"/>
      <c r="G25" s="9"/>
      <c r="H25" s="92"/>
      <c r="I25" s="9"/>
      <c r="J25" s="9"/>
      <c r="K25" s="9"/>
      <c r="L25" s="9"/>
      <c r="M25" s="9"/>
      <c r="N25" s="9"/>
      <c r="O25" s="9"/>
      <c r="P25" s="9"/>
      <c r="Q25" s="9"/>
    </row>
    <row r="26" spans="1:24"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spans="1:24"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</row>
    <row r="28" spans="1:24"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4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4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</row>
    <row r="31" spans="1:24"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</row>
    <row r="32" spans="1:24"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4:17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4:17"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4:17"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4:17"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4:17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4:17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</sheetData>
  <mergeCells count="22">
    <mergeCell ref="J1:P1"/>
    <mergeCell ref="A4:P4"/>
    <mergeCell ref="B9:C9"/>
    <mergeCell ref="B10:C10"/>
    <mergeCell ref="B11:C11"/>
    <mergeCell ref="A2:P2"/>
    <mergeCell ref="A3:P3"/>
    <mergeCell ref="P6:U6"/>
    <mergeCell ref="J6:O6"/>
    <mergeCell ref="D6:I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orientation="landscape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12</vt:i4>
      </vt:variant>
    </vt:vector>
  </HeadingPairs>
  <TitlesOfParts>
    <vt:vector size="36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6.a.sz.m.fejlesztés (2)</vt:lpstr>
      <vt:lpstr>6.b.sz.m.intfejl (2)</vt:lpstr>
      <vt:lpstr>7.sz.m.Dologi kiadás (2)</vt:lpstr>
      <vt:lpstr>8.sz.m.szociális kiadások</vt:lpstr>
      <vt:lpstr>9.sz.m.átadott pe (2)</vt:lpstr>
      <vt:lpstr>10.sz.m. Létszám (2)</vt:lpstr>
      <vt:lpstr>11.sz.m.maradvány</vt:lpstr>
      <vt:lpstr>12.sz.m.mérleg</vt:lpstr>
      <vt:lpstr>13.a.mell.Vagyonk.Rszemere</vt:lpstr>
      <vt:lpstr>13.b.mellVagyonk.Idősek Otthona</vt:lpstr>
      <vt:lpstr>13.c.mell.Vagyonk.Rszemere "0"</vt:lpstr>
      <vt:lpstr>13.d.Vagyonk.Idősek Otthona "0"</vt:lpstr>
      <vt:lpstr>14. sz.m. állami</vt:lpstr>
      <vt:lpstr>15. sz.m. közvetett tám.</vt:lpstr>
      <vt:lpstr>16.sz.m.többéves kihatás</vt:lpstr>
      <vt:lpstr>17.sz.m.részesedések</vt:lpstr>
      <vt:lpstr>18.sz.m. pe változás</vt:lpstr>
      <vt:lpstr>19.sz.m.akü</vt:lpstr>
      <vt:lpstr>'1 .sz.m.önk.össz.kiad.'!Nyomtatási_terület</vt:lpstr>
      <vt:lpstr>'1.sz.m-önk.össze.bev'!Nyomtatási_terület</vt:lpstr>
      <vt:lpstr>'10.sz.m. Létszám (2)'!Nyomtatási_terület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'6.a.sz.m.fejlesztés (2)'!Nyomtatási_terület</vt:lpstr>
      <vt:lpstr>'6.b.sz.m.intfejl (2)'!Nyomtatási_terület</vt:lpstr>
      <vt:lpstr>'7.sz.m.Dologi kiadás (2)'!Nyomtatási_terület</vt:lpstr>
      <vt:lpstr>'8.sz.m.szociális kiadások'!Nyomtatási_terület</vt:lpstr>
      <vt:lpstr>'9.sz.m.átadott pe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User</cp:lastModifiedBy>
  <cp:lastPrinted>2018-05-25T11:00:22Z</cp:lastPrinted>
  <dcterms:created xsi:type="dcterms:W3CDTF">2000-01-07T08:44:52Z</dcterms:created>
  <dcterms:modified xsi:type="dcterms:W3CDTF">2018-05-30T13:31:47Z</dcterms:modified>
</cp:coreProperties>
</file>