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955" yWindow="330" windowWidth="12660" windowHeight="11760" tabRatio="786" firstSheet="20" activeTab="28"/>
  </bookViews>
  <sheets>
    <sheet name="1.1.összevont mérleg" sheetId="1" r:id="rId1"/>
    <sheet name="1.2.kötelező" sheetId="116" r:id="rId2"/>
    <sheet name="1.3.önként" sheetId="117" r:id="rId3"/>
    <sheet name="1.4.állami" sheetId="118" r:id="rId4"/>
    <sheet name="2.1.működési mérleg  " sheetId="73" r:id="rId5"/>
    <sheet name="2.2.felhalmozási mérleg  " sheetId="61" r:id="rId6"/>
    <sheet name="3.akü  " sheetId="62" r:id="rId7"/>
    <sheet name="4.saját bevételek" sheetId="77" r:id="rId8"/>
    <sheet name="5.fejlesztési célok" sheetId="78" r:id="rId9"/>
    <sheet name="6.beruházás" sheetId="63" r:id="rId10"/>
    <sheet name="7.felújítás" sheetId="64" r:id="rId11"/>
    <sheet name="8.EU-s projekt " sheetId="71" r:id="rId12"/>
    <sheet name="9.1.önk. összes" sheetId="3" r:id="rId13"/>
    <sheet name="9.1.1.önk. kötelező " sheetId="119" r:id="rId14"/>
    <sheet name="9.1.2.önk. önként " sheetId="120" r:id="rId15"/>
    <sheet name="9.1.3.önk. állami" sheetId="121" r:id="rId16"/>
    <sheet name="9.2.1.sz.mell." sheetId="122" r:id="rId17"/>
    <sheet name="9.2.2.sz.mell." sheetId="123" r:id="rId18"/>
    <sheet name="9.2.3.sz.mell." sheetId="134" r:id="rId19"/>
    <sheet name="9.3.közös hivatal" sheetId="129" r:id="rId20"/>
    <sheet name="9.4.óvoda" sheetId="79" r:id="rId21"/>
    <sheet name="9.5.konyha" sheetId="132" r:id="rId22"/>
    <sheet name="10.sz.mell" sheetId="89" r:id="rId23"/>
    <sheet name="1 s.z tájékoztató" sheetId="87" r:id="rId24"/>
    <sheet name="2.sz.tájékoztató" sheetId="66" r:id="rId25"/>
    <sheet name="3.sz.tájékoztató" sheetId="88" r:id="rId26"/>
    <sheet name="4.sz.tájékoztató" sheetId="24" r:id="rId27"/>
    <sheet name="5.sz.tájékoztató" sheetId="70" r:id="rId28"/>
    <sheet name="6.sz.tájékoztató" sheetId="128" r:id="rId29"/>
    <sheet name="Munka1" sheetId="130" r:id="rId30"/>
  </sheets>
  <definedNames>
    <definedName name="_xlnm.Print_Titles" localSheetId="13">'9.1.1.önk. kötelező '!$1:$6</definedName>
    <definedName name="_xlnm.Print_Titles" localSheetId="14">'9.1.2.önk. önként '!$1:$6</definedName>
    <definedName name="_xlnm.Print_Titles" localSheetId="15">'9.1.3.önk. állami'!$1:$6</definedName>
    <definedName name="_xlnm.Print_Titles" localSheetId="12">'9.1.önk. összes'!$1:$6</definedName>
    <definedName name="_xlnm.Print_Titles" localSheetId="16">'9.2.1.sz.mell.'!$1:$6</definedName>
    <definedName name="_xlnm.Print_Titles" localSheetId="17">'9.2.2.sz.mell.'!$1:$6</definedName>
    <definedName name="_xlnm.Print_Titles" localSheetId="20">'9.4.óvoda'!$1:$6</definedName>
    <definedName name="_xlnm.Print_Titles" localSheetId="21">'9.5.konyha'!$1:$6</definedName>
    <definedName name="_xlnm.Print_Area" localSheetId="23">'1 s.z tájékoztató'!$A$1:$E$154</definedName>
    <definedName name="_xlnm.Print_Area" localSheetId="0">'1.1.összevont mérleg'!$A$1:$C$159</definedName>
    <definedName name="_xlnm.Print_Area" localSheetId="1">'1.2.kötelező'!$A$1:$C$159</definedName>
    <definedName name="_xlnm.Print_Area" localSheetId="2">'1.3.önként'!$A$1:$C$159</definedName>
    <definedName name="_xlnm.Print_Area" localSheetId="3">'1.4.állami'!$A$1:$C$159</definedName>
    <definedName name="_xlnm.Print_Area" localSheetId="28">'6.sz.tájékoztató'!$A$1:$E$37</definedName>
  </definedNames>
  <calcPr calcId="125725"/>
</workbook>
</file>

<file path=xl/calcChain.xml><?xml version="1.0" encoding="utf-8"?>
<calcChain xmlns="http://schemas.openxmlformats.org/spreadsheetml/2006/main">
  <c r="E27" i="87"/>
  <c r="D27"/>
  <c r="C27"/>
  <c r="D98"/>
  <c r="C98"/>
  <c r="O16" i="24"/>
  <c r="O13"/>
  <c r="O5"/>
  <c r="O6"/>
  <c r="O7"/>
  <c r="O8"/>
  <c r="O9"/>
  <c r="O10"/>
  <c r="O11"/>
  <c r="O12"/>
  <c r="C98" i="3"/>
  <c r="B23" i="63" l="1"/>
  <c r="C93" i="1"/>
  <c r="D140" i="87" l="1"/>
  <c r="E140"/>
  <c r="E153" s="1"/>
  <c r="D129"/>
  <c r="D153" s="1"/>
  <c r="E129"/>
  <c r="D114"/>
  <c r="E114"/>
  <c r="D72"/>
  <c r="E72"/>
  <c r="D52"/>
  <c r="E52"/>
  <c r="D46"/>
  <c r="E46"/>
  <c r="D34"/>
  <c r="E34"/>
  <c r="D26"/>
  <c r="E26"/>
  <c r="D19"/>
  <c r="E19"/>
  <c r="D12"/>
  <c r="E12"/>
  <c r="D5"/>
  <c r="E5"/>
  <c r="D57"/>
  <c r="E57"/>
  <c r="E62" s="1"/>
  <c r="C57"/>
  <c r="D75"/>
  <c r="E75"/>
  <c r="E86" s="1"/>
  <c r="D63"/>
  <c r="E63"/>
  <c r="D93"/>
  <c r="C140"/>
  <c r="C129"/>
  <c r="C114"/>
  <c r="C93"/>
  <c r="C128" s="1"/>
  <c r="C75"/>
  <c r="C63"/>
  <c r="C46"/>
  <c r="C19"/>
  <c r="C12"/>
  <c r="C72"/>
  <c r="C52"/>
  <c r="C34"/>
  <c r="C26"/>
  <c r="C5"/>
  <c r="D9" i="128"/>
  <c r="C14" i="24"/>
  <c r="E98" i="87"/>
  <c r="E93" s="1"/>
  <c r="E29" i="128"/>
  <c r="E33" s="1"/>
  <c r="E35" s="1"/>
  <c r="D29"/>
  <c r="D33" s="1"/>
  <c r="D35" s="1"/>
  <c r="C29"/>
  <c r="C33" s="1"/>
  <c r="C35" s="1"/>
  <c r="E26"/>
  <c r="D26"/>
  <c r="C26"/>
  <c r="E9"/>
  <c r="E8" s="1"/>
  <c r="E20" s="1"/>
  <c r="E22" s="1"/>
  <c r="D8"/>
  <c r="D20" s="1"/>
  <c r="D22" s="1"/>
  <c r="C9"/>
  <c r="C8" s="1"/>
  <c r="C20" s="1"/>
  <c r="C22" s="1"/>
  <c r="N25" i="24"/>
  <c r="M25"/>
  <c r="L25"/>
  <c r="K25"/>
  <c r="J25"/>
  <c r="I25"/>
  <c r="H25"/>
  <c r="G25"/>
  <c r="F25"/>
  <c r="E25"/>
  <c r="D25"/>
  <c r="C25"/>
  <c r="O24"/>
  <c r="O23"/>
  <c r="O22"/>
  <c r="O21"/>
  <c r="O20"/>
  <c r="O19"/>
  <c r="O18"/>
  <c r="O17"/>
  <c r="N14"/>
  <c r="M14"/>
  <c r="L14"/>
  <c r="K14"/>
  <c r="J14"/>
  <c r="I14"/>
  <c r="H14"/>
  <c r="G14"/>
  <c r="F14"/>
  <c r="E14"/>
  <c r="D14"/>
  <c r="C86" i="87" l="1"/>
  <c r="D86"/>
  <c r="E87"/>
  <c r="D62"/>
  <c r="C153"/>
  <c r="C154" s="1"/>
  <c r="E128"/>
  <c r="E154" s="1"/>
  <c r="D128"/>
  <c r="D154" s="1"/>
  <c r="C62"/>
  <c r="G26" i="24"/>
  <c r="I26"/>
  <c r="K26"/>
  <c r="M26"/>
  <c r="F26"/>
  <c r="H26"/>
  <c r="J26"/>
  <c r="L26"/>
  <c r="N26"/>
  <c r="D26"/>
  <c r="O25"/>
  <c r="E26"/>
  <c r="O14"/>
  <c r="C26"/>
  <c r="D87" i="87" l="1"/>
  <c r="C87"/>
  <c r="O26" i="24"/>
  <c r="G51" i="123"/>
  <c r="F51" i="134"/>
  <c r="C51"/>
  <c r="H45"/>
  <c r="H57" s="1"/>
  <c r="G45"/>
  <c r="G57" s="1"/>
  <c r="F45"/>
  <c r="F57" s="1"/>
  <c r="E45"/>
  <c r="E57" s="1"/>
  <c r="D45"/>
  <c r="D57" s="1"/>
  <c r="C45"/>
  <c r="H38"/>
  <c r="G38"/>
  <c r="F38"/>
  <c r="E38"/>
  <c r="D38"/>
  <c r="C38"/>
  <c r="H31"/>
  <c r="G31"/>
  <c r="F31"/>
  <c r="E31"/>
  <c r="D31"/>
  <c r="C31"/>
  <c r="H26"/>
  <c r="G26"/>
  <c r="F26"/>
  <c r="E26"/>
  <c r="D26"/>
  <c r="C26"/>
  <c r="H20"/>
  <c r="G20"/>
  <c r="F20"/>
  <c r="E20"/>
  <c r="D20"/>
  <c r="C20"/>
  <c r="H8"/>
  <c r="H37" s="1"/>
  <c r="H42" s="1"/>
  <c r="G8"/>
  <c r="G37" s="1"/>
  <c r="G42" s="1"/>
  <c r="F8"/>
  <c r="E8"/>
  <c r="D8"/>
  <c r="C8"/>
  <c r="C37" s="1"/>
  <c r="C42" s="1"/>
  <c r="F51" i="123"/>
  <c r="C51"/>
  <c r="H45"/>
  <c r="H57" s="1"/>
  <c r="G45"/>
  <c r="G57" s="1"/>
  <c r="F45"/>
  <c r="F57" s="1"/>
  <c r="E45"/>
  <c r="E57" s="1"/>
  <c r="D45"/>
  <c r="D57" s="1"/>
  <c r="C45"/>
  <c r="C57" s="1"/>
  <c r="H38"/>
  <c r="G38"/>
  <c r="F38"/>
  <c r="E38"/>
  <c r="D38"/>
  <c r="C38"/>
  <c r="H31"/>
  <c r="G31"/>
  <c r="F31"/>
  <c r="E31"/>
  <c r="D31"/>
  <c r="C31"/>
  <c r="H26"/>
  <c r="G26"/>
  <c r="F26"/>
  <c r="E26"/>
  <c r="D26"/>
  <c r="C26"/>
  <c r="H20"/>
  <c r="G20"/>
  <c r="F20"/>
  <c r="E20"/>
  <c r="D20"/>
  <c r="C20"/>
  <c r="H8"/>
  <c r="G8"/>
  <c r="F8"/>
  <c r="F37" s="1"/>
  <c r="F42" s="1"/>
  <c r="E8"/>
  <c r="E37" s="1"/>
  <c r="E42" s="1"/>
  <c r="D8"/>
  <c r="C8"/>
  <c r="H51" i="122"/>
  <c r="G51"/>
  <c r="F51"/>
  <c r="E51"/>
  <c r="D51"/>
  <c r="C51"/>
  <c r="H45"/>
  <c r="G45"/>
  <c r="F45"/>
  <c r="F57" s="1"/>
  <c r="E45"/>
  <c r="E57" s="1"/>
  <c r="D45"/>
  <c r="C45"/>
  <c r="H38"/>
  <c r="G38"/>
  <c r="F38"/>
  <c r="E38"/>
  <c r="D38"/>
  <c r="C38"/>
  <c r="H31"/>
  <c r="G31"/>
  <c r="F31"/>
  <c r="E31"/>
  <c r="D31"/>
  <c r="C31"/>
  <c r="H26"/>
  <c r="G26"/>
  <c r="F26"/>
  <c r="E26"/>
  <c r="D26"/>
  <c r="C26"/>
  <c r="H20"/>
  <c r="G20"/>
  <c r="F20"/>
  <c r="E20"/>
  <c r="D20"/>
  <c r="C20"/>
  <c r="H8"/>
  <c r="H37" s="1"/>
  <c r="H42" s="1"/>
  <c r="G8"/>
  <c r="G37" s="1"/>
  <c r="F8"/>
  <c r="E8"/>
  <c r="D8"/>
  <c r="D37" s="1"/>
  <c r="D42" s="1"/>
  <c r="C8"/>
  <c r="C52" i="132"/>
  <c r="C46"/>
  <c r="C38"/>
  <c r="C31"/>
  <c r="C26"/>
  <c r="C20"/>
  <c r="C8"/>
  <c r="C98" i="119"/>
  <c r="C98" i="116"/>
  <c r="C98" i="1"/>
  <c r="C93" i="116"/>
  <c r="C5" i="1"/>
  <c r="G42" i="122" l="1"/>
  <c r="C37"/>
  <c r="C42" s="1"/>
  <c r="E37"/>
  <c r="E42" s="1"/>
  <c r="C57"/>
  <c r="G57"/>
  <c r="C37" i="123"/>
  <c r="C42" s="1"/>
  <c r="G37"/>
  <c r="G42" s="1"/>
  <c r="E37" i="134"/>
  <c r="E42" s="1"/>
  <c r="C57"/>
  <c r="D37"/>
  <c r="D42" s="1"/>
  <c r="F37" i="122"/>
  <c r="F42" s="1"/>
  <c r="D57"/>
  <c r="H57"/>
  <c r="D37" i="123"/>
  <c r="D42" s="1"/>
  <c r="H37"/>
  <c r="H42" s="1"/>
  <c r="F37" i="134"/>
  <c r="F42" s="1"/>
  <c r="C58" i="132"/>
  <c r="C37"/>
  <c r="C42" s="1"/>
  <c r="C52" i="129"/>
  <c r="C8"/>
  <c r="C20"/>
  <c r="C26"/>
  <c r="C31"/>
  <c r="C5" i="116"/>
  <c r="C34" i="1"/>
  <c r="C27"/>
  <c r="C26" s="1"/>
  <c r="C52"/>
  <c r="C57"/>
  <c r="C72"/>
  <c r="C18" i="73"/>
  <c r="C146" i="121"/>
  <c r="C140"/>
  <c r="C146" i="120"/>
  <c r="C140"/>
  <c r="C146" i="119"/>
  <c r="C140"/>
  <c r="C93"/>
  <c r="C114"/>
  <c r="C140" i="3"/>
  <c r="C133" i="121"/>
  <c r="C129"/>
  <c r="C114"/>
  <c r="C93"/>
  <c r="C128" s="1"/>
  <c r="C82"/>
  <c r="C78"/>
  <c r="C75"/>
  <c r="C70"/>
  <c r="C66"/>
  <c r="C60"/>
  <c r="C55"/>
  <c r="C49"/>
  <c r="C37"/>
  <c r="C30"/>
  <c r="C29" s="1"/>
  <c r="C22"/>
  <c r="C15"/>
  <c r="C8"/>
  <c r="C133" i="120"/>
  <c r="C129"/>
  <c r="C114"/>
  <c r="C93"/>
  <c r="C128" s="1"/>
  <c r="C82"/>
  <c r="C78"/>
  <c r="C75"/>
  <c r="C70"/>
  <c r="C66"/>
  <c r="C89" s="1"/>
  <c r="C60"/>
  <c r="C55"/>
  <c r="C49"/>
  <c r="C37"/>
  <c r="C30"/>
  <c r="C29" s="1"/>
  <c r="C22"/>
  <c r="C15"/>
  <c r="C8"/>
  <c r="C133" i="119"/>
  <c r="C129"/>
  <c r="C82"/>
  <c r="C78"/>
  <c r="C75"/>
  <c r="C70"/>
  <c r="C66"/>
  <c r="C60"/>
  <c r="C55"/>
  <c r="C49"/>
  <c r="C37"/>
  <c r="C30"/>
  <c r="C29" s="1"/>
  <c r="C22"/>
  <c r="C15"/>
  <c r="C8"/>
  <c r="C4" i="73"/>
  <c r="C4" i="61" s="1"/>
  <c r="C145" i="118"/>
  <c r="C140"/>
  <c r="C133"/>
  <c r="C129"/>
  <c r="C114"/>
  <c r="C93"/>
  <c r="C128"/>
  <c r="C79"/>
  <c r="C75"/>
  <c r="C72"/>
  <c r="C67"/>
  <c r="C63"/>
  <c r="C57"/>
  <c r="C52"/>
  <c r="C46"/>
  <c r="C34"/>
  <c r="C27"/>
  <c r="C26" s="1"/>
  <c r="C19"/>
  <c r="C12"/>
  <c r="C5"/>
  <c r="C3"/>
  <c r="C91" s="1"/>
  <c r="C145" i="117"/>
  <c r="C140"/>
  <c r="C133"/>
  <c r="C129"/>
  <c r="C114"/>
  <c r="C93"/>
  <c r="C79"/>
  <c r="C75"/>
  <c r="C72"/>
  <c r="C67"/>
  <c r="C63"/>
  <c r="C86" s="1"/>
  <c r="C57"/>
  <c r="C52"/>
  <c r="C46"/>
  <c r="C34"/>
  <c r="C27"/>
  <c r="C26" s="1"/>
  <c r="C19"/>
  <c r="C12"/>
  <c r="C5"/>
  <c r="C3"/>
  <c r="C91" s="1"/>
  <c r="C91" i="116"/>
  <c r="C145"/>
  <c r="C140"/>
  <c r="C153" s="1"/>
  <c r="C133"/>
  <c r="C129"/>
  <c r="C114"/>
  <c r="C79"/>
  <c r="C75"/>
  <c r="C72"/>
  <c r="C67"/>
  <c r="C63"/>
  <c r="C57"/>
  <c r="C52"/>
  <c r="C46"/>
  <c r="C34"/>
  <c r="C27"/>
  <c r="C26" s="1"/>
  <c r="C19"/>
  <c r="C12"/>
  <c r="C26" i="79"/>
  <c r="C146" i="3"/>
  <c r="C133"/>
  <c r="C93"/>
  <c r="C30"/>
  <c r="E29" i="73"/>
  <c r="C145" i="1"/>
  <c r="C133"/>
  <c r="H4" i="66"/>
  <c r="G4"/>
  <c r="F4"/>
  <c r="E4"/>
  <c r="D3"/>
  <c r="A47" i="71"/>
  <c r="D4"/>
  <c r="D14"/>
  <c r="D27" s="1"/>
  <c r="D37" s="1"/>
  <c r="C4"/>
  <c r="C14" s="1"/>
  <c r="C27" s="1"/>
  <c r="C37" s="1"/>
  <c r="B4"/>
  <c r="B14"/>
  <c r="B27" s="1"/>
  <c r="B37" s="1"/>
  <c r="D3" i="64"/>
  <c r="E3"/>
  <c r="H16" i="66"/>
  <c r="G16"/>
  <c r="F16"/>
  <c r="F18" s="1"/>
  <c r="E16"/>
  <c r="D16"/>
  <c r="H14"/>
  <c r="G14"/>
  <c r="F14"/>
  <c r="E14"/>
  <c r="D14"/>
  <c r="H12"/>
  <c r="H18" s="1"/>
  <c r="G12"/>
  <c r="F12"/>
  <c r="E12"/>
  <c r="D12"/>
  <c r="D18" s="1"/>
  <c r="H9"/>
  <c r="G9"/>
  <c r="F9"/>
  <c r="E9"/>
  <c r="D9"/>
  <c r="H6"/>
  <c r="G6"/>
  <c r="G18" s="1"/>
  <c r="F6"/>
  <c r="E6"/>
  <c r="E18" s="1"/>
  <c r="D6"/>
  <c r="D30" i="88"/>
  <c r="C30"/>
  <c r="C52" i="79"/>
  <c r="C38"/>
  <c r="C31"/>
  <c r="C20"/>
  <c r="C129" i="3"/>
  <c r="C154"/>
  <c r="C114"/>
  <c r="C82"/>
  <c r="C78"/>
  <c r="C75"/>
  <c r="C70"/>
  <c r="C66"/>
  <c r="C60"/>
  <c r="C55"/>
  <c r="C49"/>
  <c r="C37"/>
  <c r="C29"/>
  <c r="C22"/>
  <c r="C15"/>
  <c r="C8"/>
  <c r="E17" i="61"/>
  <c r="E18" i="73"/>
  <c r="E30" s="1"/>
  <c r="C17" i="61"/>
  <c r="C140" i="1"/>
  <c r="C129"/>
  <c r="C79"/>
  <c r="C75"/>
  <c r="C67"/>
  <c r="C63"/>
  <c r="C46"/>
  <c r="C19"/>
  <c r="C12"/>
  <c r="E30" i="61"/>
  <c r="C18"/>
  <c r="C19" i="73"/>
  <c r="C24" i="61"/>
  <c r="C24" i="73"/>
  <c r="C46" i="79"/>
  <c r="C58" s="1"/>
  <c r="C8"/>
  <c r="E16" i="89"/>
  <c r="F16"/>
  <c r="D16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I17" i="66"/>
  <c r="B35" i="71"/>
  <c r="E28"/>
  <c r="E30"/>
  <c r="E31"/>
  <c r="E32"/>
  <c r="E33"/>
  <c r="E34"/>
  <c r="D35"/>
  <c r="C35"/>
  <c r="E5"/>
  <c r="E7"/>
  <c r="E8"/>
  <c r="E9"/>
  <c r="E10"/>
  <c r="E11"/>
  <c r="D12"/>
  <c r="C12"/>
  <c r="B12"/>
  <c r="E6"/>
  <c r="E15"/>
  <c r="E16"/>
  <c r="E17"/>
  <c r="E18"/>
  <c r="E19"/>
  <c r="E20"/>
  <c r="E21"/>
  <c r="B22"/>
  <c r="C22"/>
  <c r="D22"/>
  <c r="E29"/>
  <c r="E38"/>
  <c r="E39"/>
  <c r="E40"/>
  <c r="E41"/>
  <c r="E42"/>
  <c r="E43"/>
  <c r="E44"/>
  <c r="B45"/>
  <c r="C45"/>
  <c r="D45"/>
  <c r="D52"/>
  <c r="D38" i="70"/>
  <c r="I9" i="66"/>
  <c r="I7"/>
  <c r="I8"/>
  <c r="I10"/>
  <c r="I11"/>
  <c r="I13"/>
  <c r="I15"/>
  <c r="F5" i="64"/>
  <c r="F8"/>
  <c r="F9"/>
  <c r="F6"/>
  <c r="F7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3"/>
  <c r="F14"/>
  <c r="F15"/>
  <c r="F16"/>
  <c r="F17"/>
  <c r="F19"/>
  <c r="F20"/>
  <c r="F21"/>
  <c r="F22"/>
  <c r="D23"/>
  <c r="E23"/>
  <c r="C32" i="61"/>
  <c r="C30"/>
  <c r="E31"/>
  <c r="C89" i="3" l="1"/>
  <c r="C31" i="61"/>
  <c r="E31" i="73"/>
  <c r="C153" i="1"/>
  <c r="C62"/>
  <c r="C86" i="116"/>
  <c r="C89" i="119"/>
  <c r="C86" i="1"/>
  <c r="I12" i="66"/>
  <c r="I14"/>
  <c r="E22" i="71"/>
  <c r="F24" i="64"/>
  <c r="I6" i="66"/>
  <c r="I18" s="1"/>
  <c r="E45" i="71"/>
  <c r="E12"/>
  <c r="F11" i="62"/>
  <c r="G16" i="89"/>
  <c r="C37" i="79"/>
  <c r="C42" s="1"/>
  <c r="I16" i="66"/>
  <c r="C153" i="117"/>
  <c r="C154" i="120"/>
  <c r="E4" i="73"/>
  <c r="E4" i="61"/>
  <c r="E33"/>
  <c r="C65" i="3"/>
  <c r="C128" i="119"/>
  <c r="C65"/>
  <c r="C90" s="1"/>
  <c r="C128" i="3"/>
  <c r="C155" s="1"/>
  <c r="C90"/>
  <c r="F23" i="63"/>
  <c r="C33" i="61"/>
  <c r="C31" i="73"/>
  <c r="C128" i="116"/>
  <c r="C154" s="1"/>
  <c r="C62"/>
  <c r="C87" s="1"/>
  <c r="C62" i="117"/>
  <c r="C87" s="1"/>
  <c r="C159"/>
  <c r="C65" i="120"/>
  <c r="C90" s="1"/>
  <c r="E35" i="71"/>
  <c r="C29" i="73"/>
  <c r="C32" s="1"/>
  <c r="C62" i="118"/>
  <c r="C65" i="121"/>
  <c r="E32" i="61"/>
  <c r="C128" i="117"/>
  <c r="C86" i="118"/>
  <c r="C87" s="1"/>
  <c r="C153"/>
  <c r="C154" s="1"/>
  <c r="C154" i="119"/>
  <c r="C89" i="121"/>
  <c r="C154"/>
  <c r="C155" s="1"/>
  <c r="C37" i="129"/>
  <c r="C58"/>
  <c r="C158" i="117"/>
  <c r="C155" i="120"/>
  <c r="C158" i="118"/>
  <c r="C87" i="1" l="1"/>
  <c r="E32" i="73"/>
  <c r="C154" i="117"/>
  <c r="C155" i="119"/>
  <c r="C30" i="73"/>
  <c r="C159" i="118"/>
  <c r="C90" i="121"/>
  <c r="C114" i="1"/>
  <c r="C128" s="1"/>
  <c r="C154" s="1"/>
</calcChain>
</file>

<file path=xl/sharedStrings.xml><?xml version="1.0" encoding="utf-8"?>
<sst xmlns="http://schemas.openxmlformats.org/spreadsheetml/2006/main" count="4090" uniqueCount="617">
  <si>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</si>
  <si>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</si>
  <si>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</si>
  <si>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</si>
  <si>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</si>
  <si>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</si>
  <si>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</si>
  <si>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</si>
  <si>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</si>
  <si>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</si>
  <si>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</si>
  <si>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</si>
  <si>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</si>
  <si>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</si>
  <si>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</si>
  <si>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</si>
  <si>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</si>
  <si>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</si>
  <si>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</si>
  <si>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</si>
  <si>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</si>
  <si>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</si>
  <si>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</si>
  <si>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</si>
  <si>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</si>
  <si>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</si>
  <si>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</si>
  <si>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</si>
  <si>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</si>
  <si>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</si>
  <si>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</si>
  <si>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</si>
  <si>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</si>
  <si>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</si>
  <si>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</si>
  <si>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</si>
  <si>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</si>
  <si>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</si>
  <si>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</si>
  <si>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</si>
  <si>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</si>
  <si>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</si>
  <si>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</si>
  <si>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</si>
  <si>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</si>
  <si>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</si>
  <si>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</si>
  <si>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</si>
  <si>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</si>
  <si>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</si>
  <si>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</si>
  <si>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</si>
  <si>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</si>
  <si>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</si>
  <si>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</si>
  <si>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</si>
  <si>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</si>
  <si>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</si>
  <si>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</si>
  <si>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</si>
  <si>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</si>
  <si>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</si>
  <si>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</si>
  <si>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</si>
  <si>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</si>
  <si>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</si>
  <si>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</si>
  <si>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</si>
  <si>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</si>
  <si>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</si>
  <si>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</si>
  <si>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</si>
  <si>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</si>
  <si>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</si>
  <si>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</si>
  <si>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</si>
  <si>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</si>
  <si>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</si>
  <si>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</si>
  <si>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</si>
  <si>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</si>
  <si>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</si>
  <si>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</si>
  <si>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</si>
  <si>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</si>
  <si>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</si>
  <si>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</si>
  <si>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</si>
  <si>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</si>
  <si>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</si>
  <si>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</si>
  <si>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</si>
  <si>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</si>
  <si>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</si>
  <si>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</si>
  <si>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</si>
  <si>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</si>
  <si>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</si>
  <si>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</si>
  <si>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</si>
  <si>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</si>
  <si>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</si>
  <si>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</si>
  <si>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</si>
  <si>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</si>
  <si>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</si>
  <si>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</si>
  <si>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</si>
  <si>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</si>
  <si>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</si>
  <si>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</si>
  <si>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</si>
  <si>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</si>
  <si>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</si>
  <si>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</si>
  <si>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</si>
  <si>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</si>
  <si>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</si>
  <si>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</si>
  <si>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</si>
  <si>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</si>
  <si>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</si>
  <si>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</si>
  <si>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</si>
  <si>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</si>
  <si>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</si>
  <si>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</si>
  <si>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</si>
  <si>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</si>
  <si>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</si>
  <si>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</si>
  <si>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</si>
  <si>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</si>
  <si>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</si>
  <si>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</si>
  <si>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</si>
  <si>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</si>
  <si>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</si>
  <si>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</si>
  <si>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</si>
  <si>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</si>
  <si>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</si>
  <si>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</si>
  <si>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</si>
  <si>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</si>
  <si>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</si>
  <si>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</si>
  <si>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</si>
  <si>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</si>
  <si>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</si>
  <si>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</si>
  <si>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</si>
  <si>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</si>
  <si>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</si>
  <si>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</si>
  <si>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</si>
  <si>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</si>
  <si>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</si>
  <si>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</si>
  <si>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</si>
  <si>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</si>
  <si>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</si>
  <si>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</si>
  <si>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</si>
  <si>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</si>
  <si>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</si>
  <si>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</si>
  <si>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</si>
  <si>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</si>
  <si>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</si>
  <si>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</si>
  <si>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</si>
  <si>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</si>
  <si>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</si>
  <si>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</si>
  <si>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</si>
  <si>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</si>
  <si>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</si>
  <si>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</si>
  <si>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</si>
  <si>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</si>
  <si>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</si>
  <si>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</si>
  <si>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</si>
  <si>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</si>
  <si>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</si>
  <si>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</si>
  <si>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</si>
  <si>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</si>
  <si>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</si>
  <si>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</si>
  <si>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</si>
  <si>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</si>
  <si>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</si>
  <si>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</si>
  <si>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</si>
  <si>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</si>
  <si>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</si>
  <si>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</si>
  <si>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</si>
  <si>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</si>
  <si>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</si>
  <si>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</si>
  <si>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</si>
  <si>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</si>
  <si>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</si>
  <si>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</si>
  <si>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</si>
  <si>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</si>
  <si>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</si>
  <si>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</si>
  <si>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</si>
  <si>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</si>
  <si>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</si>
  <si>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</si>
  <si>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</si>
  <si>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</si>
  <si>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</si>
  <si>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</si>
  <si>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</si>
  <si>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</si>
  <si>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</si>
  <si>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</si>
  <si>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</si>
  <si>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</si>
  <si>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</si>
  <si>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</si>
  <si>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</si>
  <si>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</si>
  <si>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</si>
  <si>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</si>
  <si>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</si>
  <si>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</si>
  <si>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</si>
  <si>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</si>
  <si>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</si>
  <si>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</si>
  <si>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</si>
  <si>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</si>
  <si>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</si>
  <si>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</si>
  <si>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</si>
  <si>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</si>
  <si>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</si>
  <si>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</si>
  <si>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</si>
  <si>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</si>
  <si>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</si>
  <si>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</si>
  <si>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</si>
  <si>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</si>
  <si>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</si>
  <si>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</si>
  <si>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</si>
  <si>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</si>
  <si>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</si>
  <si>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</si>
  <si>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</si>
  <si>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</si>
  <si>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</si>
  <si>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</si>
  <si>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</si>
  <si>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</si>
  <si>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</si>
  <si>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</si>
  <si>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</si>
  <si>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</si>
  <si>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</si>
  <si>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</si>
  <si>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</si>
  <si>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</si>
  <si>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</si>
  <si>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</si>
  <si>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</si>
  <si>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</si>
  <si>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</si>
  <si>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</si>
  <si>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</si>
  <si>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</si>
  <si>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</si>
  <si>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</si>
  <si>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</si>
  <si>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</si>
  <si>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</si>
  <si>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</si>
  <si>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</si>
  <si>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</si>
  <si>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</si>
  <si>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</si>
  <si>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</si>
  <si>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</si>
  <si>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</si>
  <si>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</si>
  <si>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</si>
  <si>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</si>
  <si>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</si>
  <si>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</si>
  <si>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</si>
  <si>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</si>
  <si>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</si>
  <si>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</si>
  <si>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</si>
  <si>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</si>
  <si>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</si>
  <si>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</si>
  <si>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</si>
  <si>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</si>
  <si>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</si>
  <si>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</si>
  <si>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</si>
  <si>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</si>
  <si>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</si>
  <si>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</si>
  <si>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</si>
  <si>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</si>
  <si>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</si>
  <si>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</si>
  <si>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</si>
  <si>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</si>
  <si>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</si>
  <si>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</si>
  <si>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</si>
  <si>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</si>
  <si>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</si>
  <si>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</si>
  <si>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</si>
  <si>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</si>
  <si>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</si>
  <si>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</si>
  <si>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</si>
  <si>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</si>
  <si>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</si>
  <si>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</si>
  <si>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</si>
  <si>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</si>
  <si>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</si>
  <si>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</si>
  <si>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</si>
  <si>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</si>
  <si>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</si>
  <si>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</si>
  <si>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</si>
  <si>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</si>
  <si>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</si>
  <si>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</si>
  <si>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</si>
  <si>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</si>
  <si>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</si>
  <si>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</si>
  <si>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</si>
  <si>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</si>
  <si>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</si>
  <si>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</si>
  <si>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</si>
  <si>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</si>
  <si>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</si>
  <si>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</si>
  <si>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</si>
  <si>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</si>
  <si>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</si>
  <si>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</si>
  <si>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</si>
  <si>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</si>
  <si>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</si>
  <si>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</si>
  <si>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</si>
  <si>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</si>
  <si>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</si>
  <si>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</si>
  <si>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</si>
  <si>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</si>
  <si>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</si>
  <si>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</si>
  <si>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</si>
  <si>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</si>
  <si>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</si>
  <si>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</si>
  <si>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</si>
  <si>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</si>
  <si>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</si>
  <si>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</si>
  <si>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</si>
  <si>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</si>
  <si>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</si>
  <si>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</si>
  <si>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</si>
  <si>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</si>
  <si>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</si>
  <si>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</si>
  <si>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</si>
  <si>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</si>
  <si>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</si>
  <si>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</si>
  <si>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</si>
  <si>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</si>
  <si>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</si>
  <si>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</si>
  <si>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</si>
  <si>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</si>
  <si>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</si>
  <si>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</si>
  <si>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</si>
  <si>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</si>
  <si>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</si>
  <si>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</si>
  <si>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</si>
  <si>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</si>
  <si>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</si>
  <si>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</si>
  <si>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</si>
  <si>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</si>
  <si>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</si>
  <si>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</si>
  <si>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</si>
  <si>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</si>
  <si>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</si>
  <si>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</si>
  <si>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</si>
  <si>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</si>
  <si>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</si>
  <si>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</si>
  <si>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</si>
  <si>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</si>
  <si>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</si>
  <si>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</si>
  <si>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</si>
  <si>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</si>
  <si>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</si>
  <si>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</si>
  <si>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</si>
  <si>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</si>
  <si>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</si>
  <si>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</si>
  <si>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</si>
  <si>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</si>
  <si>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</si>
  <si>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</si>
  <si>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</si>
  <si>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</si>
  <si>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</si>
  <si>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</si>
  <si>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</si>
  <si>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</si>
  <si>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</si>
  <si>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</si>
  <si>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</si>
  <si>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</si>
  <si>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</si>
  <si>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</si>
  <si>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</si>
  <si>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</si>
  <si>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</si>
  <si>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</si>
  <si>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</si>
  <si>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</si>
  <si>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</si>
  <si>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</si>
  <si>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</si>
  <si>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</si>
  <si>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</si>
  <si>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</si>
  <si>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</si>
  <si>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</si>
  <si>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</si>
  <si>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</si>
  <si>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</si>
  <si>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</si>
  <si>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</si>
  <si>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</si>
  <si>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</si>
  <si>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</si>
  <si>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</si>
  <si>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</si>
  <si>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</si>
  <si>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</si>
  <si>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</si>
  <si>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</si>
  <si>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</si>
  <si>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</si>
  <si>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</si>
  <si>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</si>
  <si>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</si>
  <si>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</si>
  <si>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</si>
  <si>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</si>
  <si>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</si>
  <si>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</si>
  <si>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</si>
  <si>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</si>
  <si>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</si>
  <si>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</si>
  <si>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</si>
  <si>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</si>
  <si>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</si>
  <si>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</si>
  <si>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</si>
  <si>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</si>
  <si>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</si>
  <si>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</si>
  <si>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</si>
  <si>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</si>
  <si>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</si>
  <si>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</si>
  <si>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</si>
  <si>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</si>
  <si>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</si>
  <si>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</si>
  <si>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</si>
  <si>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</si>
  <si>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</si>
  <si>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</si>
  <si>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</si>
  <si>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</si>
  <si>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</si>
  <si>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</si>
  <si>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</si>
  <si>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</si>
  <si>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</si>
  <si>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</si>
  <si>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</si>
  <si>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</si>
  <si>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</si>
  <si>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</si>
  <si>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</si>
  <si>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</si>
  <si>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</si>
  <si>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</si>
  <si>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</si>
  <si>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</si>
  <si>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</si>
  <si>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2. tájékoztató tábla  </t>
  </si>
  <si>
    <t>Államigazgatási feladatok bevételei, kiadása</t>
  </si>
  <si>
    <t>KIADÁSOK ÖSSZESEN: (1.+2.+3.)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</si>
  <si>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</si>
  <si>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</si>
  <si>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</si>
  <si>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</si>
  <si>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</si>
  <si>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</si>
  <si>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</si>
  <si>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</si>
  <si>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</si>
  <si>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</si>
  <si>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</si>
  <si>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</si>
  <si>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</si>
  <si>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NEMLEGES</t>
  </si>
  <si>
    <t>2017.</t>
  </si>
  <si>
    <t>ADÓSSÁGOT KELETKEZTETŐ FEJLESZTÉSI CÉLOK</t>
  </si>
  <si>
    <t>Közvilágítás</t>
  </si>
  <si>
    <t>2018. év</t>
  </si>
  <si>
    <t xml:space="preserve"> forintban</t>
  </si>
  <si>
    <t xml:space="preserve">  forintban </t>
  </si>
  <si>
    <t xml:space="preserve"> forintban </t>
  </si>
  <si>
    <t>Vagyongazd.</t>
  </si>
  <si>
    <t>Köztemető</t>
  </si>
  <si>
    <t>......................, .......................... hó ..... nap</t>
  </si>
  <si>
    <t>forintban</t>
  </si>
  <si>
    <t>Tiszatarján Község Önkormányzata adósságot keletkeztető ügyletekből és kezességvállalásokból fennálló kötelezettségei</t>
  </si>
  <si>
    <t>Tiszatarján Község Önkormányzata saját bevételeinek részletezése az adósságot keletkeztető ügyletből származó tárgyévi fizetési kötelezettség megállapításához</t>
  </si>
  <si>
    <t>Tiszatarján Község Önkormányzata</t>
  </si>
  <si>
    <t>Tiszatarjáni Közös Önkormányzati Hivatal</t>
  </si>
  <si>
    <t>Tiszatarjáni Micimackó Napközi Otthonos Óvoda és Bölcsőde</t>
  </si>
  <si>
    <t>Tiszatarjáni Élelmezési és Gondozási Központ</t>
  </si>
  <si>
    <t>2018.</t>
  </si>
  <si>
    <t>Önk-i
jogalkotás</t>
  </si>
  <si>
    <t>Önk. elsz.
közp. ktgvet.</t>
  </si>
  <si>
    <t>Tám. célú
műveletek</t>
  </si>
  <si>
    <t>Közfogl.
program</t>
  </si>
  <si>
    <t>Közutak</t>
  </si>
  <si>
    <t>Város- és
községgazd.</t>
  </si>
  <si>
    <t>Könyvtár</t>
  </si>
  <si>
    <t>Biztos
Kezdet</t>
  </si>
  <si>
    <t>Hosszútávú
közfogl.</t>
  </si>
  <si>
    <t>Zöldter.
gazdálkodás</t>
  </si>
  <si>
    <t>Család- és
nővéd. gond.</t>
  </si>
  <si>
    <t>Közműv. fejl.</t>
  </si>
  <si>
    <t>Civil
szervezetek</t>
  </si>
  <si>
    <t>Szociális
ellátások</t>
  </si>
  <si>
    <t xml:space="preserve">   Működési költségvetés kiadásai (1.1+…+1.5.+1.18.)</t>
  </si>
  <si>
    <t xml:space="preserve">   Felhalmozási költségvetés kiadásai (2.1.+2.3.+2.5.)</t>
  </si>
  <si>
    <t>Augusztus</t>
  </si>
  <si>
    <t>Szeptember</t>
  </si>
  <si>
    <t>Október</t>
  </si>
  <si>
    <t>November</t>
  </si>
  <si>
    <t>December</t>
  </si>
  <si>
    <t>Sorszám</t>
  </si>
  <si>
    <t>Vagyoni típusú adók</t>
  </si>
  <si>
    <t>Termékek és szolgáltatások adói</t>
  </si>
  <si>
    <t>Értékesítési és forgalmi adók (iparűzési adó)</t>
  </si>
  <si>
    <t>2019. év</t>
  </si>
  <si>
    <t>9.3. melléklet a …… /2018. (….) önkormányzati rendelethez</t>
  </si>
  <si>
    <t>Út felújítás</t>
  </si>
  <si>
    <t xml:space="preserve">Iskola energetika </t>
  </si>
  <si>
    <t>Óvoda energetika</t>
  </si>
  <si>
    <t xml:space="preserve">Óvoda játékok </t>
  </si>
  <si>
    <t>Eszköz beszerzés (közfogi)</t>
  </si>
  <si>
    <t xml:space="preserve"> Eszköz beszerzése (zöldterület gazd.)</t>
  </si>
  <si>
    <t>2020. év</t>
  </si>
  <si>
    <t>2.1.melléklet a ………/2018. (……) önkormányzati rendelethez</t>
  </si>
  <si>
    <t>2.2. melléklet a ………../2018. (……….) önkormányzati rendelethez</t>
  </si>
  <si>
    <t>2019.</t>
  </si>
  <si>
    <t>2018. évi terv</t>
  </si>
  <si>
    <t>9.1. melléklet a ……/2018. (….) önkormányzati rendelethez</t>
  </si>
  <si>
    <t>9.1.1. melléklet a ……/2018. (….) önkormányzati rendelethez</t>
  </si>
  <si>
    <t>9.1.2. melléklet a ……/2018. (….) önkormányzati rendelethez</t>
  </si>
  <si>
    <t>9.1.3. melléklet a ……/2018. (….) önkormányzati rendelethez</t>
  </si>
  <si>
    <t>9.2.1. melléklet a ……/2018. (….) önkormányzati rendelethez</t>
  </si>
  <si>
    <t>9.2.2. melléklet a ……/2018. (….) önkormányzati rendelethez</t>
  </si>
  <si>
    <t>9.2.3. melléklet a ……/2018. (….) önkormányzati rendelethez</t>
  </si>
  <si>
    <t>9.4. melléklet a …… /2018. (….) önkormányzati rendelethez</t>
  </si>
  <si>
    <t>9.5. melléklet a …… /2018. (….) önkormányzati rendelethez</t>
  </si>
  <si>
    <t>2018. terv</t>
  </si>
  <si>
    <t>2017. évi várható</t>
  </si>
  <si>
    <t>2016. évi tény</t>
  </si>
  <si>
    <t>Előirányzat-felhasználási terv 2018. évre</t>
  </si>
  <si>
    <t>2017. évben céljelleggel juttatott támogatások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</si>
</sst>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  <numFmt numFmtId="167" formatCode="#,##0_ ;\-#,##0\ "/>
  </numFmts>
  <fonts count="43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761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1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vertical="center" wrapTex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3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30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1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1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5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4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 applyProtection="1">
      <alignment horizontal="right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1" xfId="4" applyFont="1" applyFill="1" applyBorder="1" applyAlignment="1" applyProtection="1">
      <alignment horizontal="left" vertical="center" wrapText="1" indent="6"/>
    </xf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5" fontId="15" fillId="0" borderId="30" xfId="1" applyNumberFormat="1" applyFont="1" applyFill="1" applyBorder="1"/>
    <xf numFmtId="165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7" xfId="4" applyFont="1" applyFill="1" applyBorder="1" applyAlignment="1" applyProtection="1">
      <alignment horizontal="center" vertical="center" wrapText="1"/>
    </xf>
    <xf numFmtId="0" fontId="39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0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21" xfId="1" applyNumberFormat="1" applyFont="1" applyFill="1" applyBorder="1" applyProtection="1"/>
    <xf numFmtId="165" fontId="30" fillId="0" borderId="20" xfId="1" applyNumberFormat="1" applyFont="1" applyFill="1" applyBorder="1" applyProtection="1">
      <protection locked="0"/>
    </xf>
    <xf numFmtId="165" fontId="30" fillId="0" borderId="16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5" xfId="0" applyNumberFormat="1" applyFont="1" applyFill="1" applyBorder="1" applyAlignment="1" applyProtection="1">
      <alignment horizontal="left" vertical="center" wrapText="1" indent="2"/>
    </xf>
    <xf numFmtId="3" fontId="32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37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0" fontId="38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0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30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0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164" fontId="20" fillId="0" borderId="37" xfId="4" applyNumberFormat="1" applyFont="1" applyFill="1" applyBorder="1" applyAlignment="1" applyProtection="1">
      <alignment horizontal="right" vertical="center" wrapText="1" indent="1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8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4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6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0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7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1" xfId="1" applyNumberFormat="1" applyFont="1" applyFill="1" applyBorder="1" applyProtection="1">
      <protection locked="0"/>
    </xf>
    <xf numFmtId="165" fontId="30" fillId="0" borderId="46" xfId="1" applyNumberFormat="1" applyFont="1" applyFill="1" applyBorder="1" applyProtection="1">
      <protection locked="0"/>
    </xf>
    <xf numFmtId="165" fontId="30" fillId="0" borderId="41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2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3" xfId="4" applyFont="1" applyFill="1" applyBorder="1" applyAlignment="1" applyProtection="1">
      <alignment horizontal="center" vertical="center" wrapText="1"/>
    </xf>
    <xf numFmtId="0" fontId="7" fillId="0" borderId="53" xfId="4" applyFont="1" applyFill="1" applyBorder="1" applyAlignment="1" applyProtection="1">
      <alignment vertical="center" wrapText="1"/>
    </xf>
    <xf numFmtId="164" fontId="7" fillId="0" borderId="53" xfId="4" applyNumberFormat="1" applyFont="1" applyFill="1" applyBorder="1" applyAlignment="1" applyProtection="1">
      <alignment horizontal="right" vertical="center" wrapText="1" indent="1"/>
    </xf>
    <xf numFmtId="0" fontId="22" fillId="0" borderId="53" xfId="4" applyFont="1" applyFill="1" applyBorder="1" applyAlignment="1" applyProtection="1">
      <alignment horizontal="right" vertical="center" wrapText="1" indent="1"/>
      <protection locked="0"/>
    </xf>
    <xf numFmtId="164" fontId="30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33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38" fillId="0" borderId="2" xfId="0" applyFont="1" applyBorder="1" applyAlignment="1">
      <alignment horizontal="justify" wrapText="1"/>
    </xf>
    <xf numFmtId="0" fontId="38" fillId="0" borderId="2" xfId="0" applyFont="1" applyBorder="1" applyAlignment="1">
      <alignment wrapText="1"/>
    </xf>
    <xf numFmtId="0" fontId="38" fillId="0" borderId="31" xfId="0" applyFont="1" applyBorder="1" applyAlignment="1">
      <alignment wrapText="1"/>
    </xf>
    <xf numFmtId="0" fontId="41" fillId="0" borderId="0" xfId="0" applyFont="1" applyFill="1" applyAlignment="1" applyProtection="1">
      <alignment horizontal="left" vertical="center" wrapText="1"/>
    </xf>
    <xf numFmtId="0" fontId="41" fillId="0" borderId="0" xfId="0" applyFont="1" applyFill="1" applyAlignment="1" applyProtection="1">
      <alignment vertical="center" wrapText="1"/>
    </xf>
    <xf numFmtId="0" fontId="41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2" xfId="4" applyFont="1" applyFill="1" applyBorder="1" applyAlignment="1" applyProtection="1">
      <alignment horizontal="center" vertical="center" wrapText="1"/>
    </xf>
    <xf numFmtId="0" fontId="8" fillId="0" borderId="55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center" vertical="center" wrapText="1"/>
    </xf>
    <xf numFmtId="164" fontId="22" fillId="0" borderId="30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4" fontId="29" fillId="0" borderId="37" xfId="4" applyNumberFormat="1" applyFont="1" applyFill="1" applyBorder="1" applyAlignment="1" applyProtection="1">
      <alignment horizontal="right" vertical="center" wrapText="1" indent="1"/>
    </xf>
    <xf numFmtId="164" fontId="22" fillId="0" borderId="47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0" fontId="20" fillId="0" borderId="37" xfId="4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38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5" fontId="32" fillId="0" borderId="14" xfId="4" applyNumberFormat="1" applyFont="1" applyFill="1" applyBorder="1"/>
    <xf numFmtId="165" fontId="32" fillId="0" borderId="21" xfId="4" applyNumberFormat="1" applyFont="1" applyFill="1" applyBorder="1"/>
    <xf numFmtId="0" fontId="35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2" xfId="4" applyFont="1" applyFill="1" applyBorder="1" applyAlignment="1" applyProtection="1">
      <alignment horizontal="left" vertical="center" wrapText="1" indent="1"/>
    </xf>
    <xf numFmtId="0" fontId="20" fillId="0" borderId="23" xfId="4" applyFont="1" applyFill="1" applyBorder="1" applyAlignment="1" applyProtection="1">
      <alignment vertical="center" wrapText="1"/>
    </xf>
    <xf numFmtId="164" fontId="20" fillId="0" borderId="24" xfId="4" applyNumberFormat="1" applyFont="1" applyFill="1" applyBorder="1" applyAlignment="1" applyProtection="1">
      <alignment horizontal="right" vertical="center" wrapText="1" indent="1"/>
    </xf>
    <xf numFmtId="0" fontId="22" fillId="0" borderId="31" xfId="4" applyFont="1" applyFill="1" applyBorder="1" applyAlignment="1" applyProtection="1">
      <alignment horizontal="left" vertical="center" wrapText="1" indent="7"/>
    </xf>
    <xf numFmtId="164" fontId="28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2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6" fillId="0" borderId="37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56" xfId="4" applyFont="1" applyFill="1" applyBorder="1" applyAlignment="1" applyProtection="1">
      <alignment horizontal="center" vertical="center" wrapText="1"/>
    </xf>
    <xf numFmtId="0" fontId="29" fillId="0" borderId="23" xfId="4" applyFont="1" applyFill="1" applyBorder="1" applyAlignment="1" applyProtection="1">
      <alignment vertical="center" wrapText="1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9" fillId="0" borderId="52" xfId="4" applyNumberFormat="1" applyFont="1" applyFill="1" applyBorder="1" applyAlignment="1" applyProtection="1">
      <alignment horizontal="right" vertical="center" wrapText="1" indent="1"/>
    </xf>
    <xf numFmtId="0" fontId="22" fillId="0" borderId="53" xfId="4" applyFont="1" applyFill="1" applyBorder="1" applyAlignment="1" applyProtection="1">
      <alignment horizontal="right" vertical="center" wrapText="1" indent="1"/>
    </xf>
    <xf numFmtId="164" fontId="30" fillId="0" borderId="53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7" xfId="0" quotePrefix="1" applyNumberFormat="1" applyFont="1" applyBorder="1" applyAlignment="1" applyProtection="1">
      <alignment horizontal="right" vertical="center" wrapText="1" indent="1"/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left" vertical="center" wrapText="1" indent="1"/>
    </xf>
    <xf numFmtId="0" fontId="10" fillId="0" borderId="2" xfId="0" applyFont="1" applyFill="1" applyBorder="1" applyAlignment="1" applyProtection="1">
      <alignment vertical="center" wrapText="1"/>
    </xf>
    <xf numFmtId="49" fontId="30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horizontal="center" vertical="center" wrapTex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28" fillId="0" borderId="2" xfId="0" applyFont="1" applyBorder="1" applyAlignment="1" applyProtection="1">
      <alignment horizontal="center" vertical="center" wrapText="1"/>
    </xf>
    <xf numFmtId="0" fontId="37" fillId="0" borderId="2" xfId="0" applyFont="1" applyBorder="1" applyAlignment="1" applyProtection="1">
      <alignment horizontal="left" wrapText="1" indent="1"/>
    </xf>
    <xf numFmtId="164" fontId="20" fillId="0" borderId="2" xfId="0" applyNumberFormat="1" applyFont="1" applyFill="1" applyBorder="1" applyAlignment="1" applyProtection="1">
      <alignment horizontal="right" vertical="center" wrapText="1" indent="1"/>
    </xf>
    <xf numFmtId="0" fontId="22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 indent="1"/>
    </xf>
    <xf numFmtId="0" fontId="0" fillId="0" borderId="2" xfId="0" applyFill="1" applyBorder="1" applyAlignment="1" applyProtection="1">
      <alignment vertical="center" wrapText="1"/>
    </xf>
    <xf numFmtId="0" fontId="0" fillId="0" borderId="2" xfId="0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vertical="center" wrapText="1"/>
    </xf>
    <xf numFmtId="0" fontId="34" fillId="0" borderId="2" xfId="0" applyFont="1" applyFill="1" applyBorder="1" applyAlignment="1" applyProtection="1">
      <alignment vertical="center" wrapText="1"/>
    </xf>
    <xf numFmtId="3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2" xfId="0" applyFont="1" applyFill="1" applyBorder="1" applyAlignment="1" applyProtection="1">
      <alignment vertical="center" wrapText="1"/>
    </xf>
    <xf numFmtId="165" fontId="29" fillId="0" borderId="21" xfId="1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Border="1" applyAlignment="1" applyProtection="1">
      <alignment horizontal="right" vertical="center"/>
    </xf>
    <xf numFmtId="0" fontId="20" fillId="0" borderId="0" xfId="4" applyFont="1" applyFill="1" applyBorder="1" applyAlignment="1" applyProtection="1">
      <alignment horizontal="left" vertical="center" wrapText="1" indent="1"/>
    </xf>
    <xf numFmtId="0" fontId="20" fillId="0" borderId="0" xfId="4" applyFont="1" applyFill="1" applyBorder="1" applyAlignment="1" applyProtection="1">
      <alignment vertical="center" wrapText="1"/>
    </xf>
    <xf numFmtId="164" fontId="20" fillId="0" borderId="0" xfId="4" applyNumberFormat="1" applyFont="1" applyFill="1" applyBorder="1" applyAlignment="1" applyProtection="1">
      <alignment horizontal="right" vertical="center" wrapText="1" indent="1"/>
    </xf>
    <xf numFmtId="164" fontId="29" fillId="0" borderId="2" xfId="0" applyNumberFormat="1" applyFont="1" applyFill="1" applyBorder="1" applyAlignment="1" applyProtection="1">
      <alignment vertical="center" wrapText="1"/>
      <protection locked="0"/>
    </xf>
    <xf numFmtId="3" fontId="30" fillId="0" borderId="2" xfId="1" applyNumberFormat="1" applyFont="1" applyFill="1" applyBorder="1" applyAlignment="1" applyProtection="1">
      <alignment vertical="center" wrapText="1"/>
    </xf>
    <xf numFmtId="3" fontId="6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vertical="center"/>
    </xf>
    <xf numFmtId="3" fontId="29" fillId="0" borderId="2" xfId="0" applyNumberFormat="1" applyFont="1" applyFill="1" applyBorder="1" applyAlignment="1" applyProtection="1">
      <alignment vertical="center" wrapText="1"/>
    </xf>
    <xf numFmtId="3" fontId="8" fillId="0" borderId="2" xfId="0" applyNumberFormat="1" applyFont="1" applyFill="1" applyBorder="1" applyAlignment="1" applyProtection="1">
      <alignment vertical="center" wrapText="1"/>
    </xf>
    <xf numFmtId="3" fontId="7" fillId="0" borderId="2" xfId="0" applyNumberFormat="1" applyFont="1" applyFill="1" applyBorder="1" applyAlignment="1" applyProtection="1">
      <alignment vertical="center" wrapText="1"/>
    </xf>
    <xf numFmtId="3" fontId="29" fillId="0" borderId="2" xfId="1" applyNumberFormat="1" applyFont="1" applyFill="1" applyBorder="1" applyAlignment="1" applyProtection="1">
      <alignment vertical="center" wrapText="1"/>
    </xf>
    <xf numFmtId="3" fontId="34" fillId="0" borderId="2" xfId="1" applyNumberFormat="1" applyFont="1" applyFill="1" applyBorder="1" applyAlignment="1" applyProtection="1">
      <alignment vertical="center" wrapText="1"/>
    </xf>
    <xf numFmtId="3" fontId="30" fillId="0" borderId="2" xfId="1" applyNumberFormat="1" applyFont="1" applyFill="1" applyBorder="1" applyAlignment="1" applyProtection="1">
      <alignment vertical="center" wrapText="1"/>
      <protection locked="0"/>
    </xf>
    <xf numFmtId="3" fontId="29" fillId="0" borderId="2" xfId="1" applyNumberFormat="1" applyFont="1" applyFill="1" applyBorder="1" applyAlignment="1" applyProtection="1">
      <alignment vertical="center" wrapText="1"/>
      <protection locked="0"/>
    </xf>
    <xf numFmtId="3" fontId="0" fillId="0" borderId="0" xfId="0" applyNumberFormat="1" applyFill="1" applyAlignment="1" applyProtection="1">
      <alignment vertical="center" wrapText="1"/>
    </xf>
    <xf numFmtId="0" fontId="3" fillId="0" borderId="0" xfId="0" applyFont="1" applyFill="1" applyAlignment="1" applyProtection="1">
      <protection locked="0"/>
    </xf>
    <xf numFmtId="164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30" fillId="0" borderId="2" xfId="0" applyNumberFormat="1" applyFont="1" applyFill="1" applyBorder="1" applyAlignment="1" applyProtection="1">
      <alignment vertical="center" wrapText="1"/>
      <protection locked="0"/>
    </xf>
    <xf numFmtId="164" fontId="3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3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6" fillId="0" borderId="36" xfId="4" applyNumberFormat="1" applyFont="1" applyFill="1" applyBorder="1" applyAlignment="1" applyProtection="1">
      <alignment horizontal="left" vertical="center"/>
    </xf>
    <xf numFmtId="164" fontId="36" fillId="0" borderId="36" xfId="4" applyNumberFormat="1" applyFont="1" applyFill="1" applyBorder="1" applyAlignment="1" applyProtection="1">
      <alignment horizontal="left"/>
    </xf>
    <xf numFmtId="3" fontId="29" fillId="0" borderId="2" xfId="0" applyNumberFormat="1" applyFont="1" applyFill="1" applyBorder="1" applyAlignment="1" applyProtection="1">
      <alignment horizontal="center" vertical="center" wrapText="1"/>
    </xf>
    <xf numFmtId="3" fontId="29" fillId="0" borderId="2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1" fontId="29" fillId="0" borderId="2" xfId="0" applyNumberFormat="1" applyFont="1" applyFill="1" applyBorder="1" applyAlignment="1" applyProtection="1">
      <alignment vertical="center" wrapText="1"/>
    </xf>
    <xf numFmtId="3" fontId="2" fillId="0" borderId="2" xfId="0" applyNumberFormat="1" applyFont="1" applyFill="1" applyBorder="1" applyAlignment="1" applyProtection="1">
      <alignment vertical="center" wrapText="1"/>
    </xf>
    <xf numFmtId="3" fontId="22" fillId="0" borderId="2" xfId="0" applyNumberFormat="1" applyFont="1" applyFill="1" applyBorder="1" applyAlignment="1" applyProtection="1">
      <alignment vertical="center" wrapText="1"/>
    </xf>
    <xf numFmtId="3" fontId="10" fillId="0" borderId="2" xfId="0" applyNumberFormat="1" applyFont="1" applyFill="1" applyBorder="1" applyAlignment="1" applyProtection="1">
      <alignment vertical="center" wrapText="1"/>
    </xf>
    <xf numFmtId="164" fontId="29" fillId="0" borderId="2" xfId="0" applyNumberFormat="1" applyFont="1" applyFill="1" applyBorder="1" applyAlignment="1" applyProtection="1">
      <alignment vertical="center" wrapText="1"/>
    </xf>
    <xf numFmtId="3" fontId="30" fillId="0" borderId="2" xfId="0" applyNumberFormat="1" applyFont="1" applyFill="1" applyBorder="1" applyAlignment="1" applyProtection="1">
      <alignment vertical="center" wrapText="1"/>
    </xf>
    <xf numFmtId="3" fontId="30" fillId="0" borderId="2" xfId="0" applyNumberFormat="1" applyFont="1" applyFill="1" applyBorder="1" applyAlignment="1" applyProtection="1">
      <alignment vertical="center" wrapText="1"/>
      <protection locked="0"/>
    </xf>
    <xf numFmtId="3" fontId="29" fillId="0" borderId="2" xfId="0" applyNumberFormat="1" applyFont="1" applyFill="1" applyBorder="1" applyAlignment="1" applyProtection="1">
      <alignment vertical="center" wrapText="1"/>
      <protection locked="0"/>
    </xf>
    <xf numFmtId="0" fontId="32" fillId="0" borderId="2" xfId="0" applyFont="1" applyFill="1" applyBorder="1" applyAlignment="1" applyProtection="1">
      <alignment horizontal="left" vertical="center"/>
    </xf>
    <xf numFmtId="0" fontId="32" fillId="0" borderId="2" xfId="0" applyFont="1" applyFill="1" applyBorder="1" applyAlignment="1" applyProtection="1">
      <alignment vertical="center" wrapText="1"/>
    </xf>
    <xf numFmtId="0" fontId="32" fillId="0" borderId="0" xfId="0" applyFont="1" applyFill="1" applyAlignment="1" applyProtection="1">
      <alignment vertical="center" wrapText="1"/>
    </xf>
    <xf numFmtId="3" fontId="29" fillId="0" borderId="2" xfId="0" applyNumberFormat="1" applyFont="1" applyFill="1" applyBorder="1" applyAlignment="1" applyProtection="1">
      <alignment horizontal="right" vertical="center" wrapText="1"/>
      <protection locked="0"/>
    </xf>
    <xf numFmtId="167" fontId="30" fillId="0" borderId="2" xfId="1" applyNumberFormat="1" applyFont="1" applyFill="1" applyBorder="1" applyAlignment="1" applyProtection="1">
      <alignment vertical="center" wrapText="1"/>
    </xf>
    <xf numFmtId="164" fontId="36" fillId="0" borderId="36" xfId="4" applyNumberFormat="1" applyFont="1" applyFill="1" applyBorder="1" applyAlignment="1" applyProtection="1">
      <alignment horizontal="left" vertical="center"/>
    </xf>
    <xf numFmtId="164" fontId="22" fillId="0" borderId="4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</xf>
    <xf numFmtId="3" fontId="30" fillId="0" borderId="5" xfId="1" applyNumberFormat="1" applyFont="1" applyFill="1" applyBorder="1" applyAlignment="1" applyProtection="1">
      <alignment vertical="center" wrapText="1"/>
    </xf>
    <xf numFmtId="3" fontId="30" fillId="0" borderId="6" xfId="1" applyNumberFormat="1" applyFont="1" applyFill="1" applyBorder="1" applyAlignment="1" applyProtection="1">
      <alignment vertical="center" wrapText="1"/>
      <protection locked="0"/>
    </xf>
    <xf numFmtId="3" fontId="29" fillId="0" borderId="3" xfId="1" applyNumberFormat="1" applyFont="1" applyFill="1" applyBorder="1" applyAlignment="1" applyProtection="1">
      <alignment vertical="center" wrapText="1"/>
    </xf>
    <xf numFmtId="164" fontId="30" fillId="0" borderId="2" xfId="4" applyNumberFormat="1" applyFont="1" applyFill="1" applyBorder="1" applyAlignment="1" applyProtection="1">
      <alignment vertical="center" wrapText="1"/>
    </xf>
    <xf numFmtId="0" fontId="29" fillId="0" borderId="23" xfId="4" applyFont="1" applyFill="1" applyBorder="1" applyAlignment="1" applyProtection="1">
      <alignment horizontal="left" vertical="center" wrapText="1" indent="1"/>
    </xf>
    <xf numFmtId="164" fontId="30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9" xfId="0" applyFont="1" applyBorder="1" applyAlignment="1" applyProtection="1">
      <alignment horizontal="left" vertical="center" wrapText="1" indent="1"/>
    </xf>
    <xf numFmtId="0" fontId="28" fillId="0" borderId="23" xfId="0" applyFont="1" applyBorder="1" applyAlignment="1" applyProtection="1">
      <alignment horizontal="left" vertical="center" wrapText="1" indent="1"/>
    </xf>
    <xf numFmtId="0" fontId="28" fillId="0" borderId="15" xfId="0" applyFont="1" applyBorder="1" applyAlignment="1" applyProtection="1">
      <alignment vertical="center" wrapText="1"/>
    </xf>
    <xf numFmtId="0" fontId="27" fillId="0" borderId="4" xfId="0" applyFont="1" applyBorder="1" applyAlignment="1" applyProtection="1">
      <alignment horizontal="left" wrapText="1" indent="1"/>
    </xf>
    <xf numFmtId="0" fontId="27" fillId="0" borderId="31" xfId="0" applyFont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horizontal="left" vertical="center" wrapText="1" indent="1"/>
    </xf>
    <xf numFmtId="0" fontId="20" fillId="0" borderId="23" xfId="4" applyFont="1" applyFill="1" applyBorder="1" applyAlignment="1" applyProtection="1">
      <alignment horizontal="left" vertical="center" wrapText="1" indent="1"/>
    </xf>
    <xf numFmtId="164" fontId="29" fillId="0" borderId="19" xfId="4" applyNumberFormat="1" applyFont="1" applyFill="1" applyBorder="1" applyAlignment="1" applyProtection="1">
      <alignment horizontal="right" vertical="center" wrapText="1" indent="1"/>
    </xf>
    <xf numFmtId="164" fontId="29" fillId="0" borderId="33" xfId="4" applyNumberFormat="1" applyFont="1" applyFill="1" applyBorder="1" applyAlignment="1" applyProtection="1">
      <alignment horizontal="right" vertical="center" wrapText="1" indent="1"/>
    </xf>
    <xf numFmtId="0" fontId="20" fillId="0" borderId="7" xfId="4" applyFont="1" applyFill="1" applyBorder="1" applyAlignment="1" applyProtection="1">
      <alignment horizontal="left" vertical="center" wrapText="1" indent="1"/>
    </xf>
    <xf numFmtId="0" fontId="20" fillId="0" borderId="1" xfId="4" applyFont="1" applyFill="1" applyBorder="1" applyAlignment="1" applyProtection="1">
      <alignment horizontal="left" vertical="center" wrapText="1" indent="1"/>
    </xf>
    <xf numFmtId="164" fontId="20" fillId="0" borderId="1" xfId="4" applyNumberFormat="1" applyFont="1" applyFill="1" applyBorder="1" applyAlignment="1" applyProtection="1">
      <alignment horizontal="right" vertical="center" wrapText="1" indent="1"/>
    </xf>
    <xf numFmtId="164" fontId="20" fillId="0" borderId="17" xfId="4" applyNumberFormat="1" applyFont="1" applyFill="1" applyBorder="1" applyAlignment="1" applyProtection="1">
      <alignment horizontal="right" vertical="center" wrapText="1" indent="1"/>
    </xf>
    <xf numFmtId="0" fontId="27" fillId="0" borderId="31" xfId="0" applyFont="1" applyBorder="1" applyAlignment="1" applyProtection="1">
      <alignment horizontal="left" wrapText="1" indent="1"/>
    </xf>
    <xf numFmtId="164" fontId="36" fillId="0" borderId="0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6" fillId="0" borderId="36" xfId="4" applyNumberFormat="1" applyFont="1" applyFill="1" applyBorder="1" applyAlignment="1" applyProtection="1">
      <alignment horizontal="left" vertical="center"/>
    </xf>
    <xf numFmtId="164" fontId="36" fillId="0" borderId="36" xfId="4" applyNumberFormat="1" applyFont="1" applyFill="1" applyBorder="1" applyAlignment="1" applyProtection="1">
      <alignment horizontal="left"/>
    </xf>
    <xf numFmtId="0" fontId="24" fillId="0" borderId="0" xfId="4" applyFont="1" applyFill="1" applyBorder="1" applyAlignment="1" applyProtection="1">
      <alignment horizontal="center"/>
    </xf>
    <xf numFmtId="0" fontId="24" fillId="0" borderId="0" xfId="4" applyFont="1" applyFill="1" applyAlignment="1" applyProtection="1">
      <alignment horizontal="center"/>
    </xf>
    <xf numFmtId="164" fontId="29" fillId="0" borderId="18" xfId="4" applyNumberFormat="1" applyFont="1" applyFill="1" applyBorder="1" applyAlignment="1" applyProtection="1">
      <alignment horizontal="center" vertical="center" wrapText="1"/>
      <protection locked="0"/>
    </xf>
    <xf numFmtId="164" fontId="29" fillId="0" borderId="17" xfId="4" applyNumberFormat="1" applyFont="1" applyFill="1" applyBorder="1" applyAlignment="1" applyProtection="1">
      <alignment horizontal="center" vertical="center" wrapText="1"/>
      <protection locked="0"/>
    </xf>
    <xf numFmtId="164" fontId="29" fillId="0" borderId="30" xfId="4" applyNumberFormat="1" applyFont="1" applyFill="1" applyBorder="1" applyAlignment="1" applyProtection="1">
      <alignment horizontal="center" vertical="center" wrapText="1"/>
      <protection locked="0"/>
    </xf>
    <xf numFmtId="164" fontId="29" fillId="0" borderId="24" xfId="4" applyNumberFormat="1" applyFont="1" applyFill="1" applyBorder="1" applyAlignment="1" applyProtection="1">
      <alignment horizontal="center" vertical="center" wrapText="1"/>
      <protection locked="0"/>
    </xf>
    <xf numFmtId="164" fontId="31" fillId="0" borderId="61" xfId="0" applyNumberFormat="1" applyFont="1" applyFill="1" applyBorder="1" applyAlignment="1" applyProtection="1">
      <alignment horizontal="center" vertical="center" wrapText="1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2" fillId="0" borderId="53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5" fontId="32" fillId="0" borderId="59" xfId="1" applyNumberFormat="1" applyFont="1" applyFill="1" applyBorder="1" applyAlignment="1" applyProtection="1">
      <alignment horizontal="center"/>
      <protection locked="0"/>
    </xf>
    <xf numFmtId="165" fontId="15" fillId="0" borderId="40" xfId="1" applyNumberFormat="1" applyFont="1" applyFill="1" applyBorder="1" applyAlignment="1" applyProtection="1">
      <alignment horizontal="center"/>
      <protection locked="0"/>
    </xf>
    <xf numFmtId="165" fontId="15" fillId="0" borderId="65" xfId="1" applyNumberFormat="1" applyFont="1" applyFill="1" applyBorder="1" applyAlignment="1" applyProtection="1">
      <alignment horizontal="center"/>
      <protection locked="0"/>
    </xf>
    <xf numFmtId="165" fontId="15" fillId="0" borderId="54" xfId="1" applyNumberFormat="1" applyFont="1" applyFill="1" applyBorder="1" applyAlignment="1" applyProtection="1">
      <alignment horizontal="center"/>
      <protection locked="0"/>
    </xf>
    <xf numFmtId="165" fontId="15" fillId="0" borderId="0" xfId="1" applyNumberFormat="1" applyFont="1" applyFill="1" applyBorder="1" applyAlignment="1" applyProtection="1">
      <alignment horizontal="center"/>
      <protection locked="0"/>
    </xf>
    <xf numFmtId="165" fontId="15" fillId="0" borderId="60" xfId="1" applyNumberFormat="1" applyFont="1" applyFill="1" applyBorder="1" applyAlignment="1" applyProtection="1">
      <alignment horizontal="center"/>
      <protection locked="0"/>
    </xf>
    <xf numFmtId="165" fontId="15" fillId="0" borderId="58" xfId="1" applyNumberFormat="1" applyFont="1" applyFill="1" applyBorder="1" applyAlignment="1" applyProtection="1">
      <alignment horizontal="center"/>
      <protection locked="0"/>
    </xf>
    <xf numFmtId="165" fontId="15" fillId="0" borderId="66" xfId="1" applyNumberFormat="1" applyFont="1" applyFill="1" applyBorder="1" applyAlignment="1" applyProtection="1">
      <alignment horizontal="center"/>
      <protection locked="0"/>
    </xf>
    <xf numFmtId="165" fontId="15" fillId="0" borderId="35" xfId="1" applyNumberFormat="1" applyFont="1" applyFill="1" applyBorder="1" applyAlignment="1" applyProtection="1">
      <alignment horizontal="center"/>
      <protection locked="0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3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2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3" xfId="0" applyFont="1" applyFill="1" applyBorder="1" applyAlignment="1" applyProtection="1">
      <alignment horizontal="left" indent="1"/>
    </xf>
    <xf numFmtId="0" fontId="31" fillId="0" borderId="44" xfId="0" applyFont="1" applyFill="1" applyBorder="1" applyAlignment="1" applyProtection="1">
      <alignment horizontal="left" indent="1"/>
    </xf>
    <xf numFmtId="0" fontId="31" fillId="0" borderId="42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1" fillId="0" borderId="53" xfId="0" applyFont="1" applyFill="1" applyBorder="1" applyAlignment="1" applyProtection="1">
      <alignment horizontal="center"/>
    </xf>
    <xf numFmtId="0" fontId="31" fillId="0" borderId="68" xfId="0" applyFont="1" applyFill="1" applyBorder="1" applyAlignment="1" applyProtection="1">
      <alignment horizontal="center"/>
    </xf>
    <xf numFmtId="0" fontId="30" fillId="0" borderId="55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30" fillId="0" borderId="3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65" xfId="0" applyFont="1" applyFill="1" applyBorder="1" applyAlignment="1" applyProtection="1">
      <alignment horizontal="left" indent="1"/>
      <protection locked="0"/>
    </xf>
    <xf numFmtId="3" fontId="8" fillId="0" borderId="49" xfId="0" applyNumberFormat="1" applyFont="1" applyFill="1" applyBorder="1" applyAlignment="1" applyProtection="1">
      <alignment horizontal="center" vertical="center" wrapText="1"/>
    </xf>
    <xf numFmtId="3" fontId="8" fillId="0" borderId="74" xfId="0" applyNumberFormat="1" applyFont="1" applyFill="1" applyBorder="1" applyAlignment="1" applyProtection="1">
      <alignment horizontal="center" vertical="center" wrapText="1"/>
    </xf>
    <xf numFmtId="3" fontId="8" fillId="0" borderId="5" xfId="0" applyNumberFormat="1" applyFont="1" applyFill="1" applyBorder="1" applyAlignment="1" applyProtection="1">
      <alignment horizontal="center" vertical="center" wrapText="1"/>
    </xf>
    <xf numFmtId="3" fontId="38" fillId="0" borderId="0" xfId="0" applyNumberFormat="1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8" fillId="0" borderId="75" xfId="0" applyFont="1" applyFill="1" applyBorder="1" applyAlignment="1" applyProtection="1">
      <alignment horizontal="center" vertical="center"/>
    </xf>
    <xf numFmtId="0" fontId="0" fillId="0" borderId="69" xfId="0" applyBorder="1" applyAlignment="1">
      <alignment vertical="center"/>
    </xf>
    <xf numFmtId="0" fontId="0" fillId="0" borderId="51" xfId="0" applyBorder="1" applyAlignment="1">
      <alignment vertical="center"/>
    </xf>
    <xf numFmtId="0" fontId="8" fillId="0" borderId="48" xfId="0" applyFont="1" applyFill="1" applyBorder="1" applyAlignment="1" applyProtection="1">
      <alignment horizontal="center" vertical="center"/>
    </xf>
    <xf numFmtId="0" fontId="0" fillId="0" borderId="76" xfId="0" applyBorder="1" applyAlignment="1">
      <alignment vertical="center"/>
    </xf>
    <xf numFmtId="0" fontId="0" fillId="0" borderId="57" xfId="0" applyBorder="1" applyAlignment="1">
      <alignment vertical="center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0" borderId="7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38" fillId="0" borderId="0" xfId="0" applyFont="1" applyAlignment="1" applyProtection="1">
      <alignment horizontal="right" vertical="center"/>
    </xf>
    <xf numFmtId="0" fontId="0" fillId="0" borderId="0" xfId="0" applyAlignment="1">
      <alignment vertical="center"/>
    </xf>
    <xf numFmtId="0" fontId="38" fillId="0" borderId="36" xfId="0" applyFont="1" applyBorder="1" applyAlignment="1" applyProtection="1">
      <alignment horizontal="right" vertical="center"/>
    </xf>
    <xf numFmtId="0" fontId="0" fillId="0" borderId="36" xfId="0" applyBorder="1" applyAlignment="1">
      <alignment vertical="center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164" fontId="18" fillId="0" borderId="50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left" vertical="center" wrapText="1" indent="2"/>
    </xf>
    <xf numFmtId="164" fontId="8" fillId="0" borderId="37" xfId="0" applyNumberFormat="1" applyFont="1" applyFill="1" applyBorder="1" applyAlignment="1" applyProtection="1">
      <alignment horizontal="left" vertical="center" wrapText="1" indent="2"/>
    </xf>
    <xf numFmtId="164" fontId="8" fillId="0" borderId="61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55" xfId="0" applyNumberFormat="1" applyFont="1" applyFill="1" applyBorder="1" applyAlignment="1" applyProtection="1">
      <alignment horizontal="center" vertical="center"/>
    </xf>
    <xf numFmtId="164" fontId="8" fillId="0" borderId="69" xfId="0" applyNumberFormat="1" applyFont="1" applyFill="1" applyBorder="1" applyAlignment="1" applyProtection="1">
      <alignment horizontal="center" vertical="center"/>
    </xf>
    <xf numFmtId="164" fontId="8" fillId="0" borderId="51" xfId="0" applyNumberFormat="1" applyFont="1" applyFill="1" applyBorder="1" applyAlignment="1" applyProtection="1">
      <alignment horizontal="center" vertical="center"/>
    </xf>
    <xf numFmtId="164" fontId="8" fillId="0" borderId="61" xfId="0" applyNumberFormat="1" applyFont="1" applyFill="1" applyBorder="1" applyAlignment="1" applyProtection="1">
      <alignment horizontal="center" vertical="center" wrapText="1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29" fillId="0" borderId="67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68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71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36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53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164" fontId="29" fillId="0" borderId="59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41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54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73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58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47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4" xfId="5" applyFont="1" applyFill="1" applyBorder="1" applyAlignment="1" applyProtection="1">
      <alignment horizontal="left" vertical="center" indent="1"/>
    </xf>
    <xf numFmtId="0" fontId="21" fillId="0" borderId="44" xfId="5" applyFont="1" applyFill="1" applyBorder="1" applyAlignment="1" applyProtection="1">
      <alignment horizontal="left" vertical="center" indent="1"/>
    </xf>
    <xf numFmtId="0" fontId="21" fillId="0" borderId="37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36" fillId="0" borderId="0" xfId="0" applyFont="1" applyAlignment="1" applyProtection="1">
      <alignment horizontal="right"/>
    </xf>
    <xf numFmtId="0" fontId="31" fillId="0" borderId="43" xfId="0" applyFont="1" applyBorder="1" applyAlignment="1" applyProtection="1">
      <alignment horizontal="left" vertical="center" indent="2"/>
    </xf>
    <xf numFmtId="0" fontId="31" fillId="0" borderId="42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  <xf numFmtId="0" fontId="29" fillId="0" borderId="59" xfId="0" applyFont="1" applyBorder="1" applyAlignment="1" applyProtection="1">
      <alignment horizontal="center" vertical="center"/>
      <protection locked="0"/>
    </xf>
    <xf numFmtId="0" fontId="29" fillId="0" borderId="65" xfId="0" applyFont="1" applyBorder="1" applyAlignment="1" applyProtection="1">
      <alignment horizontal="center" vertical="center"/>
      <protection locked="0"/>
    </xf>
    <xf numFmtId="0" fontId="29" fillId="0" borderId="54" xfId="0" applyFont="1" applyBorder="1" applyAlignment="1" applyProtection="1">
      <alignment horizontal="center" vertical="center"/>
      <protection locked="0"/>
    </xf>
    <xf numFmtId="0" fontId="29" fillId="0" borderId="60" xfId="0" applyFont="1" applyBorder="1" applyAlignment="1" applyProtection="1">
      <alignment horizontal="center" vertical="center"/>
      <protection locked="0"/>
    </xf>
    <xf numFmtId="0" fontId="29" fillId="0" borderId="58" xfId="0" applyFont="1" applyBorder="1" applyAlignment="1" applyProtection="1">
      <alignment horizontal="center" vertical="center"/>
      <protection locked="0"/>
    </xf>
    <xf numFmtId="0" fontId="29" fillId="0" borderId="35" xfId="0" applyFont="1" applyBorder="1" applyAlignment="1" applyProtection="1">
      <alignment horizontal="center" vertical="center"/>
      <protection locked="0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92D050"/>
  </sheetPr>
  <dimension ref="A1:I159"/>
  <sheetViews>
    <sheetView topLeftCell="A70" zoomScale="130" zoomScaleNormal="130" zoomScaleSheetLayoutView="100" workbookViewId="0">
      <selection activeCell="H83" sqref="H83"/>
    </sheetView>
  </sheetViews>
  <sheetFormatPr defaultRowHeight="15.75"/>
  <cols>
    <col min="1" max="1" width="9.5" style="410" customWidth="1"/>
    <col min="2" max="2" width="91.6640625" style="410" customWidth="1"/>
    <col min="3" max="3" width="21.6640625" style="411" customWidth="1"/>
    <col min="4" max="4" width="9" style="443" customWidth="1"/>
    <col min="5" max="16384" width="9.33203125" style="443"/>
  </cols>
  <sheetData>
    <row r="1" spans="1:3" ht="15.95" customHeight="1">
      <c r="A1" s="639" t="s">
        <v>15</v>
      </c>
      <c r="B1" s="639"/>
      <c r="C1" s="639"/>
    </row>
    <row r="2" spans="1:3" ht="15.95" customHeight="1" thickBot="1">
      <c r="A2" s="640" t="s">
        <v>147</v>
      </c>
      <c r="B2" s="640"/>
      <c r="C2" s="331" t="s">
        <v>551</v>
      </c>
    </row>
    <row r="3" spans="1:3" ht="38.1" customHeight="1" thickBot="1">
      <c r="A3" s="23" t="s">
        <v>69</v>
      </c>
      <c r="B3" s="24" t="s">
        <v>17</v>
      </c>
      <c r="C3" s="44" t="s">
        <v>55</v>
      </c>
    </row>
    <row r="4" spans="1:3" s="444" customFormat="1" ht="12" customHeight="1" thickBot="1">
      <c r="A4" s="438" t="s">
        <v>496</v>
      </c>
      <c r="B4" s="439" t="s">
        <v>497</v>
      </c>
      <c r="C4" s="440" t="s">
        <v>498</v>
      </c>
    </row>
    <row r="5" spans="1:3" s="445" customFormat="1" ht="12" customHeight="1" thickBot="1">
      <c r="A5" s="20" t="s">
        <v>18</v>
      </c>
      <c r="B5" s="21" t="s">
        <v>252</v>
      </c>
      <c r="C5" s="321">
        <f>SUM(C6+C7+C8+C9)</f>
        <v>192772854</v>
      </c>
    </row>
    <row r="6" spans="1:3" s="445" customFormat="1" ht="12" customHeight="1">
      <c r="A6" s="15" t="s">
        <v>93</v>
      </c>
      <c r="B6" s="446" t="s">
        <v>253</v>
      </c>
      <c r="C6" s="324">
        <v>98718889</v>
      </c>
    </row>
    <row r="7" spans="1:3" s="445" customFormat="1" ht="12" customHeight="1">
      <c r="A7" s="14" t="s">
        <v>94</v>
      </c>
      <c r="B7" s="447" t="s">
        <v>254</v>
      </c>
      <c r="C7" s="323">
        <v>39896300</v>
      </c>
    </row>
    <row r="8" spans="1:3" s="445" customFormat="1" ht="12" customHeight="1">
      <c r="A8" s="14" t="s">
        <v>95</v>
      </c>
      <c r="B8" s="447" t="s">
        <v>255</v>
      </c>
      <c r="C8" s="323">
        <v>52357665</v>
      </c>
    </row>
    <row r="9" spans="1:3" s="445" customFormat="1" ht="12" customHeight="1">
      <c r="A9" s="14" t="s">
        <v>96</v>
      </c>
      <c r="B9" s="447" t="s">
        <v>256</v>
      </c>
      <c r="C9" s="323">
        <v>1800000</v>
      </c>
    </row>
    <row r="10" spans="1:3" s="445" customFormat="1" ht="12" customHeight="1">
      <c r="A10" s="14" t="s">
        <v>144</v>
      </c>
      <c r="B10" s="317" t="s">
        <v>438</v>
      </c>
      <c r="C10" s="323"/>
    </row>
    <row r="11" spans="1:3" s="445" customFormat="1" ht="12" customHeight="1" thickBot="1">
      <c r="A11" s="16" t="s">
        <v>97</v>
      </c>
      <c r="B11" s="318" t="s">
        <v>439</v>
      </c>
      <c r="C11" s="323"/>
    </row>
    <row r="12" spans="1:3" s="445" customFormat="1" ht="12" customHeight="1" thickBot="1">
      <c r="A12" s="20" t="s">
        <v>19</v>
      </c>
      <c r="B12" s="316" t="s">
        <v>257</v>
      </c>
      <c r="C12" s="321">
        <f>+C13+C14+C15+C16+C17</f>
        <v>22329411</v>
      </c>
    </row>
    <row r="13" spans="1:3" s="445" customFormat="1" ht="12" customHeight="1">
      <c r="A13" s="15" t="s">
        <v>99</v>
      </c>
      <c r="B13" s="446" t="s">
        <v>258</v>
      </c>
      <c r="C13" s="324"/>
    </row>
    <row r="14" spans="1:3" s="445" customFormat="1" ht="12" customHeight="1">
      <c r="A14" s="14" t="s">
        <v>100</v>
      </c>
      <c r="B14" s="447" t="s">
        <v>259</v>
      </c>
      <c r="C14" s="323"/>
    </row>
    <row r="15" spans="1:3" s="445" customFormat="1" ht="12" customHeight="1">
      <c r="A15" s="14" t="s">
        <v>101</v>
      </c>
      <c r="B15" s="447" t="s">
        <v>428</v>
      </c>
      <c r="C15" s="323"/>
    </row>
    <row r="16" spans="1:3" s="445" customFormat="1" ht="12" customHeight="1">
      <c r="A16" s="14" t="s">
        <v>102</v>
      </c>
      <c r="B16" s="447" t="s">
        <v>429</v>
      </c>
      <c r="C16" s="323"/>
    </row>
    <row r="17" spans="1:3" s="445" customFormat="1" ht="12" customHeight="1">
      <c r="A17" s="14" t="s">
        <v>103</v>
      </c>
      <c r="B17" s="447" t="s">
        <v>260</v>
      </c>
      <c r="C17" s="323">
        <v>22329411</v>
      </c>
    </row>
    <row r="18" spans="1:3" s="445" customFormat="1" ht="12" customHeight="1" thickBot="1">
      <c r="A18" s="16" t="s">
        <v>112</v>
      </c>
      <c r="B18" s="318" t="s">
        <v>261</v>
      </c>
      <c r="C18" s="325"/>
    </row>
    <row r="19" spans="1:3" s="445" customFormat="1" ht="12" customHeight="1" thickBot="1">
      <c r="A19" s="20" t="s">
        <v>20</v>
      </c>
      <c r="B19" s="21" t="s">
        <v>262</v>
      </c>
      <c r="C19" s="321">
        <f>+C20+C21+C22+C23+C24</f>
        <v>12749878</v>
      </c>
    </row>
    <row r="20" spans="1:3" s="445" customFormat="1" ht="12" customHeight="1">
      <c r="A20" s="15" t="s">
        <v>82</v>
      </c>
      <c r="B20" s="446" t="s">
        <v>263</v>
      </c>
      <c r="C20" s="324"/>
    </row>
    <row r="21" spans="1:3" s="445" customFormat="1" ht="12" customHeight="1">
      <c r="A21" s="14" t="s">
        <v>83</v>
      </c>
      <c r="B21" s="447" t="s">
        <v>264</v>
      </c>
      <c r="C21" s="323"/>
    </row>
    <row r="22" spans="1:3" s="445" customFormat="1" ht="12" customHeight="1">
      <c r="A22" s="14" t="s">
        <v>84</v>
      </c>
      <c r="B22" s="447" t="s">
        <v>430</v>
      </c>
      <c r="C22" s="323"/>
    </row>
    <row r="23" spans="1:3" s="445" customFormat="1" ht="12" customHeight="1">
      <c r="A23" s="14" t="s">
        <v>85</v>
      </c>
      <c r="B23" s="447" t="s">
        <v>431</v>
      </c>
      <c r="C23" s="323"/>
    </row>
    <row r="24" spans="1:3" s="445" customFormat="1" ht="12" customHeight="1">
      <c r="A24" s="14" t="s">
        <v>165</v>
      </c>
      <c r="B24" s="447" t="s">
        <v>265</v>
      </c>
      <c r="C24" s="323">
        <v>12749878</v>
      </c>
    </row>
    <row r="25" spans="1:3" s="445" customFormat="1" ht="12" customHeight="1" thickBot="1">
      <c r="A25" s="16" t="s">
        <v>166</v>
      </c>
      <c r="B25" s="448" t="s">
        <v>266</v>
      </c>
      <c r="C25" s="325"/>
    </row>
    <row r="26" spans="1:3" s="445" customFormat="1" ht="12" customHeight="1" thickBot="1">
      <c r="A26" s="20" t="s">
        <v>167</v>
      </c>
      <c r="B26" s="21" t="s">
        <v>267</v>
      </c>
      <c r="C26" s="327">
        <f>+C27+C31+C32+C33</f>
        <v>25350000</v>
      </c>
    </row>
    <row r="27" spans="1:3" s="445" customFormat="1" ht="12" customHeight="1">
      <c r="A27" s="15" t="s">
        <v>268</v>
      </c>
      <c r="B27" s="446" t="s">
        <v>445</v>
      </c>
      <c r="C27" s="441">
        <f>+C28+C29+C30</f>
        <v>18500000</v>
      </c>
    </row>
    <row r="28" spans="1:3" s="445" customFormat="1" ht="12" customHeight="1">
      <c r="A28" s="14" t="s">
        <v>269</v>
      </c>
      <c r="B28" s="447" t="s">
        <v>274</v>
      </c>
      <c r="C28" s="323">
        <v>3500000</v>
      </c>
    </row>
    <row r="29" spans="1:3" s="445" customFormat="1" ht="12" customHeight="1">
      <c r="A29" s="14" t="s">
        <v>270</v>
      </c>
      <c r="B29" s="447" t="s">
        <v>275</v>
      </c>
      <c r="C29" s="323"/>
    </row>
    <row r="30" spans="1:3" s="445" customFormat="1" ht="12" customHeight="1">
      <c r="A30" s="14" t="s">
        <v>443</v>
      </c>
      <c r="B30" s="520" t="s">
        <v>444</v>
      </c>
      <c r="C30" s="323">
        <v>15000000</v>
      </c>
    </row>
    <row r="31" spans="1:3" s="445" customFormat="1" ht="12" customHeight="1">
      <c r="A31" s="14" t="s">
        <v>271</v>
      </c>
      <c r="B31" s="447" t="s">
        <v>276</v>
      </c>
      <c r="C31" s="323">
        <v>3500000</v>
      </c>
    </row>
    <row r="32" spans="1:3" s="445" customFormat="1" ht="12" customHeight="1">
      <c r="A32" s="14" t="s">
        <v>272</v>
      </c>
      <c r="B32" s="447" t="s">
        <v>277</v>
      </c>
      <c r="C32" s="323">
        <v>100000</v>
      </c>
    </row>
    <row r="33" spans="1:3" s="445" customFormat="1" ht="12" customHeight="1" thickBot="1">
      <c r="A33" s="16" t="s">
        <v>273</v>
      </c>
      <c r="B33" s="448" t="s">
        <v>278</v>
      </c>
      <c r="C33" s="325">
        <v>3250000</v>
      </c>
    </row>
    <row r="34" spans="1:3" s="445" customFormat="1" ht="12" customHeight="1" thickBot="1">
      <c r="A34" s="20" t="s">
        <v>22</v>
      </c>
      <c r="B34" s="21" t="s">
        <v>440</v>
      </c>
      <c r="C34" s="321">
        <f>SUM(C35:C45)</f>
        <v>10287000</v>
      </c>
    </row>
    <row r="35" spans="1:3" s="445" customFormat="1" ht="12" customHeight="1">
      <c r="A35" s="15" t="s">
        <v>86</v>
      </c>
      <c r="B35" s="446" t="s">
        <v>281</v>
      </c>
      <c r="C35" s="324"/>
    </row>
    <row r="36" spans="1:3" s="445" customFormat="1" ht="12" customHeight="1">
      <c r="A36" s="14" t="s">
        <v>87</v>
      </c>
      <c r="B36" s="447" t="s">
        <v>282</v>
      </c>
      <c r="C36" s="323">
        <v>1500000</v>
      </c>
    </row>
    <row r="37" spans="1:3" s="445" customFormat="1" ht="12" customHeight="1">
      <c r="A37" s="14" t="s">
        <v>88</v>
      </c>
      <c r="B37" s="447" t="s">
        <v>283</v>
      </c>
      <c r="C37" s="323">
        <v>500000</v>
      </c>
    </row>
    <row r="38" spans="1:3" s="445" customFormat="1" ht="12" customHeight="1">
      <c r="A38" s="14" t="s">
        <v>169</v>
      </c>
      <c r="B38" s="447" t="s">
        <v>284</v>
      </c>
      <c r="C38" s="323">
        <v>2000000</v>
      </c>
    </row>
    <row r="39" spans="1:3" s="445" customFormat="1" ht="12" customHeight="1">
      <c r="A39" s="14" t="s">
        <v>170</v>
      </c>
      <c r="B39" s="447" t="s">
        <v>285</v>
      </c>
      <c r="C39" s="323">
        <v>4100000</v>
      </c>
    </row>
    <row r="40" spans="1:3" s="445" customFormat="1" ht="12" customHeight="1">
      <c r="A40" s="14" t="s">
        <v>171</v>
      </c>
      <c r="B40" s="447" t="s">
        <v>286</v>
      </c>
      <c r="C40" s="323">
        <v>2187000</v>
      </c>
    </row>
    <row r="41" spans="1:3" s="445" customFormat="1" ht="12" customHeight="1">
      <c r="A41" s="14" t="s">
        <v>172</v>
      </c>
      <c r="B41" s="447" t="s">
        <v>287</v>
      </c>
      <c r="C41" s="323"/>
    </row>
    <row r="42" spans="1:3" s="445" customFormat="1" ht="12" customHeight="1">
      <c r="A42" s="14" t="s">
        <v>173</v>
      </c>
      <c r="B42" s="447" t="s">
        <v>288</v>
      </c>
      <c r="C42" s="323"/>
    </row>
    <row r="43" spans="1:3" s="445" customFormat="1" ht="12" customHeight="1">
      <c r="A43" s="14" t="s">
        <v>279</v>
      </c>
      <c r="B43" s="447" t="s">
        <v>289</v>
      </c>
      <c r="C43" s="326"/>
    </row>
    <row r="44" spans="1:3" s="445" customFormat="1" ht="12" customHeight="1">
      <c r="A44" s="16" t="s">
        <v>280</v>
      </c>
      <c r="B44" s="448" t="s">
        <v>442</v>
      </c>
      <c r="C44" s="433"/>
    </row>
    <row r="45" spans="1:3" s="445" customFormat="1" ht="12" customHeight="1" thickBot="1">
      <c r="A45" s="16" t="s">
        <v>441</v>
      </c>
      <c r="B45" s="318" t="s">
        <v>290</v>
      </c>
      <c r="C45" s="433"/>
    </row>
    <row r="46" spans="1:3" s="445" customFormat="1" ht="12" customHeight="1" thickBot="1">
      <c r="A46" s="20" t="s">
        <v>23</v>
      </c>
      <c r="B46" s="21" t="s">
        <v>291</v>
      </c>
      <c r="C46" s="321">
        <f>SUM(C47:C51)</f>
        <v>0</v>
      </c>
    </row>
    <row r="47" spans="1:3" s="445" customFormat="1" ht="12" customHeight="1">
      <c r="A47" s="15" t="s">
        <v>89</v>
      </c>
      <c r="B47" s="446" t="s">
        <v>295</v>
      </c>
      <c r="C47" s="492"/>
    </row>
    <row r="48" spans="1:3" s="445" customFormat="1" ht="12" customHeight="1">
      <c r="A48" s="14" t="s">
        <v>90</v>
      </c>
      <c r="B48" s="447" t="s">
        <v>296</v>
      </c>
      <c r="C48" s="326"/>
    </row>
    <row r="49" spans="1:3" s="445" customFormat="1" ht="12" customHeight="1">
      <c r="A49" s="14" t="s">
        <v>292</v>
      </c>
      <c r="B49" s="447" t="s">
        <v>297</v>
      </c>
      <c r="C49" s="326"/>
    </row>
    <row r="50" spans="1:3" s="445" customFormat="1" ht="12" customHeight="1">
      <c r="A50" s="14" t="s">
        <v>293</v>
      </c>
      <c r="B50" s="447" t="s">
        <v>298</v>
      </c>
      <c r="C50" s="326"/>
    </row>
    <row r="51" spans="1:3" s="445" customFormat="1" ht="12" customHeight="1" thickBot="1">
      <c r="A51" s="16" t="s">
        <v>294</v>
      </c>
      <c r="B51" s="318" t="s">
        <v>299</v>
      </c>
      <c r="C51" s="433"/>
    </row>
    <row r="52" spans="1:3" s="445" customFormat="1" ht="12" customHeight="1" thickBot="1">
      <c r="A52" s="20" t="s">
        <v>174</v>
      </c>
      <c r="B52" s="21" t="s">
        <v>300</v>
      </c>
      <c r="C52" s="321">
        <f>SUM(C53:C55)</f>
        <v>16105883</v>
      </c>
    </row>
    <row r="53" spans="1:3" s="445" customFormat="1" ht="12" customHeight="1">
      <c r="A53" s="15" t="s">
        <v>91</v>
      </c>
      <c r="B53" s="446" t="s">
        <v>301</v>
      </c>
      <c r="C53" s="324"/>
    </row>
    <row r="54" spans="1:3" s="445" customFormat="1" ht="12" customHeight="1">
      <c r="A54" s="14" t="s">
        <v>92</v>
      </c>
      <c r="B54" s="447" t="s">
        <v>432</v>
      </c>
      <c r="C54" s="323"/>
    </row>
    <row r="55" spans="1:3" s="445" customFormat="1" ht="12" customHeight="1">
      <c r="A55" s="14" t="s">
        <v>304</v>
      </c>
      <c r="B55" s="447" t="s">
        <v>302</v>
      </c>
      <c r="C55" s="323">
        <v>16105883</v>
      </c>
    </row>
    <row r="56" spans="1:3" s="445" customFormat="1" ht="12" customHeight="1" thickBot="1">
      <c r="A56" s="16" t="s">
        <v>305</v>
      </c>
      <c r="B56" s="318" t="s">
        <v>303</v>
      </c>
      <c r="C56" s="325"/>
    </row>
    <row r="57" spans="1:3" s="445" customFormat="1" ht="12" customHeight="1" thickBot="1">
      <c r="A57" s="20" t="s">
        <v>25</v>
      </c>
      <c r="B57" s="316" t="s">
        <v>306</v>
      </c>
      <c r="C57" s="321">
        <f>SUM(C58:C60)</f>
        <v>0</v>
      </c>
    </row>
    <row r="58" spans="1:3" s="445" customFormat="1" ht="12" customHeight="1">
      <c r="A58" s="15" t="s">
        <v>175</v>
      </c>
      <c r="B58" s="446" t="s">
        <v>308</v>
      </c>
      <c r="C58" s="326"/>
    </row>
    <row r="59" spans="1:3" s="445" customFormat="1" ht="12" customHeight="1">
      <c r="A59" s="14" t="s">
        <v>176</v>
      </c>
      <c r="B59" s="447" t="s">
        <v>433</v>
      </c>
      <c r="C59" s="326"/>
    </row>
    <row r="60" spans="1:3" s="445" customFormat="1" ht="12" customHeight="1">
      <c r="A60" s="14" t="s">
        <v>228</v>
      </c>
      <c r="B60" s="447" t="s">
        <v>309</v>
      </c>
      <c r="C60" s="326"/>
    </row>
    <row r="61" spans="1:3" s="445" customFormat="1" ht="12" customHeight="1" thickBot="1">
      <c r="A61" s="16" t="s">
        <v>307</v>
      </c>
      <c r="B61" s="318" t="s">
        <v>310</v>
      </c>
      <c r="C61" s="326"/>
    </row>
    <row r="62" spans="1:3" s="445" customFormat="1" ht="12" customHeight="1" thickBot="1">
      <c r="A62" s="527" t="s">
        <v>485</v>
      </c>
      <c r="B62" s="21" t="s">
        <v>311</v>
      </c>
      <c r="C62" s="571">
        <f>SUM(C52+C34+C26+C19+C5+C12)</f>
        <v>279595026</v>
      </c>
    </row>
    <row r="63" spans="1:3" s="445" customFormat="1" ht="12" customHeight="1" thickBot="1">
      <c r="A63" s="495" t="s">
        <v>312</v>
      </c>
      <c r="B63" s="316" t="s">
        <v>313</v>
      </c>
      <c r="C63" s="321">
        <f>SUM(C64:C66)</f>
        <v>0</v>
      </c>
    </row>
    <row r="64" spans="1:3" s="445" customFormat="1" ht="12" customHeight="1">
      <c r="A64" s="15" t="s">
        <v>344</v>
      </c>
      <c r="B64" s="446" t="s">
        <v>314</v>
      </c>
      <c r="C64" s="326"/>
    </row>
    <row r="65" spans="1:3" s="445" customFormat="1" ht="12" customHeight="1">
      <c r="A65" s="14" t="s">
        <v>353</v>
      </c>
      <c r="B65" s="447" t="s">
        <v>315</v>
      </c>
      <c r="C65" s="326"/>
    </row>
    <row r="66" spans="1:3" s="445" customFormat="1" ht="12" customHeight="1" thickBot="1">
      <c r="A66" s="16" t="s">
        <v>354</v>
      </c>
      <c r="B66" s="521" t="s">
        <v>470</v>
      </c>
      <c r="C66" s="326"/>
    </row>
    <row r="67" spans="1:3" s="445" customFormat="1" ht="12" customHeight="1" thickBot="1">
      <c r="A67" s="495" t="s">
        <v>317</v>
      </c>
      <c r="B67" s="316" t="s">
        <v>318</v>
      </c>
      <c r="C67" s="321">
        <f>SUM(C68:C71)</f>
        <v>0</v>
      </c>
    </row>
    <row r="68" spans="1:3" s="445" customFormat="1" ht="12" customHeight="1">
      <c r="A68" s="15" t="s">
        <v>145</v>
      </c>
      <c r="B68" s="446" t="s">
        <v>319</v>
      </c>
      <c r="C68" s="326"/>
    </row>
    <row r="69" spans="1:3" s="445" customFormat="1" ht="12" customHeight="1">
      <c r="A69" s="14" t="s">
        <v>146</v>
      </c>
      <c r="B69" s="447" t="s">
        <v>320</v>
      </c>
      <c r="C69" s="326"/>
    </row>
    <row r="70" spans="1:3" s="445" customFormat="1" ht="12" customHeight="1">
      <c r="A70" s="14" t="s">
        <v>345</v>
      </c>
      <c r="B70" s="447" t="s">
        <v>321</v>
      </c>
      <c r="C70" s="326"/>
    </row>
    <row r="71" spans="1:3" s="445" customFormat="1" ht="12" customHeight="1" thickBot="1">
      <c r="A71" s="16" t="s">
        <v>346</v>
      </c>
      <c r="B71" s="318" t="s">
        <v>322</v>
      </c>
      <c r="C71" s="326"/>
    </row>
    <row r="72" spans="1:3" s="445" customFormat="1" ht="12" customHeight="1" thickBot="1">
      <c r="A72" s="495" t="s">
        <v>323</v>
      </c>
      <c r="B72" s="316" t="s">
        <v>324</v>
      </c>
      <c r="C72" s="321">
        <f>SUM(C73:C74)</f>
        <v>143904064</v>
      </c>
    </row>
    <row r="73" spans="1:3" s="445" customFormat="1" ht="12" customHeight="1">
      <c r="A73" s="15" t="s">
        <v>347</v>
      </c>
      <c r="B73" s="446" t="s">
        <v>325</v>
      </c>
      <c r="C73" s="326">
        <v>143904064</v>
      </c>
    </row>
    <row r="74" spans="1:3" s="445" customFormat="1" ht="12" customHeight="1" thickBot="1">
      <c r="A74" s="16" t="s">
        <v>348</v>
      </c>
      <c r="B74" s="318" t="s">
        <v>326</v>
      </c>
      <c r="C74" s="326"/>
    </row>
    <row r="75" spans="1:3" s="445" customFormat="1" ht="12" customHeight="1" thickBot="1">
      <c r="A75" s="495" t="s">
        <v>327</v>
      </c>
      <c r="B75" s="316" t="s">
        <v>328</v>
      </c>
      <c r="C75" s="321">
        <f>SUM(C76:C78)</f>
        <v>0</v>
      </c>
    </row>
    <row r="76" spans="1:3" s="445" customFormat="1" ht="12" customHeight="1">
      <c r="A76" s="15" t="s">
        <v>349</v>
      </c>
      <c r="B76" s="446" t="s">
        <v>329</v>
      </c>
      <c r="C76" s="326"/>
    </row>
    <row r="77" spans="1:3" s="445" customFormat="1" ht="12" customHeight="1">
      <c r="A77" s="14" t="s">
        <v>350</v>
      </c>
      <c r="B77" s="447" t="s">
        <v>330</v>
      </c>
      <c r="C77" s="326"/>
    </row>
    <row r="78" spans="1:3" s="445" customFormat="1" ht="12" customHeight="1" thickBot="1">
      <c r="A78" s="16" t="s">
        <v>351</v>
      </c>
      <c r="B78" s="318" t="s">
        <v>331</v>
      </c>
      <c r="C78" s="326"/>
    </row>
    <row r="79" spans="1:3" s="445" customFormat="1" ht="12" customHeight="1" thickBot="1">
      <c r="A79" s="495" t="s">
        <v>332</v>
      </c>
      <c r="B79" s="316" t="s">
        <v>352</v>
      </c>
      <c r="C79" s="321">
        <f>SUM(C80:C83)</f>
        <v>0</v>
      </c>
    </row>
    <row r="80" spans="1:3" s="445" customFormat="1" ht="12" customHeight="1">
      <c r="A80" s="450" t="s">
        <v>333</v>
      </c>
      <c r="B80" s="446" t="s">
        <v>334</v>
      </c>
      <c r="C80" s="326"/>
    </row>
    <row r="81" spans="1:3" s="445" customFormat="1" ht="12" customHeight="1">
      <c r="A81" s="451" t="s">
        <v>335</v>
      </c>
      <c r="B81" s="447" t="s">
        <v>336</v>
      </c>
      <c r="C81" s="326"/>
    </row>
    <row r="82" spans="1:3" s="445" customFormat="1" ht="12" customHeight="1">
      <c r="A82" s="451" t="s">
        <v>337</v>
      </c>
      <c r="B82" s="447" t="s">
        <v>338</v>
      </c>
      <c r="C82" s="326"/>
    </row>
    <row r="83" spans="1:3" s="445" customFormat="1" ht="12" customHeight="1" thickBot="1">
      <c r="A83" s="452" t="s">
        <v>339</v>
      </c>
      <c r="B83" s="318" t="s">
        <v>340</v>
      </c>
      <c r="C83" s="326"/>
    </row>
    <row r="84" spans="1:3" s="445" customFormat="1" ht="12" customHeight="1" thickBot="1">
      <c r="A84" s="495" t="s">
        <v>341</v>
      </c>
      <c r="B84" s="316" t="s">
        <v>484</v>
      </c>
      <c r="C84" s="493"/>
    </row>
    <row r="85" spans="1:3" s="445" customFormat="1" ht="13.5" customHeight="1" thickBot="1">
      <c r="A85" s="495" t="s">
        <v>343</v>
      </c>
      <c r="B85" s="316" t="s">
        <v>342</v>
      </c>
      <c r="C85" s="493"/>
    </row>
    <row r="86" spans="1:3" s="445" customFormat="1" ht="15.75" customHeight="1" thickBot="1">
      <c r="A86" s="495" t="s">
        <v>355</v>
      </c>
      <c r="B86" s="453" t="s">
        <v>487</v>
      </c>
      <c r="C86" s="327">
        <f>+C63+C67+C72+C75+C79+C85+C84</f>
        <v>143904064</v>
      </c>
    </row>
    <row r="87" spans="1:3" s="445" customFormat="1" ht="16.5" customHeight="1" thickBot="1">
      <c r="A87" s="496" t="s">
        <v>486</v>
      </c>
      <c r="B87" s="454" t="s">
        <v>488</v>
      </c>
      <c r="C87" s="327">
        <f>C62+C86</f>
        <v>423499090</v>
      </c>
    </row>
    <row r="88" spans="1:3" s="445" customFormat="1" ht="83.25" customHeight="1">
      <c r="A88" s="5"/>
      <c r="B88" s="6"/>
      <c r="C88" s="328"/>
    </row>
    <row r="89" spans="1:3" ht="16.5" customHeight="1">
      <c r="A89" s="639" t="s">
        <v>47</v>
      </c>
      <c r="B89" s="639"/>
      <c r="C89" s="639"/>
    </row>
    <row r="90" spans="1:3" s="455" customFormat="1" ht="16.5" customHeight="1" thickBot="1">
      <c r="A90" s="641" t="s">
        <v>148</v>
      </c>
      <c r="B90" s="641"/>
      <c r="C90" s="154" t="s">
        <v>551</v>
      </c>
    </row>
    <row r="91" spans="1:3" ht="38.1" customHeight="1" thickBot="1">
      <c r="A91" s="23" t="s">
        <v>69</v>
      </c>
      <c r="B91" s="24" t="s">
        <v>48</v>
      </c>
      <c r="C91" s="44" t="s">
        <v>55</v>
      </c>
    </row>
    <row r="92" spans="1:3" s="444" customFormat="1" ht="12" customHeight="1" thickBot="1">
      <c r="A92" s="37" t="s">
        <v>496</v>
      </c>
      <c r="B92" s="38" t="s">
        <v>497</v>
      </c>
      <c r="C92" s="39" t="s">
        <v>498</v>
      </c>
    </row>
    <row r="93" spans="1:3" ht="12" customHeight="1" thickBot="1">
      <c r="A93" s="22" t="s">
        <v>18</v>
      </c>
      <c r="B93" s="31" t="s">
        <v>446</v>
      </c>
      <c r="C93" s="320">
        <f>SUM(C94+C95+C96+C97+C105+C110+C111)</f>
        <v>307996000</v>
      </c>
    </row>
    <row r="94" spans="1:3" ht="12" customHeight="1">
      <c r="A94" s="17" t="s">
        <v>93</v>
      </c>
      <c r="B94" s="10" t="s">
        <v>49</v>
      </c>
      <c r="C94" s="322">
        <v>127994534</v>
      </c>
    </row>
    <row r="95" spans="1:3" ht="12" customHeight="1">
      <c r="A95" s="14" t="s">
        <v>94</v>
      </c>
      <c r="B95" s="8" t="s">
        <v>177</v>
      </c>
      <c r="C95" s="323">
        <v>24814574</v>
      </c>
    </row>
    <row r="96" spans="1:3" ht="12" customHeight="1">
      <c r="A96" s="14" t="s">
        <v>95</v>
      </c>
      <c r="B96" s="8" t="s">
        <v>135</v>
      </c>
      <c r="C96" s="325">
        <v>79731412</v>
      </c>
    </row>
    <row r="97" spans="1:3" ht="12" customHeight="1">
      <c r="A97" s="14" t="s">
        <v>96</v>
      </c>
      <c r="B97" s="11" t="s">
        <v>178</v>
      </c>
      <c r="C97" s="325">
        <v>18669840</v>
      </c>
    </row>
    <row r="98" spans="1:3" ht="12" customHeight="1">
      <c r="A98" s="14" t="s">
        <v>107</v>
      </c>
      <c r="B98" s="19" t="s">
        <v>179</v>
      </c>
      <c r="C98" s="325">
        <f>SUM(C105+C110)</f>
        <v>56785640</v>
      </c>
    </row>
    <row r="99" spans="1:3" ht="12" customHeight="1">
      <c r="A99" s="14" t="s">
        <v>97</v>
      </c>
      <c r="B99" s="8" t="s">
        <v>451</v>
      </c>
      <c r="C99" s="325"/>
    </row>
    <row r="100" spans="1:3" ht="12" customHeight="1">
      <c r="A100" s="14" t="s">
        <v>98</v>
      </c>
      <c r="B100" s="158" t="s">
        <v>450</v>
      </c>
      <c r="C100" s="325"/>
    </row>
    <row r="101" spans="1:3" ht="12" customHeight="1">
      <c r="A101" s="14" t="s">
        <v>108</v>
      </c>
      <c r="B101" s="158" t="s">
        <v>449</v>
      </c>
      <c r="C101" s="325"/>
    </row>
    <row r="102" spans="1:3" ht="12" customHeight="1">
      <c r="A102" s="14" t="s">
        <v>109</v>
      </c>
      <c r="B102" s="156" t="s">
        <v>358</v>
      </c>
      <c r="C102" s="325"/>
    </row>
    <row r="103" spans="1:3" ht="12" customHeight="1">
      <c r="A103" s="14" t="s">
        <v>110</v>
      </c>
      <c r="B103" s="157" t="s">
        <v>359</v>
      </c>
      <c r="C103" s="325"/>
    </row>
    <row r="104" spans="1:3" ht="12" customHeight="1">
      <c r="A104" s="14" t="s">
        <v>111</v>
      </c>
      <c r="B104" s="157" t="s">
        <v>360</v>
      </c>
      <c r="C104" s="325"/>
    </row>
    <row r="105" spans="1:3" ht="12" customHeight="1">
      <c r="A105" s="14" t="s">
        <v>113</v>
      </c>
      <c r="B105" s="156" t="s">
        <v>361</v>
      </c>
      <c r="C105" s="325">
        <v>52075640</v>
      </c>
    </row>
    <row r="106" spans="1:3" ht="12" customHeight="1">
      <c r="A106" s="14" t="s">
        <v>180</v>
      </c>
      <c r="B106" s="156" t="s">
        <v>362</v>
      </c>
      <c r="C106" s="325"/>
    </row>
    <row r="107" spans="1:3" ht="12" customHeight="1">
      <c r="A107" s="14" t="s">
        <v>356</v>
      </c>
      <c r="B107" s="157" t="s">
        <v>363</v>
      </c>
      <c r="C107" s="325"/>
    </row>
    <row r="108" spans="1:3" ht="12" customHeight="1">
      <c r="A108" s="13" t="s">
        <v>357</v>
      </c>
      <c r="B108" s="158" t="s">
        <v>364</v>
      </c>
      <c r="C108" s="325"/>
    </row>
    <row r="109" spans="1:3" ht="12" customHeight="1">
      <c r="A109" s="14" t="s">
        <v>447</v>
      </c>
      <c r="B109" s="158" t="s">
        <v>365</v>
      </c>
      <c r="C109" s="325"/>
    </row>
    <row r="110" spans="1:3" ht="12" customHeight="1">
      <c r="A110" s="16" t="s">
        <v>448</v>
      </c>
      <c r="B110" s="158" t="s">
        <v>366</v>
      </c>
      <c r="C110" s="325">
        <v>4710000</v>
      </c>
    </row>
    <row r="111" spans="1:3" ht="12" customHeight="1">
      <c r="A111" s="14" t="s">
        <v>452</v>
      </c>
      <c r="B111" s="11" t="s">
        <v>50</v>
      </c>
      <c r="C111" s="323"/>
    </row>
    <row r="112" spans="1:3" ht="12" customHeight="1">
      <c r="A112" s="14" t="s">
        <v>453</v>
      </c>
      <c r="B112" s="8" t="s">
        <v>455</v>
      </c>
      <c r="C112" s="323"/>
    </row>
    <row r="113" spans="1:3" ht="12" customHeight="1" thickBot="1">
      <c r="A113" s="18" t="s">
        <v>454</v>
      </c>
      <c r="B113" s="525" t="s">
        <v>456</v>
      </c>
      <c r="C113" s="329"/>
    </row>
    <row r="114" spans="1:3" ht="12" customHeight="1" thickBot="1">
      <c r="A114" s="522" t="s">
        <v>19</v>
      </c>
      <c r="B114" s="523" t="s">
        <v>367</v>
      </c>
      <c r="C114" s="524">
        <f>+C115+C117+C119</f>
        <v>115503090</v>
      </c>
    </row>
    <row r="115" spans="1:3" ht="12" customHeight="1">
      <c r="A115" s="15" t="s">
        <v>99</v>
      </c>
      <c r="B115" s="8" t="s">
        <v>226</v>
      </c>
      <c r="C115" s="324">
        <v>100503090</v>
      </c>
    </row>
    <row r="116" spans="1:3" ht="12" customHeight="1">
      <c r="A116" s="15" t="s">
        <v>100</v>
      </c>
      <c r="B116" s="12" t="s">
        <v>371</v>
      </c>
      <c r="C116" s="324"/>
    </row>
    <row r="117" spans="1:3" ht="12" customHeight="1">
      <c r="A117" s="15" t="s">
        <v>101</v>
      </c>
      <c r="B117" s="12" t="s">
        <v>181</v>
      </c>
      <c r="C117" s="323">
        <v>15000000</v>
      </c>
    </row>
    <row r="118" spans="1:3" ht="12" customHeight="1">
      <c r="A118" s="15" t="s">
        <v>102</v>
      </c>
      <c r="B118" s="12" t="s">
        <v>372</v>
      </c>
      <c r="C118" s="292"/>
    </row>
    <row r="119" spans="1:3" ht="12" customHeight="1">
      <c r="A119" s="15" t="s">
        <v>103</v>
      </c>
      <c r="B119" s="318" t="s">
        <v>229</v>
      </c>
      <c r="C119" s="292"/>
    </row>
    <row r="120" spans="1:3" ht="12" customHeight="1">
      <c r="A120" s="15" t="s">
        <v>112</v>
      </c>
      <c r="B120" s="317" t="s">
        <v>434</v>
      </c>
      <c r="C120" s="292"/>
    </row>
    <row r="121" spans="1:3" ht="12" customHeight="1">
      <c r="A121" s="15" t="s">
        <v>114</v>
      </c>
      <c r="B121" s="442" t="s">
        <v>377</v>
      </c>
      <c r="C121" s="292"/>
    </row>
    <row r="122" spans="1:3">
      <c r="A122" s="15" t="s">
        <v>182</v>
      </c>
      <c r="B122" s="157" t="s">
        <v>360</v>
      </c>
      <c r="C122" s="292"/>
    </row>
    <row r="123" spans="1:3" ht="12" customHeight="1">
      <c r="A123" s="15" t="s">
        <v>183</v>
      </c>
      <c r="B123" s="157" t="s">
        <v>376</v>
      </c>
      <c r="C123" s="292"/>
    </row>
    <row r="124" spans="1:3" ht="12" customHeight="1">
      <c r="A124" s="15" t="s">
        <v>184</v>
      </c>
      <c r="B124" s="157" t="s">
        <v>375</v>
      </c>
      <c r="C124" s="292"/>
    </row>
    <row r="125" spans="1:3" ht="12" customHeight="1">
      <c r="A125" s="15" t="s">
        <v>368</v>
      </c>
      <c r="B125" s="157" t="s">
        <v>363</v>
      </c>
      <c r="C125" s="292"/>
    </row>
    <row r="126" spans="1:3" ht="12" customHeight="1">
      <c r="A126" s="15" t="s">
        <v>369</v>
      </c>
      <c r="B126" s="157" t="s">
        <v>374</v>
      </c>
      <c r="C126" s="292"/>
    </row>
    <row r="127" spans="1:3" ht="16.5" thickBot="1">
      <c r="A127" s="13" t="s">
        <v>370</v>
      </c>
      <c r="B127" s="157" t="s">
        <v>373</v>
      </c>
      <c r="C127" s="294"/>
    </row>
    <row r="128" spans="1:3" ht="12" customHeight="1" thickBot="1">
      <c r="A128" s="20" t="s">
        <v>20</v>
      </c>
      <c r="B128" s="146" t="s">
        <v>457</v>
      </c>
      <c r="C128" s="321">
        <f>+C93+C114</f>
        <v>423499090</v>
      </c>
    </row>
    <row r="129" spans="1:3" ht="12" customHeight="1" thickBot="1">
      <c r="A129" s="20" t="s">
        <v>21</v>
      </c>
      <c r="B129" s="146" t="s">
        <v>458</v>
      </c>
      <c r="C129" s="321">
        <f>+C130+C131+C132</f>
        <v>0</v>
      </c>
    </row>
    <row r="130" spans="1:3" ht="12" customHeight="1">
      <c r="A130" s="15" t="s">
        <v>268</v>
      </c>
      <c r="B130" s="12" t="s">
        <v>465</v>
      </c>
      <c r="C130" s="292"/>
    </row>
    <row r="131" spans="1:3" ht="12" customHeight="1">
      <c r="A131" s="15" t="s">
        <v>271</v>
      </c>
      <c r="B131" s="12" t="s">
        <v>466</v>
      </c>
      <c r="C131" s="292"/>
    </row>
    <row r="132" spans="1:3" ht="12" customHeight="1" thickBot="1">
      <c r="A132" s="13" t="s">
        <v>272</v>
      </c>
      <c r="B132" s="12" t="s">
        <v>467</v>
      </c>
      <c r="C132" s="292"/>
    </row>
    <row r="133" spans="1:3" ht="12" customHeight="1" thickBot="1">
      <c r="A133" s="20" t="s">
        <v>22</v>
      </c>
      <c r="B133" s="146" t="s">
        <v>459</v>
      </c>
      <c r="C133" s="321">
        <f>SUM(C134:C139)</f>
        <v>0</v>
      </c>
    </row>
    <row r="134" spans="1:3" ht="12" customHeight="1">
      <c r="A134" s="15" t="s">
        <v>86</v>
      </c>
      <c r="B134" s="9" t="s">
        <v>468</v>
      </c>
      <c r="C134" s="292"/>
    </row>
    <row r="135" spans="1:3" ht="12" customHeight="1">
      <c r="A135" s="15" t="s">
        <v>87</v>
      </c>
      <c r="B135" s="9" t="s">
        <v>460</v>
      </c>
      <c r="C135" s="292"/>
    </row>
    <row r="136" spans="1:3" ht="12" customHeight="1">
      <c r="A136" s="15" t="s">
        <v>88</v>
      </c>
      <c r="B136" s="9" t="s">
        <v>461</v>
      </c>
      <c r="C136" s="292"/>
    </row>
    <row r="137" spans="1:3" ht="12" customHeight="1">
      <c r="A137" s="15" t="s">
        <v>169</v>
      </c>
      <c r="B137" s="9" t="s">
        <v>462</v>
      </c>
      <c r="C137" s="292"/>
    </row>
    <row r="138" spans="1:3" ht="12" customHeight="1">
      <c r="A138" s="15" t="s">
        <v>170</v>
      </c>
      <c r="B138" s="9" t="s">
        <v>463</v>
      </c>
      <c r="C138" s="292"/>
    </row>
    <row r="139" spans="1:3" ht="12" customHeight="1" thickBot="1">
      <c r="A139" s="13" t="s">
        <v>171</v>
      </c>
      <c r="B139" s="9" t="s">
        <v>464</v>
      </c>
      <c r="C139" s="292"/>
    </row>
    <row r="140" spans="1:3" ht="12" customHeight="1" thickBot="1">
      <c r="A140" s="20" t="s">
        <v>23</v>
      </c>
      <c r="B140" s="146" t="s">
        <v>472</v>
      </c>
      <c r="C140" s="327">
        <f>+C141+C142+C143+C144</f>
        <v>0</v>
      </c>
    </row>
    <row r="141" spans="1:3" ht="12" customHeight="1">
      <c r="A141" s="15" t="s">
        <v>89</v>
      </c>
      <c r="B141" s="9" t="s">
        <v>378</v>
      </c>
      <c r="C141" s="292"/>
    </row>
    <row r="142" spans="1:3" ht="12" customHeight="1">
      <c r="A142" s="15" t="s">
        <v>90</v>
      </c>
      <c r="B142" s="9" t="s">
        <v>379</v>
      </c>
      <c r="C142" s="292"/>
    </row>
    <row r="143" spans="1:3" ht="12" customHeight="1">
      <c r="A143" s="15" t="s">
        <v>292</v>
      </c>
      <c r="B143" s="9" t="s">
        <v>473</v>
      </c>
      <c r="C143" s="292"/>
    </row>
    <row r="144" spans="1:3" ht="12" customHeight="1" thickBot="1">
      <c r="A144" s="13" t="s">
        <v>293</v>
      </c>
      <c r="B144" s="7" t="s">
        <v>398</v>
      </c>
      <c r="C144" s="292"/>
    </row>
    <row r="145" spans="1:9" ht="12" customHeight="1" thickBot="1">
      <c r="A145" s="20" t="s">
        <v>24</v>
      </c>
      <c r="B145" s="146" t="s">
        <v>474</v>
      </c>
      <c r="C145" s="330">
        <f>SUM(C146:C150)</f>
        <v>0</v>
      </c>
    </row>
    <row r="146" spans="1:9" ht="12" customHeight="1">
      <c r="A146" s="15" t="s">
        <v>91</v>
      </c>
      <c r="B146" s="9" t="s">
        <v>469</v>
      </c>
      <c r="C146" s="292"/>
    </row>
    <row r="147" spans="1:9" ht="12" customHeight="1">
      <c r="A147" s="15" t="s">
        <v>92</v>
      </c>
      <c r="B147" s="9" t="s">
        <v>476</v>
      </c>
      <c r="C147" s="292"/>
    </row>
    <row r="148" spans="1:9" ht="12" customHeight="1">
      <c r="A148" s="15" t="s">
        <v>304</v>
      </c>
      <c r="B148" s="9" t="s">
        <v>471</v>
      </c>
      <c r="C148" s="292"/>
    </row>
    <row r="149" spans="1:9" ht="12" customHeight="1">
      <c r="A149" s="15" t="s">
        <v>305</v>
      </c>
      <c r="B149" s="9" t="s">
        <v>477</v>
      </c>
      <c r="C149" s="292"/>
    </row>
    <row r="150" spans="1:9" ht="12" customHeight="1" thickBot="1">
      <c r="A150" s="15" t="s">
        <v>475</v>
      </c>
      <c r="B150" s="9" t="s">
        <v>478</v>
      </c>
      <c r="C150" s="292"/>
    </row>
    <row r="151" spans="1:9" ht="12" customHeight="1" thickBot="1">
      <c r="A151" s="20" t="s">
        <v>25</v>
      </c>
      <c r="B151" s="146" t="s">
        <v>479</v>
      </c>
      <c r="C151" s="526"/>
    </row>
    <row r="152" spans="1:9" ht="12" customHeight="1" thickBot="1">
      <c r="A152" s="20" t="s">
        <v>26</v>
      </c>
      <c r="B152" s="146" t="s">
        <v>480</v>
      </c>
      <c r="C152" s="526"/>
    </row>
    <row r="153" spans="1:9" ht="15" customHeight="1" thickBot="1">
      <c r="A153" s="20" t="s">
        <v>27</v>
      </c>
      <c r="B153" s="146" t="s">
        <v>482</v>
      </c>
      <c r="C153" s="456">
        <f>+C129+C133+C140+C145+C151+C152</f>
        <v>0</v>
      </c>
      <c r="F153" s="457"/>
      <c r="G153" s="458"/>
      <c r="H153" s="458"/>
      <c r="I153" s="458"/>
    </row>
    <row r="154" spans="1:9" s="445" customFormat="1" ht="12.95" customHeight="1" thickBot="1">
      <c r="A154" s="319" t="s">
        <v>28</v>
      </c>
      <c r="B154" s="409" t="s">
        <v>481</v>
      </c>
      <c r="C154" s="456">
        <f>+C128+C153</f>
        <v>423499090</v>
      </c>
    </row>
    <row r="155" spans="1:9" ht="7.5" customHeight="1"/>
    <row r="156" spans="1:9">
      <c r="A156" s="642"/>
      <c r="B156" s="642"/>
      <c r="C156" s="642"/>
    </row>
    <row r="157" spans="1:9" ht="15" customHeight="1">
      <c r="A157" s="638"/>
      <c r="B157" s="638"/>
      <c r="C157" s="572"/>
    </row>
    <row r="158" spans="1:9" ht="13.5" customHeight="1">
      <c r="A158" s="573"/>
      <c r="B158" s="574"/>
      <c r="C158" s="575"/>
      <c r="D158" s="459"/>
    </row>
    <row r="159" spans="1:9" ht="27.75" customHeight="1">
      <c r="A159" s="573"/>
      <c r="B159" s="574"/>
      <c r="C159" s="575"/>
    </row>
  </sheetData>
  <mergeCells count="6">
    <mergeCell ref="A157:B157"/>
    <mergeCell ref="A89:C89"/>
    <mergeCell ref="A1:C1"/>
    <mergeCell ref="A2:B2"/>
    <mergeCell ref="A90:B90"/>
    <mergeCell ref="A156:C15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58" fitToHeight="2" orientation="portrait" r:id="rId1"/>
  <headerFooter alignWithMargins="0">
    <oddHeader>&amp;C&amp;"Times New Roman CE,Félkövér"&amp;12
Tiszatarján Község Önkormányzata
2018. ÉVI KÖLTSÉGVETÉSÉNEK ÖSSZEVONT MÉRLEGE&amp;10
&amp;R&amp;"Times New Roman CE,Félkövér dőlt"&amp;11 1.1. melléklet a ........./2018. (.......)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1">
    <tabColor rgb="FF92D050"/>
  </sheetPr>
  <dimension ref="A1:F23"/>
  <sheetViews>
    <sheetView zoomScaleNormal="100" workbookViewId="0">
      <selection activeCell="G5" sqref="G5"/>
    </sheetView>
  </sheetViews>
  <sheetFormatPr defaultRowHeight="12.75"/>
  <cols>
    <col min="1" max="1" width="47.1640625" style="48" customWidth="1"/>
    <col min="2" max="2" width="15.6640625" style="47" customWidth="1"/>
    <col min="3" max="3" width="16.33203125" style="47" customWidth="1"/>
    <col min="4" max="4" width="18" style="47" customWidth="1"/>
    <col min="5" max="5" width="16.6640625" style="47" customWidth="1"/>
    <col min="6" max="6" width="18.83203125" style="60" customWidth="1"/>
    <col min="7" max="8" width="12.83203125" style="47" customWidth="1"/>
    <col min="9" max="9" width="13.83203125" style="47" customWidth="1"/>
    <col min="10" max="16384" width="9.33203125" style="47"/>
  </cols>
  <sheetData>
    <row r="1" spans="1:6" ht="25.5" customHeight="1">
      <c r="A1" s="675" t="s">
        <v>0</v>
      </c>
      <c r="B1" s="675"/>
      <c r="C1" s="675"/>
      <c r="D1" s="675"/>
      <c r="E1" s="675"/>
      <c r="F1" s="675"/>
    </row>
    <row r="2" spans="1:6" ht="22.5" customHeight="1" thickBot="1">
      <c r="A2" s="207"/>
      <c r="B2" s="60"/>
      <c r="C2" s="60"/>
      <c r="D2" s="60"/>
      <c r="E2" s="60"/>
      <c r="F2" s="55" t="s">
        <v>552</v>
      </c>
    </row>
    <row r="3" spans="1:6" s="50" customFormat="1" ht="44.25" customHeight="1" thickBot="1">
      <c r="A3" s="208" t="s">
        <v>64</v>
      </c>
      <c r="B3" s="209" t="s">
        <v>65</v>
      </c>
      <c r="C3" s="209" t="s">
        <v>66</v>
      </c>
      <c r="D3" s="209"/>
      <c r="E3" s="209"/>
      <c r="F3" s="56" t="s">
        <v>602</v>
      </c>
    </row>
    <row r="4" spans="1:6" s="60" customFormat="1" ht="12" customHeight="1" thickBot="1">
      <c r="A4" s="57" t="s">
        <v>496</v>
      </c>
      <c r="B4" s="58" t="s">
        <v>497</v>
      </c>
      <c r="C4" s="58" t="s">
        <v>498</v>
      </c>
      <c r="D4" s="58" t="s">
        <v>500</v>
      </c>
      <c r="E4" s="58" t="s">
        <v>499</v>
      </c>
      <c r="F4" s="59" t="s">
        <v>502</v>
      </c>
    </row>
    <row r="5" spans="1:6" ht="15.95" customHeight="1">
      <c r="A5" s="504" t="s">
        <v>593</v>
      </c>
      <c r="B5" s="28">
        <v>55000000</v>
      </c>
      <c r="C5" s="505"/>
      <c r="D5" s="28"/>
      <c r="E5" s="28"/>
      <c r="F5" s="61">
        <f t="shared" ref="F5:F22" si="0">B5-D5-E5</f>
        <v>55000000</v>
      </c>
    </row>
    <row r="6" spans="1:6" ht="15.95" customHeight="1">
      <c r="A6" s="504" t="s">
        <v>594</v>
      </c>
      <c r="B6" s="28">
        <v>41806759</v>
      </c>
      <c r="C6" s="505"/>
      <c r="D6" s="28"/>
      <c r="E6" s="28"/>
      <c r="F6" s="61">
        <f t="shared" si="0"/>
        <v>41806759</v>
      </c>
    </row>
    <row r="7" spans="1:6" ht="15.95" customHeight="1">
      <c r="A7" s="592" t="s">
        <v>595</v>
      </c>
      <c r="B7" s="591">
        <v>2000000</v>
      </c>
      <c r="C7" s="576"/>
      <c r="D7" s="576"/>
      <c r="E7" s="28"/>
      <c r="F7" s="61">
        <f t="shared" si="0"/>
        <v>2000000</v>
      </c>
    </row>
    <row r="8" spans="1:6" ht="15.95" customHeight="1">
      <c r="A8" s="504" t="s">
        <v>597</v>
      </c>
      <c r="B8" s="591">
        <v>1022090</v>
      </c>
      <c r="C8" s="576"/>
      <c r="D8" s="576"/>
      <c r="E8" s="28"/>
      <c r="F8" s="61">
        <f t="shared" si="0"/>
        <v>1022090</v>
      </c>
    </row>
    <row r="9" spans="1:6" ht="15.95" customHeight="1">
      <c r="A9" s="592" t="s">
        <v>596</v>
      </c>
      <c r="B9" s="28">
        <v>674241</v>
      </c>
      <c r="C9" s="505"/>
      <c r="D9" s="28"/>
      <c r="E9" s="28"/>
      <c r="F9" s="61">
        <f t="shared" si="0"/>
        <v>674241</v>
      </c>
    </row>
    <row r="10" spans="1:6" ht="15.95" customHeight="1">
      <c r="A10" s="504"/>
      <c r="B10" s="28"/>
      <c r="C10" s="505"/>
      <c r="D10" s="28"/>
      <c r="E10" s="28"/>
      <c r="F10" s="61">
        <f t="shared" si="0"/>
        <v>0</v>
      </c>
    </row>
    <row r="11" spans="1:6" ht="15.95" customHeight="1">
      <c r="A11" s="504"/>
      <c r="B11" s="28"/>
      <c r="C11" s="505"/>
      <c r="D11" s="28"/>
      <c r="E11" s="28"/>
      <c r="F11" s="61">
        <f t="shared" si="0"/>
        <v>0</v>
      </c>
    </row>
    <row r="12" spans="1:6" ht="15.95" customHeight="1">
      <c r="A12" s="504"/>
      <c r="B12" s="28"/>
      <c r="C12" s="505"/>
      <c r="D12" s="28"/>
      <c r="E12" s="28"/>
      <c r="F12" s="61">
        <f t="shared" si="0"/>
        <v>0</v>
      </c>
    </row>
    <row r="13" spans="1:6" ht="15.95" customHeight="1">
      <c r="A13" s="504"/>
      <c r="B13" s="28"/>
      <c r="C13" s="505"/>
      <c r="D13" s="28"/>
      <c r="E13" s="28"/>
      <c r="F13" s="61">
        <f t="shared" si="0"/>
        <v>0</v>
      </c>
    </row>
    <row r="14" spans="1:6" ht="15.95" customHeight="1">
      <c r="A14" s="504"/>
      <c r="B14" s="28"/>
      <c r="C14" s="505"/>
      <c r="D14" s="28"/>
      <c r="E14" s="28"/>
      <c r="F14" s="61">
        <f t="shared" si="0"/>
        <v>0</v>
      </c>
    </row>
    <row r="15" spans="1:6" ht="15.95" customHeight="1">
      <c r="A15" s="504"/>
      <c r="B15" s="28"/>
      <c r="C15" s="505"/>
      <c r="D15" s="28"/>
      <c r="E15" s="28"/>
      <c r="F15" s="61">
        <f t="shared" si="0"/>
        <v>0</v>
      </c>
    </row>
    <row r="16" spans="1:6" ht="15.95" customHeight="1">
      <c r="A16" s="504"/>
      <c r="B16" s="28"/>
      <c r="C16" s="505"/>
      <c r="D16" s="28"/>
      <c r="E16" s="28"/>
      <c r="F16" s="61">
        <f t="shared" si="0"/>
        <v>0</v>
      </c>
    </row>
    <row r="17" spans="1:6" ht="15.95" customHeight="1">
      <c r="A17" s="504"/>
      <c r="B17" s="28"/>
      <c r="C17" s="505"/>
      <c r="D17" s="28"/>
      <c r="E17" s="28"/>
      <c r="F17" s="61">
        <f t="shared" si="0"/>
        <v>0</v>
      </c>
    </row>
    <row r="18" spans="1:6" ht="15.95" customHeight="1">
      <c r="A18" s="504"/>
      <c r="B18" s="28"/>
      <c r="C18" s="505"/>
      <c r="D18" s="28"/>
      <c r="E18" s="28"/>
      <c r="F18" s="61"/>
    </row>
    <row r="19" spans="1:6" ht="15.95" customHeight="1">
      <c r="A19" s="504"/>
      <c r="B19" s="28"/>
      <c r="C19" s="505"/>
      <c r="D19" s="28"/>
      <c r="E19" s="28"/>
      <c r="F19" s="61">
        <f t="shared" si="0"/>
        <v>0</v>
      </c>
    </row>
    <row r="20" spans="1:6" ht="15.95" customHeight="1">
      <c r="A20" s="504"/>
      <c r="B20" s="28"/>
      <c r="C20" s="505"/>
      <c r="D20" s="28"/>
      <c r="E20" s="28"/>
      <c r="F20" s="61">
        <f t="shared" si="0"/>
        <v>0</v>
      </c>
    </row>
    <row r="21" spans="1:6" ht="15.95" customHeight="1">
      <c r="A21" s="504"/>
      <c r="B21" s="28"/>
      <c r="C21" s="505"/>
      <c r="D21" s="28"/>
      <c r="E21" s="28"/>
      <c r="F21" s="61">
        <f t="shared" si="0"/>
        <v>0</v>
      </c>
    </row>
    <row r="22" spans="1:6" ht="15.95" customHeight="1" thickBot="1">
      <c r="A22" s="62"/>
      <c r="B22" s="29"/>
      <c r="C22" s="506"/>
      <c r="D22" s="29"/>
      <c r="E22" s="29"/>
      <c r="F22" s="63">
        <f t="shared" si="0"/>
        <v>0</v>
      </c>
    </row>
    <row r="23" spans="1:6" s="66" customFormat="1" ht="18" customHeight="1" thickBot="1">
      <c r="A23" s="210" t="s">
        <v>63</v>
      </c>
      <c r="B23" s="64">
        <f>SUM(B5:B22)</f>
        <v>100503090</v>
      </c>
      <c r="C23" s="140"/>
      <c r="D23" s="64">
        <f>SUM(D5:D22)</f>
        <v>0</v>
      </c>
      <c r="E23" s="64">
        <f>SUM(E5:E22)</f>
        <v>0</v>
      </c>
      <c r="F23" s="65">
        <f>SUM(F5:F22)</f>
        <v>100503090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……/2018. (….)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2">
    <tabColor rgb="FF92D050"/>
  </sheetPr>
  <dimension ref="A1:F24"/>
  <sheetViews>
    <sheetView zoomScaleNormal="100" workbookViewId="0">
      <selection activeCell="G15" sqref="G15"/>
    </sheetView>
  </sheetViews>
  <sheetFormatPr defaultRowHeight="12.75"/>
  <cols>
    <col min="1" max="1" width="60.6640625" style="48" customWidth="1"/>
    <col min="2" max="2" width="15.6640625" style="47" customWidth="1"/>
    <col min="3" max="3" width="16.33203125" style="47" customWidth="1"/>
    <col min="4" max="4" width="18" style="47" customWidth="1"/>
    <col min="5" max="5" width="16.6640625" style="47" customWidth="1"/>
    <col min="6" max="6" width="18.83203125" style="47" customWidth="1"/>
    <col min="7" max="8" width="12.83203125" style="47" customWidth="1"/>
    <col min="9" max="9" width="13.83203125" style="47" customWidth="1"/>
    <col min="10" max="16384" width="9.33203125" style="47"/>
  </cols>
  <sheetData>
    <row r="1" spans="1:6" ht="24.75" customHeight="1">
      <c r="A1" s="675" t="s">
        <v>1</v>
      </c>
      <c r="B1" s="675"/>
      <c r="C1" s="675"/>
      <c r="D1" s="675"/>
      <c r="E1" s="675"/>
      <c r="F1" s="675"/>
    </row>
    <row r="2" spans="1:6" ht="23.25" customHeight="1" thickBot="1">
      <c r="A2" s="207"/>
      <c r="B2" s="60"/>
      <c r="C2" s="60"/>
      <c r="D2" s="60"/>
      <c r="E2" s="60"/>
      <c r="F2" s="55" t="s">
        <v>552</v>
      </c>
    </row>
    <row r="3" spans="1:6" s="50" customFormat="1" ht="48.75" customHeight="1" thickBot="1">
      <c r="A3" s="208" t="s">
        <v>67</v>
      </c>
      <c r="B3" s="209" t="s">
        <v>65</v>
      </c>
      <c r="C3" s="209" t="s">
        <v>66</v>
      </c>
      <c r="D3" s="209">
        <f>+'6.beruházás'!D3</f>
        <v>0</v>
      </c>
      <c r="E3" s="209">
        <f>+'6.beruházás'!E3</f>
        <v>0</v>
      </c>
      <c r="F3" s="56" t="s">
        <v>602</v>
      </c>
    </row>
    <row r="4" spans="1:6" s="60" customFormat="1" ht="15" customHeight="1" thickBot="1">
      <c r="A4" s="57" t="s">
        <v>496</v>
      </c>
      <c r="B4" s="58" t="s">
        <v>497</v>
      </c>
      <c r="C4" s="58" t="s">
        <v>498</v>
      </c>
      <c r="D4" s="58" t="s">
        <v>500</v>
      </c>
      <c r="E4" s="58" t="s">
        <v>499</v>
      </c>
      <c r="F4" s="59" t="s">
        <v>501</v>
      </c>
    </row>
    <row r="5" spans="1:6" ht="15.95" customHeight="1">
      <c r="A5" s="67" t="s">
        <v>592</v>
      </c>
      <c r="B5" s="68">
        <v>15000000</v>
      </c>
      <c r="C5" s="507"/>
      <c r="D5" s="68"/>
      <c r="E5" s="68"/>
      <c r="F5" s="69">
        <f t="shared" ref="F5:F23" si="0">B5-D5-E5</f>
        <v>15000000</v>
      </c>
    </row>
    <row r="6" spans="1:6" ht="15.95" customHeight="1">
      <c r="A6" s="67"/>
      <c r="B6" s="68"/>
      <c r="C6" s="507"/>
      <c r="D6" s="68"/>
      <c r="E6" s="68"/>
      <c r="F6" s="69">
        <f t="shared" si="0"/>
        <v>0</v>
      </c>
    </row>
    <row r="7" spans="1:6" ht="15.95" customHeight="1">
      <c r="A7" s="67"/>
      <c r="B7" s="68"/>
      <c r="C7" s="507"/>
      <c r="D7" s="68"/>
      <c r="E7" s="68"/>
      <c r="F7" s="69">
        <f t="shared" si="0"/>
        <v>0</v>
      </c>
    </row>
    <row r="8" spans="1:6" ht="15.95" customHeight="1">
      <c r="A8" s="67"/>
      <c r="B8" s="593"/>
      <c r="C8" s="593"/>
      <c r="D8" s="593"/>
      <c r="E8" s="68"/>
      <c r="F8" s="69">
        <f t="shared" si="0"/>
        <v>0</v>
      </c>
    </row>
    <row r="9" spans="1:6" ht="15.95" customHeight="1">
      <c r="A9" s="67"/>
      <c r="B9" s="593"/>
      <c r="C9" s="593"/>
      <c r="D9" s="593"/>
      <c r="E9" s="68"/>
      <c r="F9" s="69">
        <f t="shared" si="0"/>
        <v>0</v>
      </c>
    </row>
    <row r="10" spans="1:6" ht="15.95" customHeight="1">
      <c r="A10" s="67"/>
      <c r="B10" s="68"/>
      <c r="C10" s="507"/>
      <c r="D10" s="68"/>
      <c r="E10" s="68"/>
      <c r="F10" s="69">
        <f t="shared" si="0"/>
        <v>0</v>
      </c>
    </row>
    <row r="11" spans="1:6" ht="15.95" customHeight="1">
      <c r="A11" s="67"/>
      <c r="B11" s="68"/>
      <c r="C11" s="507"/>
      <c r="D11" s="68"/>
      <c r="E11" s="68"/>
      <c r="F11" s="69">
        <f t="shared" si="0"/>
        <v>0</v>
      </c>
    </row>
    <row r="12" spans="1:6" ht="15.95" customHeight="1">
      <c r="A12" s="67"/>
      <c r="B12" s="68"/>
      <c r="C12" s="507"/>
      <c r="D12" s="68"/>
      <c r="E12" s="68"/>
      <c r="F12" s="69">
        <f t="shared" si="0"/>
        <v>0</v>
      </c>
    </row>
    <row r="13" spans="1:6" ht="15.95" customHeight="1">
      <c r="A13" s="67"/>
      <c r="B13" s="68"/>
      <c r="C13" s="507"/>
      <c r="D13" s="68"/>
      <c r="E13" s="68"/>
      <c r="F13" s="69">
        <f t="shared" si="0"/>
        <v>0</v>
      </c>
    </row>
    <row r="14" spans="1:6" ht="15.95" customHeight="1">
      <c r="A14" s="67"/>
      <c r="B14" s="68"/>
      <c r="C14" s="507"/>
      <c r="D14" s="68"/>
      <c r="E14" s="68"/>
      <c r="F14" s="69">
        <f t="shared" si="0"/>
        <v>0</v>
      </c>
    </row>
    <row r="15" spans="1:6" ht="15.95" customHeight="1">
      <c r="A15" s="67"/>
      <c r="B15" s="68"/>
      <c r="C15" s="507"/>
      <c r="D15" s="68"/>
      <c r="E15" s="68"/>
      <c r="F15" s="69">
        <f t="shared" si="0"/>
        <v>0</v>
      </c>
    </row>
    <row r="16" spans="1:6" ht="15.95" customHeight="1">
      <c r="A16" s="67"/>
      <c r="B16" s="68"/>
      <c r="C16" s="507"/>
      <c r="D16" s="68"/>
      <c r="E16" s="68"/>
      <c r="F16" s="69">
        <f t="shared" si="0"/>
        <v>0</v>
      </c>
    </row>
    <row r="17" spans="1:6" ht="15.95" customHeight="1">
      <c r="A17" s="67"/>
      <c r="B17" s="68"/>
      <c r="C17" s="507"/>
      <c r="D17" s="68"/>
      <c r="E17" s="68"/>
      <c r="F17" s="69">
        <f t="shared" si="0"/>
        <v>0</v>
      </c>
    </row>
    <row r="18" spans="1:6" ht="15.95" customHeight="1">
      <c r="A18" s="67"/>
      <c r="B18" s="68"/>
      <c r="C18" s="507"/>
      <c r="D18" s="68"/>
      <c r="E18" s="68"/>
      <c r="F18" s="69">
        <f t="shared" si="0"/>
        <v>0</v>
      </c>
    </row>
    <row r="19" spans="1:6" ht="15.95" customHeight="1">
      <c r="A19" s="67"/>
      <c r="B19" s="68"/>
      <c r="C19" s="507"/>
      <c r="D19" s="68"/>
      <c r="E19" s="68"/>
      <c r="F19" s="69">
        <f t="shared" si="0"/>
        <v>0</v>
      </c>
    </row>
    <row r="20" spans="1:6" ht="15.95" customHeight="1">
      <c r="A20" s="67"/>
      <c r="B20" s="68"/>
      <c r="C20" s="507"/>
      <c r="D20" s="68"/>
      <c r="E20" s="68"/>
      <c r="F20" s="69">
        <f t="shared" si="0"/>
        <v>0</v>
      </c>
    </row>
    <row r="21" spans="1:6" ht="15.95" customHeight="1">
      <c r="A21" s="67"/>
      <c r="B21" s="68"/>
      <c r="C21" s="507"/>
      <c r="D21" s="68"/>
      <c r="E21" s="68"/>
      <c r="F21" s="69">
        <f t="shared" si="0"/>
        <v>0</v>
      </c>
    </row>
    <row r="22" spans="1:6" ht="15.95" customHeight="1">
      <c r="A22" s="67"/>
      <c r="B22" s="68"/>
      <c r="C22" s="507"/>
      <c r="D22" s="68"/>
      <c r="E22" s="68"/>
      <c r="F22" s="69">
        <f t="shared" si="0"/>
        <v>0</v>
      </c>
    </row>
    <row r="23" spans="1:6" ht="15.95" customHeight="1" thickBot="1">
      <c r="A23" s="70"/>
      <c r="B23" s="71"/>
      <c r="C23" s="508"/>
      <c r="D23" s="71"/>
      <c r="E23" s="71"/>
      <c r="F23" s="72">
        <f t="shared" si="0"/>
        <v>0</v>
      </c>
    </row>
    <row r="24" spans="1:6" s="66" customFormat="1" ht="18" customHeight="1" thickBot="1">
      <c r="A24" s="210" t="s">
        <v>63</v>
      </c>
      <c r="B24" s="211">
        <f>SUM(B5:B23)</f>
        <v>15000000</v>
      </c>
      <c r="C24" s="141"/>
      <c r="D24" s="211">
        <f>SUM(D5:D23)</f>
        <v>0</v>
      </c>
      <c r="E24" s="211">
        <f>SUM(E5:E23)</f>
        <v>0</v>
      </c>
      <c r="F24" s="73">
        <f>SUM(F5:F23)</f>
        <v>15000000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……/2018. (….) önkormányzati rendelethez&amp;"Times New Roman CE,Normál"&amp;10
  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3">
    <tabColor rgb="FF92D050"/>
  </sheetPr>
  <dimension ref="A1:H52"/>
  <sheetViews>
    <sheetView zoomScaleNormal="100" workbookViewId="0">
      <selection activeCell="B5" sqref="B5"/>
    </sheetView>
  </sheetViews>
  <sheetFormatPr defaultRowHeight="12.75"/>
  <cols>
    <col min="1" max="1" width="38.6640625" style="52" customWidth="1"/>
    <col min="2" max="5" width="13.83203125" style="52" customWidth="1"/>
    <col min="6" max="16384" width="9.33203125" style="52"/>
  </cols>
  <sheetData>
    <row r="1" spans="1:5">
      <c r="A1" s="233"/>
      <c r="B1" s="233"/>
      <c r="C1" s="233"/>
      <c r="D1" s="233"/>
      <c r="E1" s="233"/>
    </row>
    <row r="2" spans="1:5" ht="15.75">
      <c r="A2" s="234" t="s">
        <v>133</v>
      </c>
      <c r="B2" s="676" t="s">
        <v>546</v>
      </c>
      <c r="C2" s="676"/>
      <c r="D2" s="676"/>
      <c r="E2" s="676"/>
    </row>
    <row r="3" spans="1:5" ht="14.25" thickBot="1">
      <c r="A3" s="233"/>
      <c r="B3" s="233"/>
      <c r="C3" s="233"/>
      <c r="D3" s="678" t="s">
        <v>551</v>
      </c>
      <c r="E3" s="678"/>
    </row>
    <row r="4" spans="1:5" ht="15" customHeight="1" thickBot="1">
      <c r="A4" s="235" t="s">
        <v>126</v>
      </c>
      <c r="B4" s="236" t="e">
        <f>CONCATENATE((LEFT(#REF!,4)),".")</f>
        <v>#REF!</v>
      </c>
      <c r="C4" s="236" t="e">
        <f>CONCATENATE((LEFT(#REF!,4))+1,".")</f>
        <v>#REF!</v>
      </c>
      <c r="D4" s="236" t="e">
        <f>CONCATENATE((LEFT(#REF!,4))+1,". után")</f>
        <v>#REF!</v>
      </c>
      <c r="E4" s="237" t="s">
        <v>51</v>
      </c>
    </row>
    <row r="5" spans="1:5">
      <c r="A5" s="238" t="s">
        <v>127</v>
      </c>
      <c r="B5" s="105"/>
      <c r="C5" s="105"/>
      <c r="D5" s="105"/>
      <c r="E5" s="239">
        <f t="shared" ref="E5:E11" si="0">SUM(B5:D5)</f>
        <v>0</v>
      </c>
    </row>
    <row r="6" spans="1:5">
      <c r="A6" s="240" t="s">
        <v>140</v>
      </c>
      <c r="B6" s="106"/>
      <c r="C6" s="106"/>
      <c r="D6" s="106"/>
      <c r="E6" s="241">
        <f t="shared" si="0"/>
        <v>0</v>
      </c>
    </row>
    <row r="7" spans="1:5">
      <c r="A7" s="242" t="s">
        <v>128</v>
      </c>
      <c r="B7" s="107"/>
      <c r="C7" s="107"/>
      <c r="D7" s="107"/>
      <c r="E7" s="243">
        <f t="shared" si="0"/>
        <v>0</v>
      </c>
    </row>
    <row r="8" spans="1:5">
      <c r="A8" s="242" t="s">
        <v>142</v>
      </c>
      <c r="B8" s="107"/>
      <c r="C8" s="107"/>
      <c r="D8" s="107"/>
      <c r="E8" s="243">
        <f t="shared" si="0"/>
        <v>0</v>
      </c>
    </row>
    <row r="9" spans="1:5">
      <c r="A9" s="242" t="s">
        <v>129</v>
      </c>
      <c r="B9" s="107"/>
      <c r="C9" s="107"/>
      <c r="D9" s="107"/>
      <c r="E9" s="243">
        <f t="shared" si="0"/>
        <v>0</v>
      </c>
    </row>
    <row r="10" spans="1:5">
      <c r="A10" s="242" t="s">
        <v>130</v>
      </c>
      <c r="B10" s="107"/>
      <c r="C10" s="107"/>
      <c r="D10" s="107"/>
      <c r="E10" s="243">
        <f t="shared" si="0"/>
        <v>0</v>
      </c>
    </row>
    <row r="11" spans="1:5" ht="13.5" thickBot="1">
      <c r="A11" s="108"/>
      <c r="B11" s="109"/>
      <c r="C11" s="109"/>
      <c r="D11" s="109"/>
      <c r="E11" s="243">
        <f t="shared" si="0"/>
        <v>0</v>
      </c>
    </row>
    <row r="12" spans="1:5" ht="13.5" thickBot="1">
      <c r="A12" s="244" t="s">
        <v>132</v>
      </c>
      <c r="B12" s="245">
        <f>B5+SUM(B7:B11)</f>
        <v>0</v>
      </c>
      <c r="C12" s="245">
        <f>C5+SUM(C7:C11)</f>
        <v>0</v>
      </c>
      <c r="D12" s="245">
        <f>D5+SUM(D7:D11)</f>
        <v>0</v>
      </c>
      <c r="E12" s="246">
        <f>E5+SUM(E7:E11)</f>
        <v>0</v>
      </c>
    </row>
    <row r="13" spans="1:5" ht="13.5" thickBot="1">
      <c r="A13" s="54"/>
      <c r="B13" s="54"/>
      <c r="C13" s="54"/>
      <c r="D13" s="54"/>
      <c r="E13" s="54"/>
    </row>
    <row r="14" spans="1:5" ht="15" customHeight="1" thickBot="1">
      <c r="A14" s="235" t="s">
        <v>131</v>
      </c>
      <c r="B14" s="236" t="e">
        <f>+B4</f>
        <v>#REF!</v>
      </c>
      <c r="C14" s="236" t="e">
        <f>+C4</f>
        <v>#REF!</v>
      </c>
      <c r="D14" s="236" t="e">
        <f>+D4</f>
        <v>#REF!</v>
      </c>
      <c r="E14" s="237" t="s">
        <v>51</v>
      </c>
    </row>
    <row r="15" spans="1:5">
      <c r="A15" s="238" t="s">
        <v>136</v>
      </c>
      <c r="B15" s="105"/>
      <c r="C15" s="105"/>
      <c r="D15" s="105"/>
      <c r="E15" s="239">
        <f t="shared" ref="E15:E21" si="1">SUM(B15:D15)</f>
        <v>0</v>
      </c>
    </row>
    <row r="16" spans="1:5">
      <c r="A16" s="247" t="s">
        <v>137</v>
      </c>
      <c r="B16" s="107"/>
      <c r="C16" s="107"/>
      <c r="D16" s="107"/>
      <c r="E16" s="243">
        <f t="shared" si="1"/>
        <v>0</v>
      </c>
    </row>
    <row r="17" spans="1:5">
      <c r="A17" s="242" t="s">
        <v>138</v>
      </c>
      <c r="B17" s="107"/>
      <c r="C17" s="107"/>
      <c r="D17" s="107"/>
      <c r="E17" s="243">
        <f t="shared" si="1"/>
        <v>0</v>
      </c>
    </row>
    <row r="18" spans="1:5">
      <c r="A18" s="242" t="s">
        <v>139</v>
      </c>
      <c r="B18" s="107"/>
      <c r="C18" s="107"/>
      <c r="D18" s="107"/>
      <c r="E18" s="243">
        <f t="shared" si="1"/>
        <v>0</v>
      </c>
    </row>
    <row r="19" spans="1:5">
      <c r="A19" s="110"/>
      <c r="B19" s="107"/>
      <c r="C19" s="107"/>
      <c r="D19" s="107"/>
      <c r="E19" s="243">
        <f t="shared" si="1"/>
        <v>0</v>
      </c>
    </row>
    <row r="20" spans="1:5">
      <c r="A20" s="110"/>
      <c r="B20" s="107"/>
      <c r="C20" s="107"/>
      <c r="D20" s="107"/>
      <c r="E20" s="243">
        <f t="shared" si="1"/>
        <v>0</v>
      </c>
    </row>
    <row r="21" spans="1:5" ht="13.5" thickBot="1">
      <c r="A21" s="108"/>
      <c r="B21" s="109"/>
      <c r="C21" s="109"/>
      <c r="D21" s="109"/>
      <c r="E21" s="243">
        <f t="shared" si="1"/>
        <v>0</v>
      </c>
    </row>
    <row r="22" spans="1:5" ht="13.5" thickBot="1">
      <c r="A22" s="244" t="s">
        <v>52</v>
      </c>
      <c r="B22" s="245">
        <f>SUM(B15:B21)</f>
        <v>0</v>
      </c>
      <c r="C22" s="245">
        <f>SUM(C15:C21)</f>
        <v>0</v>
      </c>
      <c r="D22" s="245">
        <f>SUM(D15:D21)</f>
        <v>0</v>
      </c>
      <c r="E22" s="246">
        <f>SUM(E15:E21)</f>
        <v>0</v>
      </c>
    </row>
    <row r="23" spans="1:5">
      <c r="A23" s="233"/>
      <c r="B23" s="233"/>
      <c r="C23" s="233"/>
      <c r="D23" s="233"/>
      <c r="E23" s="233"/>
    </row>
    <row r="24" spans="1:5">
      <c r="A24" s="233"/>
      <c r="B24" s="233"/>
      <c r="C24" s="233"/>
      <c r="D24" s="233"/>
      <c r="E24" s="233"/>
    </row>
    <row r="25" spans="1:5" ht="15.75">
      <c r="A25" s="234" t="s">
        <v>133</v>
      </c>
      <c r="B25" s="677"/>
      <c r="C25" s="677"/>
      <c r="D25" s="677"/>
      <c r="E25" s="677"/>
    </row>
    <row r="26" spans="1:5" ht="14.25" thickBot="1">
      <c r="A26" s="233"/>
      <c r="B26" s="233"/>
      <c r="C26" s="233"/>
      <c r="D26" s="678" t="s">
        <v>557</v>
      </c>
      <c r="E26" s="678"/>
    </row>
    <row r="27" spans="1:5" ht="13.5" thickBot="1">
      <c r="A27" s="235" t="s">
        <v>126</v>
      </c>
      <c r="B27" s="236" t="e">
        <f>+B14</f>
        <v>#REF!</v>
      </c>
      <c r="C27" s="236" t="e">
        <f>+C14</f>
        <v>#REF!</v>
      </c>
      <c r="D27" s="236" t="e">
        <f>+D14</f>
        <v>#REF!</v>
      </c>
      <c r="E27" s="237" t="s">
        <v>51</v>
      </c>
    </row>
    <row r="28" spans="1:5">
      <c r="A28" s="238" t="s">
        <v>127</v>
      </c>
      <c r="B28" s="105"/>
      <c r="C28" s="105"/>
      <c r="D28" s="105"/>
      <c r="E28" s="239">
        <f t="shared" ref="E28:E34" si="2">SUM(B28:D28)</f>
        <v>0</v>
      </c>
    </row>
    <row r="29" spans="1:5">
      <c r="A29" s="240" t="s">
        <v>140</v>
      </c>
      <c r="B29" s="106"/>
      <c r="C29" s="106"/>
      <c r="D29" s="106"/>
      <c r="E29" s="241">
        <f t="shared" si="2"/>
        <v>0</v>
      </c>
    </row>
    <row r="30" spans="1:5">
      <c r="A30" s="242" t="s">
        <v>128</v>
      </c>
      <c r="B30" s="107"/>
      <c r="C30" s="107"/>
      <c r="D30" s="107"/>
      <c r="E30" s="243">
        <f t="shared" si="2"/>
        <v>0</v>
      </c>
    </row>
    <row r="31" spans="1:5">
      <c r="A31" s="242" t="s">
        <v>142</v>
      </c>
      <c r="B31" s="107"/>
      <c r="C31" s="107"/>
      <c r="D31" s="107"/>
      <c r="E31" s="243">
        <f t="shared" si="2"/>
        <v>0</v>
      </c>
    </row>
    <row r="32" spans="1:5">
      <c r="A32" s="242" t="s">
        <v>129</v>
      </c>
      <c r="B32" s="107"/>
      <c r="C32" s="107"/>
      <c r="D32" s="107"/>
      <c r="E32" s="243">
        <f t="shared" si="2"/>
        <v>0</v>
      </c>
    </row>
    <row r="33" spans="1:5">
      <c r="A33" s="242" t="s">
        <v>130</v>
      </c>
      <c r="B33" s="107"/>
      <c r="C33" s="107"/>
      <c r="D33" s="107"/>
      <c r="E33" s="243">
        <f t="shared" si="2"/>
        <v>0</v>
      </c>
    </row>
    <row r="34" spans="1:5" ht="13.5" thickBot="1">
      <c r="A34" s="108"/>
      <c r="B34" s="109"/>
      <c r="C34" s="109"/>
      <c r="D34" s="109"/>
      <c r="E34" s="243">
        <f t="shared" si="2"/>
        <v>0</v>
      </c>
    </row>
    <row r="35" spans="1:5" ht="13.5" thickBot="1">
      <c r="A35" s="244" t="s">
        <v>132</v>
      </c>
      <c r="B35" s="245">
        <f>B28+SUM(B30:B34)</f>
        <v>0</v>
      </c>
      <c r="C35" s="245">
        <f>C28+SUM(C30:C34)</f>
        <v>0</v>
      </c>
      <c r="D35" s="245">
        <f>D28+SUM(D30:D34)</f>
        <v>0</v>
      </c>
      <c r="E35" s="246">
        <f>E28+SUM(E30:E34)</f>
        <v>0</v>
      </c>
    </row>
    <row r="36" spans="1:5" ht="13.5" thickBot="1">
      <c r="A36" s="54"/>
      <c r="B36" s="54"/>
      <c r="C36" s="54"/>
      <c r="D36" s="54"/>
      <c r="E36" s="54"/>
    </row>
    <row r="37" spans="1:5" ht="13.5" thickBot="1">
      <c r="A37" s="235" t="s">
        <v>131</v>
      </c>
      <c r="B37" s="236" t="e">
        <f>+B27</f>
        <v>#REF!</v>
      </c>
      <c r="C37" s="236" t="e">
        <f>+C27</f>
        <v>#REF!</v>
      </c>
      <c r="D37" s="236" t="e">
        <f>+D27</f>
        <v>#REF!</v>
      </c>
      <c r="E37" s="237" t="s">
        <v>51</v>
      </c>
    </row>
    <row r="38" spans="1:5">
      <c r="A38" s="238" t="s">
        <v>136</v>
      </c>
      <c r="B38" s="105"/>
      <c r="C38" s="105"/>
      <c r="D38" s="105"/>
      <c r="E38" s="239">
        <f t="shared" ref="E38:E44" si="3">SUM(B38:D38)</f>
        <v>0</v>
      </c>
    </row>
    <row r="39" spans="1:5">
      <c r="A39" s="247" t="s">
        <v>137</v>
      </c>
      <c r="B39" s="107"/>
      <c r="C39" s="107"/>
      <c r="D39" s="107"/>
      <c r="E39" s="243">
        <f t="shared" si="3"/>
        <v>0</v>
      </c>
    </row>
    <row r="40" spans="1:5">
      <c r="A40" s="242" t="s">
        <v>138</v>
      </c>
      <c r="B40" s="107"/>
      <c r="C40" s="107"/>
      <c r="D40" s="107"/>
      <c r="E40" s="243">
        <f t="shared" si="3"/>
        <v>0</v>
      </c>
    </row>
    <row r="41" spans="1:5">
      <c r="A41" s="242" t="s">
        <v>139</v>
      </c>
      <c r="B41" s="107"/>
      <c r="C41" s="107"/>
      <c r="D41" s="107"/>
      <c r="E41" s="243">
        <f t="shared" si="3"/>
        <v>0</v>
      </c>
    </row>
    <row r="42" spans="1:5">
      <c r="A42" s="110"/>
      <c r="B42" s="107"/>
      <c r="C42" s="107"/>
      <c r="D42" s="107"/>
      <c r="E42" s="243">
        <f t="shared" si="3"/>
        <v>0</v>
      </c>
    </row>
    <row r="43" spans="1:5">
      <c r="A43" s="110"/>
      <c r="B43" s="107"/>
      <c r="C43" s="107"/>
      <c r="D43" s="107"/>
      <c r="E43" s="243">
        <f t="shared" si="3"/>
        <v>0</v>
      </c>
    </row>
    <row r="44" spans="1:5" ht="13.5" thickBot="1">
      <c r="A44" s="108"/>
      <c r="B44" s="109"/>
      <c r="C44" s="109"/>
      <c r="D44" s="109"/>
      <c r="E44" s="243">
        <f t="shared" si="3"/>
        <v>0</v>
      </c>
    </row>
    <row r="45" spans="1:5" ht="13.5" thickBot="1">
      <c r="A45" s="244" t="s">
        <v>52</v>
      </c>
      <c r="B45" s="245">
        <f>SUM(B38:B44)</f>
        <v>0</v>
      </c>
      <c r="C45" s="245">
        <f>SUM(C38:C44)</f>
        <v>0</v>
      </c>
      <c r="D45" s="245">
        <f>SUM(D38:D44)</f>
        <v>0</v>
      </c>
      <c r="E45" s="246">
        <f>SUM(E38:E44)</f>
        <v>0</v>
      </c>
    </row>
    <row r="46" spans="1:5">
      <c r="A46" s="233"/>
      <c r="B46" s="233"/>
      <c r="C46" s="233"/>
      <c r="D46" s="233"/>
      <c r="E46" s="233"/>
    </row>
    <row r="47" spans="1:5" ht="15.75">
      <c r="A47" s="686" t="e">
        <f>+CONCATENATE("Önkormányzaton kívüli EU-s projektekhez történő hozzájárulás ",LEFT(#REF!,4),". évi előirányzat")</f>
        <v>#REF!</v>
      </c>
      <c r="B47" s="686"/>
      <c r="C47" s="686"/>
      <c r="D47" s="686"/>
      <c r="E47" s="686"/>
    </row>
    <row r="48" spans="1:5" ht="13.5" thickBot="1">
      <c r="A48" s="233"/>
      <c r="B48" s="233"/>
      <c r="C48" s="233"/>
      <c r="D48" s="233"/>
      <c r="E48" s="233"/>
    </row>
    <row r="49" spans="1:8" ht="13.5" thickBot="1">
      <c r="A49" s="691" t="s">
        <v>134</v>
      </c>
      <c r="B49" s="692"/>
      <c r="C49" s="693"/>
      <c r="D49" s="689" t="s">
        <v>143</v>
      </c>
      <c r="E49" s="690"/>
      <c r="H49" s="53"/>
    </row>
    <row r="50" spans="1:8">
      <c r="A50" s="694"/>
      <c r="B50" s="695"/>
      <c r="C50" s="696"/>
      <c r="D50" s="682"/>
      <c r="E50" s="683"/>
    </row>
    <row r="51" spans="1:8" ht="13.5" thickBot="1">
      <c r="A51" s="697"/>
      <c r="B51" s="698"/>
      <c r="C51" s="699"/>
      <c r="D51" s="684"/>
      <c r="E51" s="685"/>
    </row>
    <row r="52" spans="1:8" ht="13.5" thickBot="1">
      <c r="A52" s="679" t="s">
        <v>52</v>
      </c>
      <c r="B52" s="680"/>
      <c r="C52" s="681"/>
      <c r="D52" s="687">
        <f>SUM(D50:E51)</f>
        <v>0</v>
      </c>
      <c r="E52" s="688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 &amp;10 &amp;"Times New Roman CE,Félkövér dőlt"8.melléklet a ........./2018. (...) önkormányzati rendelethez&amp;"Times New Roman CE,Félkövér"&amp;12
Európai uniós támogatással megvalósuló projektek 
bevételei, kiadásai, hozzájárulások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4"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/>
  <cols>
    <col min="1" max="1" width="19.5" style="420" customWidth="1"/>
    <col min="2" max="2" width="72" style="421" customWidth="1"/>
    <col min="3" max="3" width="25" style="422" customWidth="1"/>
    <col min="4" max="16384" width="9.33203125" style="3"/>
  </cols>
  <sheetData>
    <row r="1" spans="1:3" s="2" customFormat="1" ht="16.5" customHeight="1" thickBot="1">
      <c r="A1" s="248"/>
      <c r="B1" s="250"/>
      <c r="C1" s="273" t="s">
        <v>603</v>
      </c>
    </row>
    <row r="2" spans="1:3" s="111" customFormat="1" ht="21" customHeight="1">
      <c r="A2" s="436" t="s">
        <v>61</v>
      </c>
      <c r="B2" s="382" t="s">
        <v>560</v>
      </c>
      <c r="C2" s="384" t="s">
        <v>53</v>
      </c>
    </row>
    <row r="3" spans="1:3" s="111" customFormat="1" ht="16.5" thickBot="1">
      <c r="A3" s="251" t="s">
        <v>197</v>
      </c>
      <c r="B3" s="383" t="s">
        <v>406</v>
      </c>
      <c r="C3" s="529" t="s">
        <v>53</v>
      </c>
    </row>
    <row r="4" spans="1:3" s="112" customFormat="1" ht="15.95" customHeight="1" thickBot="1">
      <c r="A4" s="252"/>
      <c r="B4" s="252"/>
      <c r="C4" s="253" t="s">
        <v>553</v>
      </c>
    </row>
    <row r="5" spans="1:3" ht="13.5" thickBot="1">
      <c r="A5" s="437" t="s">
        <v>199</v>
      </c>
      <c r="B5" s="254" t="s">
        <v>54</v>
      </c>
      <c r="C5" s="385" t="s">
        <v>55</v>
      </c>
    </row>
    <row r="6" spans="1:3" s="74" customFormat="1" ht="12.95" customHeight="1" thickBot="1">
      <c r="A6" s="215" t="s">
        <v>496</v>
      </c>
      <c r="B6" s="216" t="s">
        <v>497</v>
      </c>
      <c r="C6" s="217" t="s">
        <v>498</v>
      </c>
    </row>
    <row r="7" spans="1:3" s="74" customFormat="1" ht="15.95" customHeight="1" thickBot="1">
      <c r="A7" s="256"/>
      <c r="B7" s="257" t="s">
        <v>56</v>
      </c>
      <c r="C7" s="386"/>
    </row>
    <row r="8" spans="1:3" s="74" customFormat="1" ht="12" customHeight="1" thickBot="1">
      <c r="A8" s="37" t="s">
        <v>18</v>
      </c>
      <c r="B8" s="21" t="s">
        <v>252</v>
      </c>
      <c r="C8" s="321">
        <f>+C9+C10+C11+C12+C13+C14</f>
        <v>192772854</v>
      </c>
    </row>
    <row r="9" spans="1:3" s="113" customFormat="1" ht="12" customHeight="1">
      <c r="A9" s="464" t="s">
        <v>93</v>
      </c>
      <c r="B9" s="446" t="s">
        <v>253</v>
      </c>
      <c r="C9" s="324">
        <v>98718889</v>
      </c>
    </row>
    <row r="10" spans="1:3" s="114" customFormat="1" ht="12" customHeight="1">
      <c r="A10" s="465" t="s">
        <v>94</v>
      </c>
      <c r="B10" s="447" t="s">
        <v>254</v>
      </c>
      <c r="C10" s="323">
        <v>39896300</v>
      </c>
    </row>
    <row r="11" spans="1:3" s="114" customFormat="1" ht="12" customHeight="1">
      <c r="A11" s="465" t="s">
        <v>95</v>
      </c>
      <c r="B11" s="447" t="s">
        <v>255</v>
      </c>
      <c r="C11" s="323">
        <v>52357665</v>
      </c>
    </row>
    <row r="12" spans="1:3" s="114" customFormat="1" ht="12" customHeight="1">
      <c r="A12" s="465" t="s">
        <v>96</v>
      </c>
      <c r="B12" s="447" t="s">
        <v>256</v>
      </c>
      <c r="C12" s="323">
        <v>1800000</v>
      </c>
    </row>
    <row r="13" spans="1:3" s="114" customFormat="1" ht="12" customHeight="1">
      <c r="A13" s="465" t="s">
        <v>144</v>
      </c>
      <c r="B13" s="447" t="s">
        <v>510</v>
      </c>
      <c r="C13" s="323"/>
    </row>
    <row r="14" spans="1:3" s="113" customFormat="1" ht="12" customHeight="1" thickBot="1">
      <c r="A14" s="466" t="s">
        <v>97</v>
      </c>
      <c r="B14" s="448" t="s">
        <v>439</v>
      </c>
      <c r="C14" s="323"/>
    </row>
    <row r="15" spans="1:3" s="113" customFormat="1" ht="12" customHeight="1" thickBot="1">
      <c r="A15" s="37" t="s">
        <v>19</v>
      </c>
      <c r="B15" s="316" t="s">
        <v>257</v>
      </c>
      <c r="C15" s="321">
        <f>+C16+C17+C18+C19+C20</f>
        <v>22329411</v>
      </c>
    </row>
    <row r="16" spans="1:3" s="113" customFormat="1" ht="12" customHeight="1">
      <c r="A16" s="464" t="s">
        <v>99</v>
      </c>
      <c r="B16" s="446" t="s">
        <v>258</v>
      </c>
      <c r="C16" s="324"/>
    </row>
    <row r="17" spans="1:3" s="113" customFormat="1" ht="12" customHeight="1">
      <c r="A17" s="465" t="s">
        <v>100</v>
      </c>
      <c r="B17" s="447" t="s">
        <v>259</v>
      </c>
      <c r="C17" s="323"/>
    </row>
    <row r="18" spans="1:3" s="113" customFormat="1" ht="12" customHeight="1">
      <c r="A18" s="465" t="s">
        <v>101</v>
      </c>
      <c r="B18" s="447" t="s">
        <v>428</v>
      </c>
      <c r="C18" s="323"/>
    </row>
    <row r="19" spans="1:3" s="113" customFormat="1" ht="12" customHeight="1">
      <c r="A19" s="465" t="s">
        <v>102</v>
      </c>
      <c r="B19" s="447" t="s">
        <v>429</v>
      </c>
      <c r="C19" s="323"/>
    </row>
    <row r="20" spans="1:3" s="113" customFormat="1" ht="12" customHeight="1">
      <c r="A20" s="465" t="s">
        <v>103</v>
      </c>
      <c r="B20" s="447" t="s">
        <v>260</v>
      </c>
      <c r="C20" s="323">
        <v>22329411</v>
      </c>
    </row>
    <row r="21" spans="1:3" s="114" customFormat="1" ht="12" customHeight="1" thickBot="1">
      <c r="A21" s="466" t="s">
        <v>112</v>
      </c>
      <c r="B21" s="448" t="s">
        <v>261</v>
      </c>
      <c r="C21" s="325"/>
    </row>
    <row r="22" spans="1:3" s="114" customFormat="1" ht="12" customHeight="1" thickBot="1">
      <c r="A22" s="37" t="s">
        <v>20</v>
      </c>
      <c r="B22" s="21" t="s">
        <v>262</v>
      </c>
      <c r="C22" s="321">
        <f>+C23+C24+C25+C26+C27</f>
        <v>12749878</v>
      </c>
    </row>
    <row r="23" spans="1:3" s="114" customFormat="1" ht="12" customHeight="1">
      <c r="A23" s="464" t="s">
        <v>82</v>
      </c>
      <c r="B23" s="446" t="s">
        <v>263</v>
      </c>
      <c r="C23" s="324"/>
    </row>
    <row r="24" spans="1:3" s="113" customFormat="1" ht="12" customHeight="1">
      <c r="A24" s="465" t="s">
        <v>83</v>
      </c>
      <c r="B24" s="447" t="s">
        <v>264</v>
      </c>
      <c r="C24" s="323"/>
    </row>
    <row r="25" spans="1:3" s="114" customFormat="1" ht="12" customHeight="1">
      <c r="A25" s="465" t="s">
        <v>84</v>
      </c>
      <c r="B25" s="447" t="s">
        <v>430</v>
      </c>
      <c r="C25" s="323"/>
    </row>
    <row r="26" spans="1:3" s="114" customFormat="1" ht="12" customHeight="1">
      <c r="A26" s="465" t="s">
        <v>85</v>
      </c>
      <c r="B26" s="447" t="s">
        <v>431</v>
      </c>
      <c r="C26" s="323"/>
    </row>
    <row r="27" spans="1:3" s="114" customFormat="1" ht="12" customHeight="1">
      <c r="A27" s="465" t="s">
        <v>165</v>
      </c>
      <c r="B27" s="447" t="s">
        <v>265</v>
      </c>
      <c r="C27" s="323">
        <v>12749878</v>
      </c>
    </row>
    <row r="28" spans="1:3" s="114" customFormat="1" ht="12" customHeight="1" thickBot="1">
      <c r="A28" s="466" t="s">
        <v>166</v>
      </c>
      <c r="B28" s="448" t="s">
        <v>266</v>
      </c>
      <c r="C28" s="325"/>
    </row>
    <row r="29" spans="1:3" s="114" customFormat="1" ht="12" customHeight="1" thickBot="1">
      <c r="A29" s="37" t="s">
        <v>167</v>
      </c>
      <c r="B29" s="21" t="s">
        <v>267</v>
      </c>
      <c r="C29" s="327">
        <f>+C30+C34+C35+C36</f>
        <v>25350000</v>
      </c>
    </row>
    <row r="30" spans="1:3" s="114" customFormat="1" ht="12" customHeight="1">
      <c r="A30" s="464" t="s">
        <v>268</v>
      </c>
      <c r="B30" s="446" t="s">
        <v>511</v>
      </c>
      <c r="C30" s="441">
        <f>+C31+C32+C33</f>
        <v>18500000</v>
      </c>
    </row>
    <row r="31" spans="1:3" s="114" customFormat="1" ht="12" customHeight="1">
      <c r="A31" s="465" t="s">
        <v>269</v>
      </c>
      <c r="B31" s="447" t="s">
        <v>274</v>
      </c>
      <c r="C31" s="323">
        <v>3500000</v>
      </c>
    </row>
    <row r="32" spans="1:3" s="114" customFormat="1" ht="12" customHeight="1">
      <c r="A32" s="465" t="s">
        <v>270</v>
      </c>
      <c r="B32" s="447" t="s">
        <v>275</v>
      </c>
      <c r="C32" s="323"/>
    </row>
    <row r="33" spans="1:3" s="114" customFormat="1" ht="12" customHeight="1">
      <c r="A33" s="465" t="s">
        <v>443</v>
      </c>
      <c r="B33" s="520" t="s">
        <v>444</v>
      </c>
      <c r="C33" s="323">
        <v>15000000</v>
      </c>
    </row>
    <row r="34" spans="1:3" s="114" customFormat="1" ht="12" customHeight="1">
      <c r="A34" s="465" t="s">
        <v>271</v>
      </c>
      <c r="B34" s="447" t="s">
        <v>276</v>
      </c>
      <c r="C34" s="323">
        <v>3500000</v>
      </c>
    </row>
    <row r="35" spans="1:3" s="114" customFormat="1" ht="12" customHeight="1">
      <c r="A35" s="465" t="s">
        <v>272</v>
      </c>
      <c r="B35" s="447" t="s">
        <v>277</v>
      </c>
      <c r="C35" s="323">
        <v>100000</v>
      </c>
    </row>
    <row r="36" spans="1:3" s="114" customFormat="1" ht="12" customHeight="1" thickBot="1">
      <c r="A36" s="466" t="s">
        <v>273</v>
      </c>
      <c r="B36" s="448" t="s">
        <v>278</v>
      </c>
      <c r="C36" s="325">
        <v>3250000</v>
      </c>
    </row>
    <row r="37" spans="1:3" s="114" customFormat="1" ht="12" customHeight="1" thickBot="1">
      <c r="A37" s="37" t="s">
        <v>22</v>
      </c>
      <c r="B37" s="21" t="s">
        <v>440</v>
      </c>
      <c r="C37" s="321">
        <f>SUM(C38:C48)</f>
        <v>10287000</v>
      </c>
    </row>
    <row r="38" spans="1:3" s="114" customFormat="1" ht="12" customHeight="1">
      <c r="A38" s="464" t="s">
        <v>86</v>
      </c>
      <c r="B38" s="446" t="s">
        <v>281</v>
      </c>
      <c r="C38" s="324"/>
    </row>
    <row r="39" spans="1:3" s="114" customFormat="1" ht="12" customHeight="1">
      <c r="A39" s="465" t="s">
        <v>87</v>
      </c>
      <c r="B39" s="447" t="s">
        <v>282</v>
      </c>
      <c r="C39" s="323">
        <v>1500000</v>
      </c>
    </row>
    <row r="40" spans="1:3" s="114" customFormat="1" ht="12" customHeight="1">
      <c r="A40" s="465" t="s">
        <v>88</v>
      </c>
      <c r="B40" s="447" t="s">
        <v>283</v>
      </c>
      <c r="C40" s="323">
        <v>500000</v>
      </c>
    </row>
    <row r="41" spans="1:3" s="114" customFormat="1" ht="12" customHeight="1">
      <c r="A41" s="465" t="s">
        <v>169</v>
      </c>
      <c r="B41" s="447" t="s">
        <v>284</v>
      </c>
      <c r="C41" s="323">
        <v>2000000</v>
      </c>
    </row>
    <row r="42" spans="1:3" s="114" customFormat="1" ht="12" customHeight="1">
      <c r="A42" s="465" t="s">
        <v>170</v>
      </c>
      <c r="B42" s="447" t="s">
        <v>285</v>
      </c>
      <c r="C42" s="323">
        <v>4100000</v>
      </c>
    </row>
    <row r="43" spans="1:3" s="114" customFormat="1" ht="12" customHeight="1">
      <c r="A43" s="465" t="s">
        <v>171</v>
      </c>
      <c r="B43" s="447" t="s">
        <v>286</v>
      </c>
      <c r="C43" s="323">
        <v>2187000</v>
      </c>
    </row>
    <row r="44" spans="1:3" s="114" customFormat="1" ht="12" customHeight="1">
      <c r="A44" s="465" t="s">
        <v>172</v>
      </c>
      <c r="B44" s="447" t="s">
        <v>287</v>
      </c>
      <c r="C44" s="323"/>
    </row>
    <row r="45" spans="1:3" s="114" customFormat="1" ht="12" customHeight="1">
      <c r="A45" s="465" t="s">
        <v>173</v>
      </c>
      <c r="B45" s="447" t="s">
        <v>288</v>
      </c>
      <c r="C45" s="323"/>
    </row>
    <row r="46" spans="1:3" s="114" customFormat="1" ht="12" customHeight="1">
      <c r="A46" s="465" t="s">
        <v>279</v>
      </c>
      <c r="B46" s="447" t="s">
        <v>289</v>
      </c>
      <c r="C46" s="326"/>
    </row>
    <row r="47" spans="1:3" s="114" customFormat="1" ht="12" customHeight="1">
      <c r="A47" s="466" t="s">
        <v>280</v>
      </c>
      <c r="B47" s="448" t="s">
        <v>442</v>
      </c>
      <c r="C47" s="433"/>
    </row>
    <row r="48" spans="1:3" s="114" customFormat="1" ht="12" customHeight="1" thickBot="1">
      <c r="A48" s="466" t="s">
        <v>441</v>
      </c>
      <c r="B48" s="448" t="s">
        <v>290</v>
      </c>
      <c r="C48" s="433"/>
    </row>
    <row r="49" spans="1:3" s="114" customFormat="1" ht="12" customHeight="1" thickBot="1">
      <c r="A49" s="37" t="s">
        <v>23</v>
      </c>
      <c r="B49" s="21" t="s">
        <v>291</v>
      </c>
      <c r="C49" s="321">
        <f>SUM(C50:C54)</f>
        <v>0</v>
      </c>
    </row>
    <row r="50" spans="1:3" s="114" customFormat="1" ht="12" customHeight="1">
      <c r="A50" s="464" t="s">
        <v>89</v>
      </c>
      <c r="B50" s="446" t="s">
        <v>295</v>
      </c>
      <c r="C50" s="492"/>
    </row>
    <row r="51" spans="1:3" s="114" customFormat="1" ht="12" customHeight="1">
      <c r="A51" s="465" t="s">
        <v>90</v>
      </c>
      <c r="B51" s="447" t="s">
        <v>296</v>
      </c>
      <c r="C51" s="326"/>
    </row>
    <row r="52" spans="1:3" s="114" customFormat="1" ht="12" customHeight="1">
      <c r="A52" s="465" t="s">
        <v>292</v>
      </c>
      <c r="B52" s="447" t="s">
        <v>297</v>
      </c>
      <c r="C52" s="326"/>
    </row>
    <row r="53" spans="1:3" s="114" customFormat="1" ht="12" customHeight="1">
      <c r="A53" s="465" t="s">
        <v>293</v>
      </c>
      <c r="B53" s="447" t="s">
        <v>298</v>
      </c>
      <c r="C53" s="326"/>
    </row>
    <row r="54" spans="1:3" s="114" customFormat="1" ht="12" customHeight="1" thickBot="1">
      <c r="A54" s="466" t="s">
        <v>294</v>
      </c>
      <c r="B54" s="448" t="s">
        <v>299</v>
      </c>
      <c r="C54" s="433"/>
    </row>
    <row r="55" spans="1:3" s="114" customFormat="1" ht="12" customHeight="1" thickBot="1">
      <c r="A55" s="37" t="s">
        <v>174</v>
      </c>
      <c r="B55" s="21" t="s">
        <v>300</v>
      </c>
      <c r="C55" s="321">
        <f>SUM(C56:C58)</f>
        <v>16105883</v>
      </c>
    </row>
    <row r="56" spans="1:3" s="114" customFormat="1" ht="12" customHeight="1">
      <c r="A56" s="464" t="s">
        <v>91</v>
      </c>
      <c r="B56" s="446" t="s">
        <v>301</v>
      </c>
      <c r="C56" s="324"/>
    </row>
    <row r="57" spans="1:3" s="114" customFormat="1" ht="12" customHeight="1">
      <c r="A57" s="465" t="s">
        <v>92</v>
      </c>
      <c r="B57" s="447" t="s">
        <v>432</v>
      </c>
      <c r="C57" s="323"/>
    </row>
    <row r="58" spans="1:3" s="114" customFormat="1" ht="12" customHeight="1">
      <c r="A58" s="465" t="s">
        <v>304</v>
      </c>
      <c r="B58" s="447" t="s">
        <v>302</v>
      </c>
      <c r="C58" s="323">
        <v>16105883</v>
      </c>
    </row>
    <row r="59" spans="1:3" s="114" customFormat="1" ht="12" customHeight="1" thickBot="1">
      <c r="A59" s="466" t="s">
        <v>305</v>
      </c>
      <c r="B59" s="448" t="s">
        <v>303</v>
      </c>
      <c r="C59" s="325"/>
    </row>
    <row r="60" spans="1:3" s="114" customFormat="1" ht="12" customHeight="1" thickBot="1">
      <c r="A60" s="37" t="s">
        <v>25</v>
      </c>
      <c r="B60" s="316" t="s">
        <v>306</v>
      </c>
      <c r="C60" s="321">
        <f>SUM(C61:C63)</f>
        <v>0</v>
      </c>
    </row>
    <row r="61" spans="1:3" s="114" customFormat="1" ht="12" customHeight="1">
      <c r="A61" s="464" t="s">
        <v>175</v>
      </c>
      <c r="B61" s="446" t="s">
        <v>308</v>
      </c>
      <c r="C61" s="326"/>
    </row>
    <row r="62" spans="1:3" s="114" customFormat="1" ht="12" customHeight="1">
      <c r="A62" s="465" t="s">
        <v>176</v>
      </c>
      <c r="B62" s="447" t="s">
        <v>433</v>
      </c>
      <c r="C62" s="326"/>
    </row>
    <row r="63" spans="1:3" s="114" customFormat="1" ht="12" customHeight="1">
      <c r="A63" s="465" t="s">
        <v>228</v>
      </c>
      <c r="B63" s="447" t="s">
        <v>309</v>
      </c>
      <c r="C63" s="326"/>
    </row>
    <row r="64" spans="1:3" s="114" customFormat="1" ht="12" customHeight="1" thickBot="1">
      <c r="A64" s="466" t="s">
        <v>307</v>
      </c>
      <c r="B64" s="448" t="s">
        <v>310</v>
      </c>
      <c r="C64" s="326"/>
    </row>
    <row r="65" spans="1:3" s="114" customFormat="1" ht="12" customHeight="1" thickBot="1">
      <c r="A65" s="37" t="s">
        <v>26</v>
      </c>
      <c r="B65" s="21" t="s">
        <v>311</v>
      </c>
      <c r="C65" s="327">
        <f>+C8+C15+C22+C29+C37+C49+C55+C60</f>
        <v>279595026</v>
      </c>
    </row>
    <row r="66" spans="1:3" s="114" customFormat="1" ht="12" customHeight="1" thickBot="1">
      <c r="A66" s="467" t="s">
        <v>402</v>
      </c>
      <c r="B66" s="316" t="s">
        <v>313</v>
      </c>
      <c r="C66" s="321">
        <f>SUM(C67:C69)</f>
        <v>0</v>
      </c>
    </row>
    <row r="67" spans="1:3" s="114" customFormat="1" ht="12" customHeight="1">
      <c r="A67" s="464" t="s">
        <v>344</v>
      </c>
      <c r="B67" s="446" t="s">
        <v>314</v>
      </c>
      <c r="C67" s="326"/>
    </row>
    <row r="68" spans="1:3" s="114" customFormat="1" ht="12" customHeight="1">
      <c r="A68" s="465" t="s">
        <v>353</v>
      </c>
      <c r="B68" s="447" t="s">
        <v>315</v>
      </c>
      <c r="C68" s="326"/>
    </row>
    <row r="69" spans="1:3" s="114" customFormat="1" ht="12" customHeight="1" thickBot="1">
      <c r="A69" s="466" t="s">
        <v>354</v>
      </c>
      <c r="B69" s="521" t="s">
        <v>470</v>
      </c>
      <c r="C69" s="326"/>
    </row>
    <row r="70" spans="1:3" s="114" customFormat="1" ht="12" customHeight="1" thickBot="1">
      <c r="A70" s="467" t="s">
        <v>317</v>
      </c>
      <c r="B70" s="316" t="s">
        <v>318</v>
      </c>
      <c r="C70" s="321">
        <f>SUM(C71:C74)</f>
        <v>0</v>
      </c>
    </row>
    <row r="71" spans="1:3" s="114" customFormat="1" ht="12" customHeight="1">
      <c r="A71" s="464" t="s">
        <v>145</v>
      </c>
      <c r="B71" s="446" t="s">
        <v>319</v>
      </c>
      <c r="C71" s="326"/>
    </row>
    <row r="72" spans="1:3" s="114" customFormat="1" ht="12" customHeight="1">
      <c r="A72" s="465" t="s">
        <v>146</v>
      </c>
      <c r="B72" s="447" t="s">
        <v>320</v>
      </c>
      <c r="C72" s="326"/>
    </row>
    <row r="73" spans="1:3" s="114" customFormat="1" ht="12" customHeight="1">
      <c r="A73" s="465" t="s">
        <v>345</v>
      </c>
      <c r="B73" s="447" t="s">
        <v>321</v>
      </c>
      <c r="C73" s="326"/>
    </row>
    <row r="74" spans="1:3" s="114" customFormat="1" ht="12" customHeight="1" thickBot="1">
      <c r="A74" s="466" t="s">
        <v>346</v>
      </c>
      <c r="B74" s="448" t="s">
        <v>322</v>
      </c>
      <c r="C74" s="326"/>
    </row>
    <row r="75" spans="1:3" s="114" customFormat="1" ht="12" customHeight="1" thickBot="1">
      <c r="A75" s="467" t="s">
        <v>323</v>
      </c>
      <c r="B75" s="316" t="s">
        <v>324</v>
      </c>
      <c r="C75" s="321">
        <f>SUM(C76:C77)</f>
        <v>143904064</v>
      </c>
    </row>
    <row r="76" spans="1:3" s="114" customFormat="1" ht="12" customHeight="1">
      <c r="A76" s="464" t="s">
        <v>347</v>
      </c>
      <c r="B76" s="446" t="s">
        <v>325</v>
      </c>
      <c r="C76" s="326">
        <v>143904064</v>
      </c>
    </row>
    <row r="77" spans="1:3" s="114" customFormat="1" ht="12" customHeight="1" thickBot="1">
      <c r="A77" s="466" t="s">
        <v>348</v>
      </c>
      <c r="B77" s="448" t="s">
        <v>326</v>
      </c>
      <c r="C77" s="326"/>
    </row>
    <row r="78" spans="1:3" s="113" customFormat="1" ht="12" customHeight="1" thickBot="1">
      <c r="A78" s="467" t="s">
        <v>327</v>
      </c>
      <c r="B78" s="316" t="s">
        <v>328</v>
      </c>
      <c r="C78" s="321">
        <f>SUM(C79:C81)</f>
        <v>0</v>
      </c>
    </row>
    <row r="79" spans="1:3" s="114" customFormat="1" ht="12" customHeight="1">
      <c r="A79" s="464" t="s">
        <v>349</v>
      </c>
      <c r="B79" s="446" t="s">
        <v>329</v>
      </c>
      <c r="C79" s="326"/>
    </row>
    <row r="80" spans="1:3" s="114" customFormat="1" ht="12" customHeight="1">
      <c r="A80" s="465" t="s">
        <v>350</v>
      </c>
      <c r="B80" s="447" t="s">
        <v>330</v>
      </c>
      <c r="C80" s="326"/>
    </row>
    <row r="81" spans="1:3" s="114" customFormat="1" ht="12" customHeight="1" thickBot="1">
      <c r="A81" s="466" t="s">
        <v>351</v>
      </c>
      <c r="B81" s="448" t="s">
        <v>331</v>
      </c>
      <c r="C81" s="326"/>
    </row>
    <row r="82" spans="1:3" s="114" customFormat="1" ht="12" customHeight="1" thickBot="1">
      <c r="A82" s="467" t="s">
        <v>332</v>
      </c>
      <c r="B82" s="316" t="s">
        <v>352</v>
      </c>
      <c r="C82" s="321">
        <f>SUM(C83:C86)</f>
        <v>0</v>
      </c>
    </row>
    <row r="83" spans="1:3" s="114" customFormat="1" ht="12" customHeight="1">
      <c r="A83" s="468" t="s">
        <v>333</v>
      </c>
      <c r="B83" s="446" t="s">
        <v>334</v>
      </c>
      <c r="C83" s="326"/>
    </row>
    <row r="84" spans="1:3" s="114" customFormat="1" ht="12" customHeight="1">
      <c r="A84" s="469" t="s">
        <v>335</v>
      </c>
      <c r="B84" s="447" t="s">
        <v>336</v>
      </c>
      <c r="C84" s="326"/>
    </row>
    <row r="85" spans="1:3" s="114" customFormat="1" ht="12" customHeight="1">
      <c r="A85" s="469" t="s">
        <v>337</v>
      </c>
      <c r="B85" s="447" t="s">
        <v>338</v>
      </c>
      <c r="C85" s="326"/>
    </row>
    <row r="86" spans="1:3" s="113" customFormat="1" ht="12" customHeight="1" thickBot="1">
      <c r="A86" s="470" t="s">
        <v>339</v>
      </c>
      <c r="B86" s="448" t="s">
        <v>340</v>
      </c>
      <c r="C86" s="326"/>
    </row>
    <row r="87" spans="1:3" s="113" customFormat="1" ht="12" customHeight="1" thickBot="1">
      <c r="A87" s="467" t="s">
        <v>341</v>
      </c>
      <c r="B87" s="316" t="s">
        <v>484</v>
      </c>
      <c r="C87" s="493"/>
    </row>
    <row r="88" spans="1:3" s="113" customFormat="1" ht="12" customHeight="1" thickBot="1">
      <c r="A88" s="467" t="s">
        <v>512</v>
      </c>
      <c r="B88" s="316" t="s">
        <v>342</v>
      </c>
      <c r="C88" s="493"/>
    </row>
    <row r="89" spans="1:3" s="113" customFormat="1" ht="12" customHeight="1" thickBot="1">
      <c r="A89" s="467" t="s">
        <v>513</v>
      </c>
      <c r="B89" s="453" t="s">
        <v>487</v>
      </c>
      <c r="C89" s="327">
        <f>+C66+C70+C75+C78+C82+C88+C87</f>
        <v>143904064</v>
      </c>
    </row>
    <row r="90" spans="1:3" s="113" customFormat="1" ht="12" customHeight="1" thickBot="1">
      <c r="A90" s="471" t="s">
        <v>514</v>
      </c>
      <c r="B90" s="454" t="s">
        <v>515</v>
      </c>
      <c r="C90" s="327">
        <f>+C65+C89</f>
        <v>423499090</v>
      </c>
    </row>
    <row r="91" spans="1:3" s="114" customFormat="1" ht="15" customHeight="1" thickBot="1">
      <c r="A91" s="262"/>
      <c r="B91" s="263"/>
      <c r="C91" s="391"/>
    </row>
    <row r="92" spans="1:3" s="74" customFormat="1" ht="16.5" customHeight="1" thickBot="1">
      <c r="A92" s="266"/>
      <c r="B92" s="267" t="s">
        <v>57</v>
      </c>
      <c r="C92" s="393"/>
    </row>
    <row r="93" spans="1:3" s="115" customFormat="1" ht="12" customHeight="1" thickBot="1">
      <c r="A93" s="438" t="s">
        <v>18</v>
      </c>
      <c r="B93" s="31" t="s">
        <v>519</v>
      </c>
      <c r="C93" s="320">
        <f>+C94+C95+C96+C97+C98+C111</f>
        <v>307996000</v>
      </c>
    </row>
    <row r="94" spans="1:3" ht="12" customHeight="1">
      <c r="A94" s="472" t="s">
        <v>93</v>
      </c>
      <c r="B94" s="10" t="s">
        <v>49</v>
      </c>
      <c r="C94" s="322">
        <v>127994534</v>
      </c>
    </row>
    <row r="95" spans="1:3" ht="12" customHeight="1">
      <c r="A95" s="465" t="s">
        <v>94</v>
      </c>
      <c r="B95" s="8" t="s">
        <v>177</v>
      </c>
      <c r="C95" s="323">
        <v>24814574</v>
      </c>
    </row>
    <row r="96" spans="1:3" ht="12" customHeight="1">
      <c r="A96" s="465" t="s">
        <v>95</v>
      </c>
      <c r="B96" s="8" t="s">
        <v>135</v>
      </c>
      <c r="C96" s="325">
        <v>79731412</v>
      </c>
    </row>
    <row r="97" spans="1:3" ht="12" customHeight="1">
      <c r="A97" s="465" t="s">
        <v>96</v>
      </c>
      <c r="B97" s="11" t="s">
        <v>178</v>
      </c>
      <c r="C97" s="325">
        <v>18669840</v>
      </c>
    </row>
    <row r="98" spans="1:3" ht="12" customHeight="1">
      <c r="A98" s="465" t="s">
        <v>107</v>
      </c>
      <c r="B98" s="19" t="s">
        <v>179</v>
      </c>
      <c r="C98" s="325">
        <f>SUM(C105+C110)</f>
        <v>56785640</v>
      </c>
    </row>
    <row r="99" spans="1:3" ht="12" customHeight="1">
      <c r="A99" s="465" t="s">
        <v>97</v>
      </c>
      <c r="B99" s="8" t="s">
        <v>516</v>
      </c>
      <c r="C99" s="325"/>
    </row>
    <row r="100" spans="1:3" ht="12" customHeight="1">
      <c r="A100" s="465" t="s">
        <v>98</v>
      </c>
      <c r="B100" s="156" t="s">
        <v>450</v>
      </c>
      <c r="C100" s="325"/>
    </row>
    <row r="101" spans="1:3" ht="12" customHeight="1">
      <c r="A101" s="465" t="s">
        <v>108</v>
      </c>
      <c r="B101" s="156" t="s">
        <v>449</v>
      </c>
      <c r="C101" s="325"/>
    </row>
    <row r="102" spans="1:3" ht="12" customHeight="1">
      <c r="A102" s="465" t="s">
        <v>109</v>
      </c>
      <c r="B102" s="156" t="s">
        <v>358</v>
      </c>
      <c r="C102" s="325"/>
    </row>
    <row r="103" spans="1:3" ht="12" customHeight="1">
      <c r="A103" s="465" t="s">
        <v>110</v>
      </c>
      <c r="B103" s="157" t="s">
        <v>359</v>
      </c>
      <c r="C103" s="325"/>
    </row>
    <row r="104" spans="1:3" ht="12" customHeight="1">
      <c r="A104" s="465" t="s">
        <v>111</v>
      </c>
      <c r="B104" s="157" t="s">
        <v>360</v>
      </c>
      <c r="C104" s="325"/>
    </row>
    <row r="105" spans="1:3" ht="12" customHeight="1">
      <c r="A105" s="465" t="s">
        <v>113</v>
      </c>
      <c r="B105" s="156" t="s">
        <v>361</v>
      </c>
      <c r="C105" s="325">
        <v>52075640</v>
      </c>
    </row>
    <row r="106" spans="1:3" ht="12" customHeight="1">
      <c r="A106" s="465" t="s">
        <v>180</v>
      </c>
      <c r="B106" s="156" t="s">
        <v>362</v>
      </c>
      <c r="C106" s="325"/>
    </row>
    <row r="107" spans="1:3" ht="12" customHeight="1">
      <c r="A107" s="465" t="s">
        <v>356</v>
      </c>
      <c r="B107" s="157" t="s">
        <v>363</v>
      </c>
      <c r="C107" s="325"/>
    </row>
    <row r="108" spans="1:3" ht="12" customHeight="1">
      <c r="A108" s="473" t="s">
        <v>357</v>
      </c>
      <c r="B108" s="158" t="s">
        <v>364</v>
      </c>
      <c r="C108" s="325"/>
    </row>
    <row r="109" spans="1:3" ht="12" customHeight="1">
      <c r="A109" s="465" t="s">
        <v>447</v>
      </c>
      <c r="B109" s="158" t="s">
        <v>365</v>
      </c>
      <c r="C109" s="325"/>
    </row>
    <row r="110" spans="1:3" ht="12" customHeight="1">
      <c r="A110" s="465" t="s">
        <v>448</v>
      </c>
      <c r="B110" s="157" t="s">
        <v>366</v>
      </c>
      <c r="C110" s="325">
        <v>4710000</v>
      </c>
    </row>
    <row r="111" spans="1:3" ht="12" customHeight="1">
      <c r="A111" s="465" t="s">
        <v>452</v>
      </c>
      <c r="B111" s="11" t="s">
        <v>50</v>
      </c>
      <c r="C111" s="323"/>
    </row>
    <row r="112" spans="1:3" ht="12" customHeight="1">
      <c r="A112" s="466" t="s">
        <v>453</v>
      </c>
      <c r="B112" s="8" t="s">
        <v>517</v>
      </c>
      <c r="C112" s="325"/>
    </row>
    <row r="113" spans="1:3" ht="12" customHeight="1" thickBot="1">
      <c r="A113" s="474" t="s">
        <v>454</v>
      </c>
      <c r="B113" s="159" t="s">
        <v>518</v>
      </c>
      <c r="C113" s="329"/>
    </row>
    <row r="114" spans="1:3" ht="12" customHeight="1" thickBot="1">
      <c r="A114" s="37" t="s">
        <v>19</v>
      </c>
      <c r="B114" s="30" t="s">
        <v>367</v>
      </c>
      <c r="C114" s="321">
        <f>+C115+C117+C119</f>
        <v>115503090</v>
      </c>
    </row>
    <row r="115" spans="1:3" ht="12" customHeight="1">
      <c r="A115" s="464" t="s">
        <v>99</v>
      </c>
      <c r="B115" s="8" t="s">
        <v>226</v>
      </c>
      <c r="C115" s="324">
        <v>100503090</v>
      </c>
    </row>
    <row r="116" spans="1:3" ht="12" customHeight="1">
      <c r="A116" s="464" t="s">
        <v>100</v>
      </c>
      <c r="B116" s="12" t="s">
        <v>371</v>
      </c>
      <c r="C116" s="324"/>
    </row>
    <row r="117" spans="1:3" ht="12" customHeight="1">
      <c r="A117" s="464" t="s">
        <v>101</v>
      </c>
      <c r="B117" s="12" t="s">
        <v>181</v>
      </c>
      <c r="C117" s="323">
        <v>15000000</v>
      </c>
    </row>
    <row r="118" spans="1:3" ht="12" customHeight="1">
      <c r="A118" s="464" t="s">
        <v>102</v>
      </c>
      <c r="B118" s="12" t="s">
        <v>372</v>
      </c>
      <c r="C118" s="292"/>
    </row>
    <row r="119" spans="1:3" ht="12" customHeight="1">
      <c r="A119" s="464" t="s">
        <v>103</v>
      </c>
      <c r="B119" s="318" t="s">
        <v>229</v>
      </c>
      <c r="C119" s="292"/>
    </row>
    <row r="120" spans="1:3" ht="12" customHeight="1">
      <c r="A120" s="464" t="s">
        <v>112</v>
      </c>
      <c r="B120" s="317" t="s">
        <v>434</v>
      </c>
      <c r="C120" s="292"/>
    </row>
    <row r="121" spans="1:3" ht="12" customHeight="1">
      <c r="A121" s="464" t="s">
        <v>114</v>
      </c>
      <c r="B121" s="442" t="s">
        <v>377</v>
      </c>
      <c r="C121" s="292"/>
    </row>
    <row r="122" spans="1:3" ht="12" customHeight="1">
      <c r="A122" s="464" t="s">
        <v>182</v>
      </c>
      <c r="B122" s="157" t="s">
        <v>360</v>
      </c>
      <c r="C122" s="292"/>
    </row>
    <row r="123" spans="1:3" ht="12" customHeight="1">
      <c r="A123" s="464" t="s">
        <v>183</v>
      </c>
      <c r="B123" s="157" t="s">
        <v>376</v>
      </c>
      <c r="C123" s="292"/>
    </row>
    <row r="124" spans="1:3" ht="12" customHeight="1">
      <c r="A124" s="464" t="s">
        <v>184</v>
      </c>
      <c r="B124" s="157" t="s">
        <v>375</v>
      </c>
      <c r="C124" s="292"/>
    </row>
    <row r="125" spans="1:3" ht="12" customHeight="1">
      <c r="A125" s="464" t="s">
        <v>368</v>
      </c>
      <c r="B125" s="157" t="s">
        <v>363</v>
      </c>
      <c r="C125" s="292"/>
    </row>
    <row r="126" spans="1:3" ht="12" customHeight="1">
      <c r="A126" s="464" t="s">
        <v>369</v>
      </c>
      <c r="B126" s="157" t="s">
        <v>374</v>
      </c>
      <c r="C126" s="292"/>
    </row>
    <row r="127" spans="1:3" ht="12" customHeight="1" thickBot="1">
      <c r="A127" s="473" t="s">
        <v>370</v>
      </c>
      <c r="B127" s="157" t="s">
        <v>373</v>
      </c>
      <c r="C127" s="294"/>
    </row>
    <row r="128" spans="1:3" ht="12" customHeight="1" thickBot="1">
      <c r="A128" s="37" t="s">
        <v>20</v>
      </c>
      <c r="B128" s="146" t="s">
        <v>457</v>
      </c>
      <c r="C128" s="321">
        <f>+C93+C114</f>
        <v>423499090</v>
      </c>
    </row>
    <row r="129" spans="1:11" ht="12" customHeight="1" thickBot="1">
      <c r="A129" s="37" t="s">
        <v>21</v>
      </c>
      <c r="B129" s="146" t="s">
        <v>458</v>
      </c>
      <c r="C129" s="321">
        <f>+C130+C131+C132</f>
        <v>0</v>
      </c>
    </row>
    <row r="130" spans="1:11" s="115" customFormat="1" ht="12" customHeight="1">
      <c r="A130" s="464" t="s">
        <v>268</v>
      </c>
      <c r="B130" s="9" t="s">
        <v>522</v>
      </c>
      <c r="C130" s="292"/>
    </row>
    <row r="131" spans="1:11" ht="12" customHeight="1">
      <c r="A131" s="464" t="s">
        <v>271</v>
      </c>
      <c r="B131" s="9" t="s">
        <v>466</v>
      </c>
      <c r="C131" s="292"/>
    </row>
    <row r="132" spans="1:11" ht="12" customHeight="1" thickBot="1">
      <c r="A132" s="473" t="s">
        <v>272</v>
      </c>
      <c r="B132" s="7" t="s">
        <v>521</v>
      </c>
      <c r="C132" s="292"/>
    </row>
    <row r="133" spans="1:11" ht="12" customHeight="1" thickBot="1">
      <c r="A133" s="37" t="s">
        <v>22</v>
      </c>
      <c r="B133" s="146" t="s">
        <v>459</v>
      </c>
      <c r="C133" s="321">
        <f>+C134+C135+C136+C137+C138+C139</f>
        <v>0</v>
      </c>
    </row>
    <row r="134" spans="1:11" ht="12" customHeight="1">
      <c r="A134" s="464" t="s">
        <v>86</v>
      </c>
      <c r="B134" s="9" t="s">
        <v>468</v>
      </c>
      <c r="C134" s="292"/>
    </row>
    <row r="135" spans="1:11" ht="12" customHeight="1">
      <c r="A135" s="464" t="s">
        <v>87</v>
      </c>
      <c r="B135" s="9" t="s">
        <v>460</v>
      </c>
      <c r="C135" s="292"/>
    </row>
    <row r="136" spans="1:11" ht="12" customHeight="1">
      <c r="A136" s="464" t="s">
        <v>88</v>
      </c>
      <c r="B136" s="9" t="s">
        <v>461</v>
      </c>
      <c r="C136" s="292"/>
    </row>
    <row r="137" spans="1:11" ht="12" customHeight="1">
      <c r="A137" s="464" t="s">
        <v>169</v>
      </c>
      <c r="B137" s="9" t="s">
        <v>520</v>
      </c>
      <c r="C137" s="292"/>
    </row>
    <row r="138" spans="1:11" ht="12" customHeight="1">
      <c r="A138" s="464" t="s">
        <v>170</v>
      </c>
      <c r="B138" s="9" t="s">
        <v>463</v>
      </c>
      <c r="C138" s="292"/>
    </row>
    <row r="139" spans="1:11" s="115" customFormat="1" ht="12" customHeight="1" thickBot="1">
      <c r="A139" s="473" t="s">
        <v>171</v>
      </c>
      <c r="B139" s="7" t="s">
        <v>464</v>
      </c>
      <c r="C139" s="292"/>
    </row>
    <row r="140" spans="1:11" ht="12" customHeight="1" thickBot="1">
      <c r="A140" s="37" t="s">
        <v>23</v>
      </c>
      <c r="B140" s="146" t="s">
        <v>543</v>
      </c>
      <c r="C140" s="327">
        <f>+C141+C142+C144+C145+C143</f>
        <v>0</v>
      </c>
      <c r="K140" s="274"/>
    </row>
    <row r="141" spans="1:11">
      <c r="A141" s="464" t="s">
        <v>89</v>
      </c>
      <c r="B141" s="9" t="s">
        <v>378</v>
      </c>
      <c r="C141" s="292"/>
    </row>
    <row r="142" spans="1:11" ht="12" customHeight="1">
      <c r="A142" s="464" t="s">
        <v>90</v>
      </c>
      <c r="B142" s="9" t="s">
        <v>379</v>
      </c>
      <c r="C142" s="292"/>
    </row>
    <row r="143" spans="1:11" ht="12" customHeight="1">
      <c r="A143" s="464" t="s">
        <v>292</v>
      </c>
      <c r="B143" s="9" t="s">
        <v>542</v>
      </c>
      <c r="C143" s="292"/>
    </row>
    <row r="144" spans="1:11" s="115" customFormat="1" ht="12" customHeight="1">
      <c r="A144" s="464" t="s">
        <v>293</v>
      </c>
      <c r="B144" s="9" t="s">
        <v>473</v>
      </c>
      <c r="C144" s="292"/>
    </row>
    <row r="145" spans="1:3" s="115" customFormat="1" ht="12" customHeight="1" thickBot="1">
      <c r="A145" s="473" t="s">
        <v>294</v>
      </c>
      <c r="B145" s="7" t="s">
        <v>398</v>
      </c>
      <c r="C145" s="292"/>
    </row>
    <row r="146" spans="1:3" s="115" customFormat="1" ht="12" customHeight="1" thickBot="1">
      <c r="A146" s="37" t="s">
        <v>24</v>
      </c>
      <c r="B146" s="146" t="s">
        <v>474</v>
      </c>
      <c r="C146" s="330">
        <f>+C147+C148+C149+C150+C151</f>
        <v>0</v>
      </c>
    </row>
    <row r="147" spans="1:3" s="115" customFormat="1" ht="12" customHeight="1">
      <c r="A147" s="464" t="s">
        <v>91</v>
      </c>
      <c r="B147" s="9" t="s">
        <v>469</v>
      </c>
      <c r="C147" s="292"/>
    </row>
    <row r="148" spans="1:3" s="115" customFormat="1" ht="12" customHeight="1">
      <c r="A148" s="464" t="s">
        <v>92</v>
      </c>
      <c r="B148" s="9" t="s">
        <v>476</v>
      </c>
      <c r="C148" s="292"/>
    </row>
    <row r="149" spans="1:3" s="115" customFormat="1" ht="12" customHeight="1">
      <c r="A149" s="464" t="s">
        <v>304</v>
      </c>
      <c r="B149" s="9" t="s">
        <v>471</v>
      </c>
      <c r="C149" s="292"/>
    </row>
    <row r="150" spans="1:3" s="115" customFormat="1" ht="12" customHeight="1">
      <c r="A150" s="464" t="s">
        <v>305</v>
      </c>
      <c r="B150" s="9" t="s">
        <v>523</v>
      </c>
      <c r="C150" s="292"/>
    </row>
    <row r="151" spans="1:3" ht="12.75" customHeight="1" thickBot="1">
      <c r="A151" s="473" t="s">
        <v>475</v>
      </c>
      <c r="B151" s="7" t="s">
        <v>478</v>
      </c>
      <c r="C151" s="294"/>
    </row>
    <row r="152" spans="1:3" ht="12.75" customHeight="1" thickBot="1">
      <c r="A152" s="530" t="s">
        <v>25</v>
      </c>
      <c r="B152" s="146" t="s">
        <v>479</v>
      </c>
      <c r="C152" s="330"/>
    </row>
    <row r="153" spans="1:3" ht="12.75" customHeight="1" thickBot="1">
      <c r="A153" s="530" t="s">
        <v>26</v>
      </c>
      <c r="B153" s="146" t="s">
        <v>480</v>
      </c>
      <c r="C153" s="330"/>
    </row>
    <row r="154" spans="1:3" ht="12" customHeight="1" thickBot="1">
      <c r="A154" s="37" t="s">
        <v>27</v>
      </c>
      <c r="B154" s="146" t="s">
        <v>482</v>
      </c>
      <c r="C154" s="456">
        <f>+C129+C133+C140+C146+C152+C153</f>
        <v>0</v>
      </c>
    </row>
    <row r="155" spans="1:3" ht="15" customHeight="1" thickBot="1">
      <c r="A155" s="475" t="s">
        <v>28</v>
      </c>
      <c r="B155" s="409" t="s">
        <v>481</v>
      </c>
      <c r="C155" s="456">
        <f>+C128+C154</f>
        <v>423499090</v>
      </c>
    </row>
    <row r="156" spans="1:3" ht="13.5" thickBot="1">
      <c r="A156" s="417"/>
      <c r="B156" s="418"/>
      <c r="C156" s="419"/>
    </row>
    <row r="157" spans="1:3" ht="15" customHeight="1" thickBot="1">
      <c r="A157" s="271" t="s">
        <v>524</v>
      </c>
      <c r="B157" s="272"/>
      <c r="C157" s="143">
        <v>11</v>
      </c>
    </row>
    <row r="158" spans="1:3" ht="14.25" customHeight="1" thickBot="1">
      <c r="A158" s="271" t="s">
        <v>200</v>
      </c>
      <c r="B158" s="272"/>
      <c r="C158" s="143">
        <v>60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5">
    <tabColor rgb="FF92D050"/>
  </sheetPr>
  <dimension ref="A1:K158"/>
  <sheetViews>
    <sheetView topLeftCell="A85" zoomScale="130" zoomScaleNormal="130" zoomScaleSheetLayoutView="85" workbookViewId="0">
      <selection activeCell="E9" sqref="E9"/>
    </sheetView>
  </sheetViews>
  <sheetFormatPr defaultRowHeight="12.75"/>
  <cols>
    <col min="1" max="1" width="19.5" style="420" customWidth="1"/>
    <col min="2" max="2" width="72" style="421" customWidth="1"/>
    <col min="3" max="3" width="25" style="422" customWidth="1"/>
    <col min="4" max="16384" width="9.33203125" style="3"/>
  </cols>
  <sheetData>
    <row r="1" spans="1:3" s="2" customFormat="1" ht="16.5" customHeight="1" thickBot="1">
      <c r="A1" s="248"/>
      <c r="B1" s="250"/>
      <c r="C1" s="273" t="s">
        <v>604</v>
      </c>
    </row>
    <row r="2" spans="1:3" s="111" customFormat="1" ht="21" customHeight="1">
      <c r="A2" s="436" t="s">
        <v>61</v>
      </c>
      <c r="B2" s="382" t="s">
        <v>222</v>
      </c>
      <c r="C2" s="384" t="s">
        <v>53</v>
      </c>
    </row>
    <row r="3" spans="1:3" s="111" customFormat="1" ht="16.5" thickBot="1">
      <c r="A3" s="251" t="s">
        <v>197</v>
      </c>
      <c r="B3" s="383" t="s">
        <v>435</v>
      </c>
      <c r="C3" s="529" t="s">
        <v>59</v>
      </c>
    </row>
    <row r="4" spans="1:3" s="112" customFormat="1" ht="15.95" customHeight="1" thickBot="1">
      <c r="A4" s="252"/>
      <c r="B4" s="252"/>
      <c r="C4" s="253" t="s">
        <v>553</v>
      </c>
    </row>
    <row r="5" spans="1:3" ht="13.5" thickBot="1">
      <c r="A5" s="437" t="s">
        <v>199</v>
      </c>
      <c r="B5" s="254" t="s">
        <v>54</v>
      </c>
      <c r="C5" s="385" t="s">
        <v>55</v>
      </c>
    </row>
    <row r="6" spans="1:3" s="74" customFormat="1" ht="12.95" customHeight="1" thickBot="1">
      <c r="A6" s="215" t="s">
        <v>496</v>
      </c>
      <c r="B6" s="216" t="s">
        <v>497</v>
      </c>
      <c r="C6" s="217" t="s">
        <v>498</v>
      </c>
    </row>
    <row r="7" spans="1:3" s="74" customFormat="1" ht="15.95" customHeight="1" thickBot="1">
      <c r="A7" s="256"/>
      <c r="B7" s="257" t="s">
        <v>56</v>
      </c>
      <c r="C7" s="386"/>
    </row>
    <row r="8" spans="1:3" s="74" customFormat="1" ht="12" customHeight="1" thickBot="1">
      <c r="A8" s="37" t="s">
        <v>18</v>
      </c>
      <c r="B8" s="21" t="s">
        <v>252</v>
      </c>
      <c r="C8" s="321">
        <f>+C9+C10+C11+C12+C13+C14</f>
        <v>192772854</v>
      </c>
    </row>
    <row r="9" spans="1:3" s="113" customFormat="1" ht="12" customHeight="1">
      <c r="A9" s="464" t="s">
        <v>93</v>
      </c>
      <c r="B9" s="446" t="s">
        <v>253</v>
      </c>
      <c r="C9" s="324">
        <v>98718889</v>
      </c>
    </row>
    <row r="10" spans="1:3" s="114" customFormat="1" ht="12" customHeight="1">
      <c r="A10" s="465" t="s">
        <v>94</v>
      </c>
      <c r="B10" s="447" t="s">
        <v>254</v>
      </c>
      <c r="C10" s="323">
        <v>39896300</v>
      </c>
    </row>
    <row r="11" spans="1:3" s="114" customFormat="1" ht="12" customHeight="1">
      <c r="A11" s="465" t="s">
        <v>95</v>
      </c>
      <c r="B11" s="447" t="s">
        <v>255</v>
      </c>
      <c r="C11" s="323">
        <v>52357665</v>
      </c>
    </row>
    <row r="12" spans="1:3" s="114" customFormat="1" ht="12" customHeight="1">
      <c r="A12" s="465" t="s">
        <v>96</v>
      </c>
      <c r="B12" s="447" t="s">
        <v>256</v>
      </c>
      <c r="C12" s="323">
        <v>1800000</v>
      </c>
    </row>
    <row r="13" spans="1:3" s="114" customFormat="1" ht="12" customHeight="1">
      <c r="A13" s="465" t="s">
        <v>144</v>
      </c>
      <c r="B13" s="447" t="s">
        <v>510</v>
      </c>
      <c r="C13" s="323"/>
    </row>
    <row r="14" spans="1:3" s="113" customFormat="1" ht="12" customHeight="1" thickBot="1">
      <c r="A14" s="466" t="s">
        <v>97</v>
      </c>
      <c r="B14" s="448" t="s">
        <v>439</v>
      </c>
      <c r="C14" s="323"/>
    </row>
    <row r="15" spans="1:3" s="113" customFormat="1" ht="12" customHeight="1" thickBot="1">
      <c r="A15" s="37" t="s">
        <v>19</v>
      </c>
      <c r="B15" s="316" t="s">
        <v>257</v>
      </c>
      <c r="C15" s="321">
        <f>+C16+C17+C18+C19+C20</f>
        <v>22329411</v>
      </c>
    </row>
    <row r="16" spans="1:3" s="113" customFormat="1" ht="12" customHeight="1">
      <c r="A16" s="464" t="s">
        <v>99</v>
      </c>
      <c r="B16" s="446" t="s">
        <v>258</v>
      </c>
      <c r="C16" s="324"/>
    </row>
    <row r="17" spans="1:3" s="113" customFormat="1" ht="12" customHeight="1">
      <c r="A17" s="465" t="s">
        <v>100</v>
      </c>
      <c r="B17" s="447" t="s">
        <v>259</v>
      </c>
      <c r="C17" s="323"/>
    </row>
    <row r="18" spans="1:3" s="113" customFormat="1" ht="12" customHeight="1">
      <c r="A18" s="465" t="s">
        <v>101</v>
      </c>
      <c r="B18" s="447" t="s">
        <v>428</v>
      </c>
      <c r="C18" s="323"/>
    </row>
    <row r="19" spans="1:3" s="113" customFormat="1" ht="12" customHeight="1">
      <c r="A19" s="465" t="s">
        <v>102</v>
      </c>
      <c r="B19" s="447" t="s">
        <v>429</v>
      </c>
      <c r="C19" s="323"/>
    </row>
    <row r="20" spans="1:3" s="113" customFormat="1" ht="12" customHeight="1">
      <c r="A20" s="465" t="s">
        <v>103</v>
      </c>
      <c r="B20" s="447" t="s">
        <v>260</v>
      </c>
      <c r="C20" s="323">
        <v>22329411</v>
      </c>
    </row>
    <row r="21" spans="1:3" s="114" customFormat="1" ht="12" customHeight="1" thickBot="1">
      <c r="A21" s="466" t="s">
        <v>112</v>
      </c>
      <c r="B21" s="448" t="s">
        <v>261</v>
      </c>
      <c r="C21" s="325"/>
    </row>
    <row r="22" spans="1:3" s="114" customFormat="1" ht="12" customHeight="1" thickBot="1">
      <c r="A22" s="37" t="s">
        <v>20</v>
      </c>
      <c r="B22" s="21" t="s">
        <v>262</v>
      </c>
      <c r="C22" s="321">
        <f>+C23+C24+C25+C26+C27</f>
        <v>12749878</v>
      </c>
    </row>
    <row r="23" spans="1:3" s="114" customFormat="1" ht="12" customHeight="1">
      <c r="A23" s="464" t="s">
        <v>82</v>
      </c>
      <c r="B23" s="446" t="s">
        <v>263</v>
      </c>
      <c r="C23" s="324"/>
    </row>
    <row r="24" spans="1:3" s="113" customFormat="1" ht="12" customHeight="1">
      <c r="A24" s="465" t="s">
        <v>83</v>
      </c>
      <c r="B24" s="447" t="s">
        <v>264</v>
      </c>
      <c r="C24" s="323"/>
    </row>
    <row r="25" spans="1:3" s="114" customFormat="1" ht="12" customHeight="1">
      <c r="A25" s="465" t="s">
        <v>84</v>
      </c>
      <c r="B25" s="447" t="s">
        <v>430</v>
      </c>
      <c r="C25" s="323"/>
    </row>
    <row r="26" spans="1:3" s="114" customFormat="1" ht="12" customHeight="1">
      <c r="A26" s="465" t="s">
        <v>85</v>
      </c>
      <c r="B26" s="447" t="s">
        <v>431</v>
      </c>
      <c r="C26" s="323"/>
    </row>
    <row r="27" spans="1:3" s="114" customFormat="1" ht="12" customHeight="1">
      <c r="A27" s="465" t="s">
        <v>165</v>
      </c>
      <c r="B27" s="447" t="s">
        <v>265</v>
      </c>
      <c r="C27" s="323">
        <v>12749878</v>
      </c>
    </row>
    <row r="28" spans="1:3" s="114" customFormat="1" ht="12" customHeight="1" thickBot="1">
      <c r="A28" s="466" t="s">
        <v>166</v>
      </c>
      <c r="B28" s="448" t="s">
        <v>266</v>
      </c>
      <c r="C28" s="325"/>
    </row>
    <row r="29" spans="1:3" s="114" customFormat="1" ht="12" customHeight="1" thickBot="1">
      <c r="A29" s="37" t="s">
        <v>167</v>
      </c>
      <c r="B29" s="21" t="s">
        <v>267</v>
      </c>
      <c r="C29" s="327">
        <f>+C30+C34+C35+C36</f>
        <v>25350000</v>
      </c>
    </row>
    <row r="30" spans="1:3" s="114" customFormat="1" ht="12" customHeight="1">
      <c r="A30" s="464" t="s">
        <v>268</v>
      </c>
      <c r="B30" s="446" t="s">
        <v>511</v>
      </c>
      <c r="C30" s="441">
        <f>+C31+C32+C33</f>
        <v>18500000</v>
      </c>
    </row>
    <row r="31" spans="1:3" s="114" customFormat="1" ht="12" customHeight="1">
      <c r="A31" s="465" t="s">
        <v>269</v>
      </c>
      <c r="B31" s="447" t="s">
        <v>274</v>
      </c>
      <c r="C31" s="323">
        <v>3500000</v>
      </c>
    </row>
    <row r="32" spans="1:3" s="114" customFormat="1" ht="12" customHeight="1">
      <c r="A32" s="465" t="s">
        <v>270</v>
      </c>
      <c r="B32" s="447" t="s">
        <v>275</v>
      </c>
      <c r="C32" s="323"/>
    </row>
    <row r="33" spans="1:3" s="114" customFormat="1" ht="12" customHeight="1">
      <c r="A33" s="465" t="s">
        <v>443</v>
      </c>
      <c r="B33" s="520" t="s">
        <v>444</v>
      </c>
      <c r="C33" s="323">
        <v>15000000</v>
      </c>
    </row>
    <row r="34" spans="1:3" s="114" customFormat="1" ht="12" customHeight="1">
      <c r="A34" s="465" t="s">
        <v>271</v>
      </c>
      <c r="B34" s="447" t="s">
        <v>276</v>
      </c>
      <c r="C34" s="323">
        <v>3500000</v>
      </c>
    </row>
    <row r="35" spans="1:3" s="114" customFormat="1" ht="12" customHeight="1">
      <c r="A35" s="465" t="s">
        <v>272</v>
      </c>
      <c r="B35" s="447" t="s">
        <v>277</v>
      </c>
      <c r="C35" s="323">
        <v>100000</v>
      </c>
    </row>
    <row r="36" spans="1:3" s="114" customFormat="1" ht="12" customHeight="1" thickBot="1">
      <c r="A36" s="466" t="s">
        <v>273</v>
      </c>
      <c r="B36" s="448" t="s">
        <v>278</v>
      </c>
      <c r="C36" s="325">
        <v>3250000</v>
      </c>
    </row>
    <row r="37" spans="1:3" s="114" customFormat="1" ht="12" customHeight="1" thickBot="1">
      <c r="A37" s="37" t="s">
        <v>22</v>
      </c>
      <c r="B37" s="21" t="s">
        <v>440</v>
      </c>
      <c r="C37" s="321">
        <f>SUM(C38:C48)</f>
        <v>10287000</v>
      </c>
    </row>
    <row r="38" spans="1:3" s="114" customFormat="1" ht="12" customHeight="1">
      <c r="A38" s="464" t="s">
        <v>86</v>
      </c>
      <c r="B38" s="446" t="s">
        <v>281</v>
      </c>
      <c r="C38" s="324"/>
    </row>
    <row r="39" spans="1:3" s="114" customFormat="1" ht="12" customHeight="1">
      <c r="A39" s="465" t="s">
        <v>87</v>
      </c>
      <c r="B39" s="447" t="s">
        <v>282</v>
      </c>
      <c r="C39" s="323">
        <v>1500000</v>
      </c>
    </row>
    <row r="40" spans="1:3" s="114" customFormat="1" ht="12" customHeight="1">
      <c r="A40" s="465" t="s">
        <v>88</v>
      </c>
      <c r="B40" s="447" t="s">
        <v>283</v>
      </c>
      <c r="C40" s="323">
        <v>500000</v>
      </c>
    </row>
    <row r="41" spans="1:3" s="114" customFormat="1" ht="12" customHeight="1">
      <c r="A41" s="465" t="s">
        <v>169</v>
      </c>
      <c r="B41" s="447" t="s">
        <v>284</v>
      </c>
      <c r="C41" s="323">
        <v>2000000</v>
      </c>
    </row>
    <row r="42" spans="1:3" s="114" customFormat="1" ht="12" customHeight="1">
      <c r="A42" s="465" t="s">
        <v>170</v>
      </c>
      <c r="B42" s="447" t="s">
        <v>285</v>
      </c>
      <c r="C42" s="323">
        <v>4100000</v>
      </c>
    </row>
    <row r="43" spans="1:3" s="114" customFormat="1" ht="12" customHeight="1">
      <c r="A43" s="465" t="s">
        <v>171</v>
      </c>
      <c r="B43" s="447" t="s">
        <v>286</v>
      </c>
      <c r="C43" s="323">
        <v>2187000</v>
      </c>
    </row>
    <row r="44" spans="1:3" s="114" customFormat="1" ht="12" customHeight="1">
      <c r="A44" s="465" t="s">
        <v>172</v>
      </c>
      <c r="B44" s="447" t="s">
        <v>287</v>
      </c>
      <c r="C44" s="323"/>
    </row>
    <row r="45" spans="1:3" s="114" customFormat="1" ht="12" customHeight="1">
      <c r="A45" s="465" t="s">
        <v>173</v>
      </c>
      <c r="B45" s="447" t="s">
        <v>288</v>
      </c>
      <c r="C45" s="323"/>
    </row>
    <row r="46" spans="1:3" s="114" customFormat="1" ht="12" customHeight="1">
      <c r="A46" s="465" t="s">
        <v>279</v>
      </c>
      <c r="B46" s="447" t="s">
        <v>289</v>
      </c>
      <c r="C46" s="326"/>
    </row>
    <row r="47" spans="1:3" s="114" customFormat="1" ht="12" customHeight="1">
      <c r="A47" s="466" t="s">
        <v>280</v>
      </c>
      <c r="B47" s="448" t="s">
        <v>442</v>
      </c>
      <c r="C47" s="433"/>
    </row>
    <row r="48" spans="1:3" s="114" customFormat="1" ht="12" customHeight="1" thickBot="1">
      <c r="A48" s="466" t="s">
        <v>441</v>
      </c>
      <c r="B48" s="448" t="s">
        <v>290</v>
      </c>
      <c r="C48" s="433"/>
    </row>
    <row r="49" spans="1:3" s="114" customFormat="1" ht="12" customHeight="1" thickBot="1">
      <c r="A49" s="37" t="s">
        <v>23</v>
      </c>
      <c r="B49" s="21" t="s">
        <v>291</v>
      </c>
      <c r="C49" s="321">
        <f>SUM(C50:C54)</f>
        <v>0</v>
      </c>
    </row>
    <row r="50" spans="1:3" s="114" customFormat="1" ht="12" customHeight="1">
      <c r="A50" s="464" t="s">
        <v>89</v>
      </c>
      <c r="B50" s="446" t="s">
        <v>295</v>
      </c>
      <c r="C50" s="492"/>
    </row>
    <row r="51" spans="1:3" s="114" customFormat="1" ht="12" customHeight="1">
      <c r="A51" s="465" t="s">
        <v>90</v>
      </c>
      <c r="B51" s="447" t="s">
        <v>296</v>
      </c>
      <c r="C51" s="326"/>
    </row>
    <row r="52" spans="1:3" s="114" customFormat="1" ht="12" customHeight="1">
      <c r="A52" s="465" t="s">
        <v>292</v>
      </c>
      <c r="B52" s="447" t="s">
        <v>297</v>
      </c>
      <c r="C52" s="326"/>
    </row>
    <row r="53" spans="1:3" s="114" customFormat="1" ht="12" customHeight="1">
      <c r="A53" s="465" t="s">
        <v>293</v>
      </c>
      <c r="B53" s="447" t="s">
        <v>298</v>
      </c>
      <c r="C53" s="326"/>
    </row>
    <row r="54" spans="1:3" s="114" customFormat="1" ht="12" customHeight="1" thickBot="1">
      <c r="A54" s="466" t="s">
        <v>294</v>
      </c>
      <c r="B54" s="448" t="s">
        <v>299</v>
      </c>
      <c r="C54" s="433"/>
    </row>
    <row r="55" spans="1:3" s="114" customFormat="1" ht="12" customHeight="1" thickBot="1">
      <c r="A55" s="37" t="s">
        <v>174</v>
      </c>
      <c r="B55" s="21" t="s">
        <v>300</v>
      </c>
      <c r="C55" s="321">
        <f>SUM(C56:C58)</f>
        <v>16105883</v>
      </c>
    </row>
    <row r="56" spans="1:3" s="114" customFormat="1" ht="12" customHeight="1">
      <c r="A56" s="464" t="s">
        <v>91</v>
      </c>
      <c r="B56" s="446" t="s">
        <v>301</v>
      </c>
      <c r="C56" s="324"/>
    </row>
    <row r="57" spans="1:3" s="114" customFormat="1" ht="12" customHeight="1">
      <c r="A57" s="465" t="s">
        <v>92</v>
      </c>
      <c r="B57" s="447" t="s">
        <v>432</v>
      </c>
      <c r="C57" s="323"/>
    </row>
    <row r="58" spans="1:3" s="114" customFormat="1" ht="12" customHeight="1">
      <c r="A58" s="465" t="s">
        <v>304</v>
      </c>
      <c r="B58" s="447" t="s">
        <v>302</v>
      </c>
      <c r="C58" s="323">
        <v>16105883</v>
      </c>
    </row>
    <row r="59" spans="1:3" s="114" customFormat="1" ht="12" customHeight="1" thickBot="1">
      <c r="A59" s="466" t="s">
        <v>305</v>
      </c>
      <c r="B59" s="448" t="s">
        <v>303</v>
      </c>
      <c r="C59" s="325"/>
    </row>
    <row r="60" spans="1:3" s="114" customFormat="1" ht="12" customHeight="1" thickBot="1">
      <c r="A60" s="37" t="s">
        <v>25</v>
      </c>
      <c r="B60" s="316" t="s">
        <v>306</v>
      </c>
      <c r="C60" s="321">
        <f>SUM(C61:C63)</f>
        <v>0</v>
      </c>
    </row>
    <row r="61" spans="1:3" s="114" customFormat="1" ht="12" customHeight="1">
      <c r="A61" s="464" t="s">
        <v>175</v>
      </c>
      <c r="B61" s="446" t="s">
        <v>308</v>
      </c>
      <c r="C61" s="326"/>
    </row>
    <row r="62" spans="1:3" s="114" customFormat="1" ht="12" customHeight="1">
      <c r="A62" s="465" t="s">
        <v>176</v>
      </c>
      <c r="B62" s="447" t="s">
        <v>433</v>
      </c>
      <c r="C62" s="326"/>
    </row>
    <row r="63" spans="1:3" s="114" customFormat="1" ht="12" customHeight="1">
      <c r="A63" s="465" t="s">
        <v>228</v>
      </c>
      <c r="B63" s="447" t="s">
        <v>309</v>
      </c>
      <c r="C63" s="326"/>
    </row>
    <row r="64" spans="1:3" s="114" customFormat="1" ht="12" customHeight="1" thickBot="1">
      <c r="A64" s="466" t="s">
        <v>307</v>
      </c>
      <c r="B64" s="448" t="s">
        <v>310</v>
      </c>
      <c r="C64" s="326"/>
    </row>
    <row r="65" spans="1:3" s="114" customFormat="1" ht="12" customHeight="1" thickBot="1">
      <c r="A65" s="37" t="s">
        <v>26</v>
      </c>
      <c r="B65" s="21" t="s">
        <v>311</v>
      </c>
      <c r="C65" s="327">
        <f>+C8+C15+C22+C29+C37+C49+C55+C60</f>
        <v>279595026</v>
      </c>
    </row>
    <row r="66" spans="1:3" s="114" customFormat="1" ht="12" customHeight="1" thickBot="1">
      <c r="A66" s="467" t="s">
        <v>402</v>
      </c>
      <c r="B66" s="316" t="s">
        <v>313</v>
      </c>
      <c r="C66" s="321">
        <f>SUM(C67:C69)</f>
        <v>0</v>
      </c>
    </row>
    <row r="67" spans="1:3" s="114" customFormat="1" ht="12" customHeight="1">
      <c r="A67" s="464" t="s">
        <v>344</v>
      </c>
      <c r="B67" s="446" t="s">
        <v>314</v>
      </c>
      <c r="C67" s="326"/>
    </row>
    <row r="68" spans="1:3" s="114" customFormat="1" ht="12" customHeight="1">
      <c r="A68" s="465" t="s">
        <v>353</v>
      </c>
      <c r="B68" s="447" t="s">
        <v>315</v>
      </c>
      <c r="C68" s="326"/>
    </row>
    <row r="69" spans="1:3" s="114" customFormat="1" ht="12" customHeight="1" thickBot="1">
      <c r="A69" s="466" t="s">
        <v>354</v>
      </c>
      <c r="B69" s="449" t="s">
        <v>316</v>
      </c>
      <c r="C69" s="326"/>
    </row>
    <row r="70" spans="1:3" s="114" customFormat="1" ht="12" customHeight="1" thickBot="1">
      <c r="A70" s="467" t="s">
        <v>317</v>
      </c>
      <c r="B70" s="316" t="s">
        <v>318</v>
      </c>
      <c r="C70" s="321">
        <f>SUM(C71:C74)</f>
        <v>0</v>
      </c>
    </row>
    <row r="71" spans="1:3" s="114" customFormat="1" ht="12" customHeight="1">
      <c r="A71" s="464" t="s">
        <v>145</v>
      </c>
      <c r="B71" s="446" t="s">
        <v>319</v>
      </c>
      <c r="C71" s="326"/>
    </row>
    <row r="72" spans="1:3" s="114" customFormat="1" ht="12" customHeight="1">
      <c r="A72" s="465" t="s">
        <v>146</v>
      </c>
      <c r="B72" s="447" t="s">
        <v>320</v>
      </c>
      <c r="C72" s="326"/>
    </row>
    <row r="73" spans="1:3" s="114" customFormat="1" ht="12" customHeight="1">
      <c r="A73" s="465" t="s">
        <v>345</v>
      </c>
      <c r="B73" s="447" t="s">
        <v>321</v>
      </c>
      <c r="C73" s="326"/>
    </row>
    <row r="74" spans="1:3" s="114" customFormat="1" ht="12" customHeight="1" thickBot="1">
      <c r="A74" s="466" t="s">
        <v>346</v>
      </c>
      <c r="B74" s="448" t="s">
        <v>322</v>
      </c>
      <c r="C74" s="326"/>
    </row>
    <row r="75" spans="1:3" s="114" customFormat="1" ht="12" customHeight="1" thickBot="1">
      <c r="A75" s="467" t="s">
        <v>323</v>
      </c>
      <c r="B75" s="316" t="s">
        <v>324</v>
      </c>
      <c r="C75" s="321">
        <f>SUM(C76:C77)</f>
        <v>143904064</v>
      </c>
    </row>
    <row r="76" spans="1:3" s="114" customFormat="1" ht="12" customHeight="1">
      <c r="A76" s="464" t="s">
        <v>347</v>
      </c>
      <c r="B76" s="446" t="s">
        <v>325</v>
      </c>
      <c r="C76" s="326">
        <v>143904064</v>
      </c>
    </row>
    <row r="77" spans="1:3" s="114" customFormat="1" ht="12" customHeight="1" thickBot="1">
      <c r="A77" s="466" t="s">
        <v>348</v>
      </c>
      <c r="B77" s="448" t="s">
        <v>326</v>
      </c>
      <c r="C77" s="326"/>
    </row>
    <row r="78" spans="1:3" s="113" customFormat="1" ht="12" customHeight="1" thickBot="1">
      <c r="A78" s="467" t="s">
        <v>327</v>
      </c>
      <c r="B78" s="316" t="s">
        <v>328</v>
      </c>
      <c r="C78" s="321">
        <f>SUM(C79:C81)</f>
        <v>0</v>
      </c>
    </row>
    <row r="79" spans="1:3" s="114" customFormat="1" ht="12" customHeight="1">
      <c r="A79" s="464" t="s">
        <v>349</v>
      </c>
      <c r="B79" s="446" t="s">
        <v>329</v>
      </c>
      <c r="C79" s="326"/>
    </row>
    <row r="80" spans="1:3" s="114" customFormat="1" ht="12" customHeight="1">
      <c r="A80" s="465" t="s">
        <v>350</v>
      </c>
      <c r="B80" s="447" t="s">
        <v>330</v>
      </c>
      <c r="C80" s="326"/>
    </row>
    <row r="81" spans="1:3" s="114" customFormat="1" ht="12" customHeight="1" thickBot="1">
      <c r="A81" s="466" t="s">
        <v>351</v>
      </c>
      <c r="B81" s="448" t="s">
        <v>331</v>
      </c>
      <c r="C81" s="326"/>
    </row>
    <row r="82" spans="1:3" s="114" customFormat="1" ht="12" customHeight="1" thickBot="1">
      <c r="A82" s="467" t="s">
        <v>332</v>
      </c>
      <c r="B82" s="316" t="s">
        <v>352</v>
      </c>
      <c r="C82" s="321">
        <f>SUM(C83:C86)</f>
        <v>0</v>
      </c>
    </row>
    <row r="83" spans="1:3" s="114" customFormat="1" ht="12" customHeight="1">
      <c r="A83" s="468" t="s">
        <v>333</v>
      </c>
      <c r="B83" s="446" t="s">
        <v>334</v>
      </c>
      <c r="C83" s="326"/>
    </row>
    <row r="84" spans="1:3" s="114" customFormat="1" ht="12" customHeight="1">
      <c r="A84" s="469" t="s">
        <v>335</v>
      </c>
      <c r="B84" s="447" t="s">
        <v>336</v>
      </c>
      <c r="C84" s="326"/>
    </row>
    <row r="85" spans="1:3" s="114" customFormat="1" ht="12" customHeight="1">
      <c r="A85" s="469" t="s">
        <v>337</v>
      </c>
      <c r="B85" s="447" t="s">
        <v>338</v>
      </c>
      <c r="C85" s="326"/>
    </row>
    <row r="86" spans="1:3" s="113" customFormat="1" ht="12" customHeight="1" thickBot="1">
      <c r="A86" s="470" t="s">
        <v>339</v>
      </c>
      <c r="B86" s="448" t="s">
        <v>340</v>
      </c>
      <c r="C86" s="326"/>
    </row>
    <row r="87" spans="1:3" s="113" customFormat="1" ht="12" customHeight="1" thickBot="1">
      <c r="A87" s="467" t="s">
        <v>341</v>
      </c>
      <c r="B87" s="316" t="s">
        <v>484</v>
      </c>
      <c r="C87" s="493"/>
    </row>
    <row r="88" spans="1:3" s="113" customFormat="1" ht="12" customHeight="1" thickBot="1">
      <c r="A88" s="467" t="s">
        <v>512</v>
      </c>
      <c r="B88" s="316" t="s">
        <v>342</v>
      </c>
      <c r="C88" s="493"/>
    </row>
    <row r="89" spans="1:3" s="113" customFormat="1" ht="12" customHeight="1" thickBot="1">
      <c r="A89" s="467" t="s">
        <v>513</v>
      </c>
      <c r="B89" s="453" t="s">
        <v>487</v>
      </c>
      <c r="C89" s="327">
        <f>+C66+C70+C75+C78+C82+C88+C87</f>
        <v>143904064</v>
      </c>
    </row>
    <row r="90" spans="1:3" s="113" customFormat="1" ht="12" customHeight="1" thickBot="1">
      <c r="A90" s="471" t="s">
        <v>514</v>
      </c>
      <c r="B90" s="454" t="s">
        <v>515</v>
      </c>
      <c r="C90" s="327">
        <f>+C65+C89</f>
        <v>423499090</v>
      </c>
    </row>
    <row r="91" spans="1:3" s="114" customFormat="1" ht="15" customHeight="1" thickBot="1">
      <c r="A91" s="262"/>
      <c r="B91" s="263"/>
      <c r="C91" s="391"/>
    </row>
    <row r="92" spans="1:3" s="74" customFormat="1" ht="16.5" customHeight="1" thickBot="1">
      <c r="A92" s="266"/>
      <c r="B92" s="267" t="s">
        <v>57</v>
      </c>
      <c r="C92" s="393"/>
    </row>
    <row r="93" spans="1:3" s="115" customFormat="1" ht="12" customHeight="1" thickBot="1">
      <c r="A93" s="438" t="s">
        <v>18</v>
      </c>
      <c r="B93" s="31" t="s">
        <v>519</v>
      </c>
      <c r="C93" s="320">
        <f>+C94+C95+C96+C97+C98+C111</f>
        <v>307996000</v>
      </c>
    </row>
    <row r="94" spans="1:3" ht="12" customHeight="1">
      <c r="A94" s="472" t="s">
        <v>93</v>
      </c>
      <c r="B94" s="10" t="s">
        <v>49</v>
      </c>
      <c r="C94" s="322">
        <v>127994534</v>
      </c>
    </row>
    <row r="95" spans="1:3" ht="12" customHeight="1">
      <c r="A95" s="465" t="s">
        <v>94</v>
      </c>
      <c r="B95" s="8" t="s">
        <v>177</v>
      </c>
      <c r="C95" s="323">
        <v>24814574</v>
      </c>
    </row>
    <row r="96" spans="1:3" ht="12" customHeight="1">
      <c r="A96" s="465" t="s">
        <v>95</v>
      </c>
      <c r="B96" s="8" t="s">
        <v>135</v>
      </c>
      <c r="C96" s="325">
        <v>79731412</v>
      </c>
    </row>
    <row r="97" spans="1:3" ht="12" customHeight="1">
      <c r="A97" s="465" t="s">
        <v>96</v>
      </c>
      <c r="B97" s="11" t="s">
        <v>178</v>
      </c>
      <c r="C97" s="325">
        <v>18669840</v>
      </c>
    </row>
    <row r="98" spans="1:3" ht="12" customHeight="1">
      <c r="A98" s="465" t="s">
        <v>107</v>
      </c>
      <c r="B98" s="19" t="s">
        <v>179</v>
      </c>
      <c r="C98" s="325">
        <f>SUM(C105+C110)</f>
        <v>56785640</v>
      </c>
    </row>
    <row r="99" spans="1:3" ht="12" customHeight="1">
      <c r="A99" s="465" t="s">
        <v>97</v>
      </c>
      <c r="B99" s="8" t="s">
        <v>516</v>
      </c>
      <c r="C99" s="325"/>
    </row>
    <row r="100" spans="1:3" ht="12" customHeight="1">
      <c r="A100" s="465" t="s">
        <v>98</v>
      </c>
      <c r="B100" s="156" t="s">
        <v>450</v>
      </c>
      <c r="C100" s="325"/>
    </row>
    <row r="101" spans="1:3" ht="12" customHeight="1">
      <c r="A101" s="465" t="s">
        <v>108</v>
      </c>
      <c r="B101" s="156" t="s">
        <v>449</v>
      </c>
      <c r="C101" s="325"/>
    </row>
    <row r="102" spans="1:3" ht="12" customHeight="1">
      <c r="A102" s="465" t="s">
        <v>109</v>
      </c>
      <c r="B102" s="156" t="s">
        <v>358</v>
      </c>
      <c r="C102" s="325"/>
    </row>
    <row r="103" spans="1:3" ht="12" customHeight="1">
      <c r="A103" s="465" t="s">
        <v>110</v>
      </c>
      <c r="B103" s="157" t="s">
        <v>359</v>
      </c>
      <c r="C103" s="325"/>
    </row>
    <row r="104" spans="1:3" ht="12" customHeight="1">
      <c r="A104" s="465" t="s">
        <v>111</v>
      </c>
      <c r="B104" s="157" t="s">
        <v>360</v>
      </c>
      <c r="C104" s="325"/>
    </row>
    <row r="105" spans="1:3" ht="12" customHeight="1">
      <c r="A105" s="465" t="s">
        <v>113</v>
      </c>
      <c r="B105" s="156" t="s">
        <v>361</v>
      </c>
      <c r="C105" s="325">
        <v>52075640</v>
      </c>
    </row>
    <row r="106" spans="1:3" ht="12" customHeight="1">
      <c r="A106" s="465" t="s">
        <v>180</v>
      </c>
      <c r="B106" s="156" t="s">
        <v>362</v>
      </c>
      <c r="C106" s="325"/>
    </row>
    <row r="107" spans="1:3" ht="12" customHeight="1">
      <c r="A107" s="465" t="s">
        <v>356</v>
      </c>
      <c r="B107" s="157" t="s">
        <v>363</v>
      </c>
      <c r="C107" s="325"/>
    </row>
    <row r="108" spans="1:3" ht="12" customHeight="1">
      <c r="A108" s="473" t="s">
        <v>357</v>
      </c>
      <c r="B108" s="158" t="s">
        <v>364</v>
      </c>
      <c r="C108" s="325"/>
    </row>
    <row r="109" spans="1:3" ht="12" customHeight="1">
      <c r="A109" s="465" t="s">
        <v>447</v>
      </c>
      <c r="B109" s="158" t="s">
        <v>365</v>
      </c>
      <c r="C109" s="325"/>
    </row>
    <row r="110" spans="1:3" ht="12" customHeight="1">
      <c r="A110" s="465" t="s">
        <v>448</v>
      </c>
      <c r="B110" s="157" t="s">
        <v>366</v>
      </c>
      <c r="C110" s="325">
        <v>4710000</v>
      </c>
    </row>
    <row r="111" spans="1:3" ht="12" customHeight="1">
      <c r="A111" s="465" t="s">
        <v>452</v>
      </c>
      <c r="B111" s="11" t="s">
        <v>50</v>
      </c>
      <c r="C111" s="323"/>
    </row>
    <row r="112" spans="1:3" ht="12" customHeight="1">
      <c r="A112" s="466" t="s">
        <v>453</v>
      </c>
      <c r="B112" s="8" t="s">
        <v>517</v>
      </c>
      <c r="C112" s="325"/>
    </row>
    <row r="113" spans="1:3" ht="12" customHeight="1" thickBot="1">
      <c r="A113" s="474" t="s">
        <v>454</v>
      </c>
      <c r="B113" s="159" t="s">
        <v>518</v>
      </c>
      <c r="C113" s="329"/>
    </row>
    <row r="114" spans="1:3" ht="12" customHeight="1" thickBot="1">
      <c r="A114" s="37" t="s">
        <v>19</v>
      </c>
      <c r="B114" s="30" t="s">
        <v>367</v>
      </c>
      <c r="C114" s="321">
        <f>+C115+C117+C119</f>
        <v>115503090</v>
      </c>
    </row>
    <row r="115" spans="1:3" ht="12" customHeight="1">
      <c r="A115" s="464" t="s">
        <v>99</v>
      </c>
      <c r="B115" s="8" t="s">
        <v>226</v>
      </c>
      <c r="C115" s="324">
        <v>100503090</v>
      </c>
    </row>
    <row r="116" spans="1:3" ht="12" customHeight="1">
      <c r="A116" s="464" t="s">
        <v>100</v>
      </c>
      <c r="B116" s="12" t="s">
        <v>371</v>
      </c>
      <c r="C116" s="324"/>
    </row>
    <row r="117" spans="1:3" ht="12" customHeight="1">
      <c r="A117" s="464" t="s">
        <v>101</v>
      </c>
      <c r="B117" s="12" t="s">
        <v>181</v>
      </c>
      <c r="C117" s="323">
        <v>15000000</v>
      </c>
    </row>
    <row r="118" spans="1:3" ht="12" customHeight="1">
      <c r="A118" s="464" t="s">
        <v>102</v>
      </c>
      <c r="B118" s="12" t="s">
        <v>372</v>
      </c>
      <c r="C118" s="292"/>
    </row>
    <row r="119" spans="1:3" ht="12" customHeight="1">
      <c r="A119" s="464" t="s">
        <v>103</v>
      </c>
      <c r="B119" s="318" t="s">
        <v>229</v>
      </c>
      <c r="C119" s="292"/>
    </row>
    <row r="120" spans="1:3" ht="12" customHeight="1">
      <c r="A120" s="464" t="s">
        <v>112</v>
      </c>
      <c r="B120" s="317" t="s">
        <v>434</v>
      </c>
      <c r="C120" s="292"/>
    </row>
    <row r="121" spans="1:3" ht="12" customHeight="1">
      <c r="A121" s="464" t="s">
        <v>114</v>
      </c>
      <c r="B121" s="442" t="s">
        <v>377</v>
      </c>
      <c r="C121" s="292"/>
    </row>
    <row r="122" spans="1:3" ht="12" customHeight="1">
      <c r="A122" s="464" t="s">
        <v>182</v>
      </c>
      <c r="B122" s="157" t="s">
        <v>360</v>
      </c>
      <c r="C122" s="292"/>
    </row>
    <row r="123" spans="1:3" ht="12" customHeight="1">
      <c r="A123" s="464" t="s">
        <v>183</v>
      </c>
      <c r="B123" s="157" t="s">
        <v>376</v>
      </c>
      <c r="C123" s="292"/>
    </row>
    <row r="124" spans="1:3" ht="12" customHeight="1">
      <c r="A124" s="464" t="s">
        <v>184</v>
      </c>
      <c r="B124" s="157" t="s">
        <v>375</v>
      </c>
      <c r="C124" s="292"/>
    </row>
    <row r="125" spans="1:3" ht="12" customHeight="1">
      <c r="A125" s="464" t="s">
        <v>368</v>
      </c>
      <c r="B125" s="157" t="s">
        <v>363</v>
      </c>
      <c r="C125" s="292"/>
    </row>
    <row r="126" spans="1:3" ht="12" customHeight="1">
      <c r="A126" s="464" t="s">
        <v>369</v>
      </c>
      <c r="B126" s="157" t="s">
        <v>374</v>
      </c>
      <c r="C126" s="292"/>
    </row>
    <row r="127" spans="1:3" ht="12" customHeight="1" thickBot="1">
      <c r="A127" s="473" t="s">
        <v>370</v>
      </c>
      <c r="B127" s="157" t="s">
        <v>373</v>
      </c>
      <c r="C127" s="294"/>
    </row>
    <row r="128" spans="1:3" ht="12" customHeight="1" thickBot="1">
      <c r="A128" s="37" t="s">
        <v>20</v>
      </c>
      <c r="B128" s="146" t="s">
        <v>457</v>
      </c>
      <c r="C128" s="321">
        <f>+C93+C114</f>
        <v>423499090</v>
      </c>
    </row>
    <row r="129" spans="1:11" ht="12" customHeight="1" thickBot="1">
      <c r="A129" s="37" t="s">
        <v>21</v>
      </c>
      <c r="B129" s="146" t="s">
        <v>458</v>
      </c>
      <c r="C129" s="321">
        <f>+C130+C131+C132</f>
        <v>0</v>
      </c>
    </row>
    <row r="130" spans="1:11" s="115" customFormat="1" ht="12" customHeight="1">
      <c r="A130" s="464" t="s">
        <v>268</v>
      </c>
      <c r="B130" s="9" t="s">
        <v>522</v>
      </c>
      <c r="C130" s="292"/>
    </row>
    <row r="131" spans="1:11" ht="12" customHeight="1">
      <c r="A131" s="464" t="s">
        <v>271</v>
      </c>
      <c r="B131" s="9" t="s">
        <v>466</v>
      </c>
      <c r="C131" s="292"/>
    </row>
    <row r="132" spans="1:11" ht="12" customHeight="1" thickBot="1">
      <c r="A132" s="473" t="s">
        <v>272</v>
      </c>
      <c r="B132" s="7" t="s">
        <v>521</v>
      </c>
      <c r="C132" s="292"/>
    </row>
    <row r="133" spans="1:11" ht="12" customHeight="1" thickBot="1">
      <c r="A133" s="37" t="s">
        <v>22</v>
      </c>
      <c r="B133" s="146" t="s">
        <v>459</v>
      </c>
      <c r="C133" s="321">
        <f>+C134+C135+C136+C137+C138+C139</f>
        <v>0</v>
      </c>
    </row>
    <row r="134" spans="1:11" ht="12" customHeight="1">
      <c r="A134" s="464" t="s">
        <v>86</v>
      </c>
      <c r="B134" s="9" t="s">
        <v>468</v>
      </c>
      <c r="C134" s="292"/>
    </row>
    <row r="135" spans="1:11" ht="12" customHeight="1">
      <c r="A135" s="464" t="s">
        <v>87</v>
      </c>
      <c r="B135" s="9" t="s">
        <v>460</v>
      </c>
      <c r="C135" s="292"/>
    </row>
    <row r="136" spans="1:11" ht="12" customHeight="1">
      <c r="A136" s="464" t="s">
        <v>88</v>
      </c>
      <c r="B136" s="9" t="s">
        <v>461</v>
      </c>
      <c r="C136" s="292"/>
    </row>
    <row r="137" spans="1:11" ht="12" customHeight="1">
      <c r="A137" s="464" t="s">
        <v>169</v>
      </c>
      <c r="B137" s="9" t="s">
        <v>520</v>
      </c>
      <c r="C137" s="292"/>
    </row>
    <row r="138" spans="1:11" ht="12" customHeight="1">
      <c r="A138" s="464" t="s">
        <v>170</v>
      </c>
      <c r="B138" s="9" t="s">
        <v>463</v>
      </c>
      <c r="C138" s="292"/>
    </row>
    <row r="139" spans="1:11" s="115" customFormat="1" ht="12" customHeight="1" thickBot="1">
      <c r="A139" s="473" t="s">
        <v>171</v>
      </c>
      <c r="B139" s="7" t="s">
        <v>464</v>
      </c>
      <c r="C139" s="292"/>
    </row>
    <row r="140" spans="1:11" ht="12" customHeight="1" thickBot="1">
      <c r="A140" s="37" t="s">
        <v>23</v>
      </c>
      <c r="B140" s="146" t="s">
        <v>543</v>
      </c>
      <c r="C140" s="327">
        <f>+C141+C142+C144+C145+C143</f>
        <v>0</v>
      </c>
      <c r="K140" s="274"/>
    </row>
    <row r="141" spans="1:11">
      <c r="A141" s="464" t="s">
        <v>89</v>
      </c>
      <c r="B141" s="9" t="s">
        <v>378</v>
      </c>
      <c r="C141" s="292"/>
    </row>
    <row r="142" spans="1:11" ht="12" customHeight="1">
      <c r="A142" s="464" t="s">
        <v>90</v>
      </c>
      <c r="B142" s="9" t="s">
        <v>379</v>
      </c>
      <c r="C142" s="292"/>
    </row>
    <row r="143" spans="1:11" s="115" customFormat="1" ht="12" customHeight="1">
      <c r="A143" s="464" t="s">
        <v>292</v>
      </c>
      <c r="B143" s="9" t="s">
        <v>542</v>
      </c>
      <c r="C143" s="292"/>
    </row>
    <row r="144" spans="1:11" s="115" customFormat="1" ht="12" customHeight="1">
      <c r="A144" s="464" t="s">
        <v>293</v>
      </c>
      <c r="B144" s="9" t="s">
        <v>473</v>
      </c>
      <c r="C144" s="292"/>
    </row>
    <row r="145" spans="1:3" s="115" customFormat="1" ht="12" customHeight="1" thickBot="1">
      <c r="A145" s="473" t="s">
        <v>294</v>
      </c>
      <c r="B145" s="7" t="s">
        <v>398</v>
      </c>
      <c r="C145" s="292"/>
    </row>
    <row r="146" spans="1:3" s="115" customFormat="1" ht="12" customHeight="1" thickBot="1">
      <c r="A146" s="37" t="s">
        <v>24</v>
      </c>
      <c r="B146" s="146" t="s">
        <v>474</v>
      </c>
      <c r="C146" s="330">
        <f>+C147+C148+C149+C150+C151</f>
        <v>0</v>
      </c>
    </row>
    <row r="147" spans="1:3" s="115" customFormat="1" ht="12" customHeight="1">
      <c r="A147" s="464" t="s">
        <v>91</v>
      </c>
      <c r="B147" s="9" t="s">
        <v>469</v>
      </c>
      <c r="C147" s="292"/>
    </row>
    <row r="148" spans="1:3" s="115" customFormat="1" ht="12" customHeight="1">
      <c r="A148" s="464" t="s">
        <v>92</v>
      </c>
      <c r="B148" s="9" t="s">
        <v>476</v>
      </c>
      <c r="C148" s="292"/>
    </row>
    <row r="149" spans="1:3" s="115" customFormat="1" ht="12" customHeight="1">
      <c r="A149" s="464" t="s">
        <v>304</v>
      </c>
      <c r="B149" s="9" t="s">
        <v>471</v>
      </c>
      <c r="C149" s="292"/>
    </row>
    <row r="150" spans="1:3" ht="12.75" customHeight="1">
      <c r="A150" s="464" t="s">
        <v>305</v>
      </c>
      <c r="B150" s="9" t="s">
        <v>523</v>
      </c>
      <c r="C150" s="292"/>
    </row>
    <row r="151" spans="1:3" ht="12.75" customHeight="1" thickBot="1">
      <c r="A151" s="473" t="s">
        <v>475</v>
      </c>
      <c r="B151" s="7" t="s">
        <v>478</v>
      </c>
      <c r="C151" s="294"/>
    </row>
    <row r="152" spans="1:3" ht="12.75" customHeight="1" thickBot="1">
      <c r="A152" s="530" t="s">
        <v>25</v>
      </c>
      <c r="B152" s="146" t="s">
        <v>479</v>
      </c>
      <c r="C152" s="330"/>
    </row>
    <row r="153" spans="1:3" ht="12" customHeight="1" thickBot="1">
      <c r="A153" s="530" t="s">
        <v>26</v>
      </c>
      <c r="B153" s="146" t="s">
        <v>480</v>
      </c>
      <c r="C153" s="330"/>
    </row>
    <row r="154" spans="1:3" ht="15" customHeight="1" thickBot="1">
      <c r="A154" s="37" t="s">
        <v>27</v>
      </c>
      <c r="B154" s="146" t="s">
        <v>482</v>
      </c>
      <c r="C154" s="456">
        <f>+C129+C133+C140+C146+C152+C153</f>
        <v>0</v>
      </c>
    </row>
    <row r="155" spans="1:3" ht="13.5" thickBot="1">
      <c r="A155" s="475" t="s">
        <v>28</v>
      </c>
      <c r="B155" s="409" t="s">
        <v>481</v>
      </c>
      <c r="C155" s="456">
        <f>+C128+C154</f>
        <v>423499090</v>
      </c>
    </row>
    <row r="156" spans="1:3" ht="15" customHeight="1" thickBot="1">
      <c r="A156" s="417"/>
      <c r="B156" s="418"/>
      <c r="C156" s="419"/>
    </row>
    <row r="157" spans="1:3" ht="14.25" customHeight="1" thickBot="1">
      <c r="A157" s="271" t="s">
        <v>524</v>
      </c>
      <c r="B157" s="272"/>
      <c r="C157" s="143">
        <v>11</v>
      </c>
    </row>
    <row r="158" spans="1:3" ht="13.5" thickBot="1">
      <c r="A158" s="271" t="s">
        <v>200</v>
      </c>
      <c r="B158" s="272"/>
      <c r="C158" s="143">
        <v>60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6">
    <tabColor rgb="FF92D050"/>
  </sheetPr>
  <dimension ref="A1:K158"/>
  <sheetViews>
    <sheetView zoomScale="130" zoomScaleNormal="130" zoomScaleSheetLayoutView="85" workbookViewId="0">
      <selection activeCell="C2" sqref="C2"/>
    </sheetView>
  </sheetViews>
  <sheetFormatPr defaultRowHeight="12.75"/>
  <cols>
    <col min="1" max="1" width="19.5" style="420" customWidth="1"/>
    <col min="2" max="2" width="72" style="421" customWidth="1"/>
    <col min="3" max="3" width="25" style="422" customWidth="1"/>
    <col min="4" max="16384" width="9.33203125" style="3"/>
  </cols>
  <sheetData>
    <row r="1" spans="1:3" s="2" customFormat="1" ht="16.5" customHeight="1" thickBot="1">
      <c r="A1" s="248"/>
      <c r="B1" s="250"/>
      <c r="C1" s="273" t="s">
        <v>605</v>
      </c>
    </row>
    <row r="2" spans="1:3" s="111" customFormat="1" ht="21" customHeight="1">
      <c r="A2" s="436" t="s">
        <v>61</v>
      </c>
      <c r="B2" s="382" t="s">
        <v>560</v>
      </c>
      <c r="C2" s="384" t="s">
        <v>53</v>
      </c>
    </row>
    <row r="3" spans="1:3" s="111" customFormat="1" ht="16.5" thickBot="1">
      <c r="A3" s="251" t="s">
        <v>197</v>
      </c>
      <c r="B3" s="383" t="s">
        <v>436</v>
      </c>
      <c r="C3" s="529" t="s">
        <v>60</v>
      </c>
    </row>
    <row r="4" spans="1:3" s="112" customFormat="1" ht="15.95" customHeight="1" thickBot="1">
      <c r="A4" s="252"/>
      <c r="B4" s="252"/>
      <c r="C4" s="253" t="s">
        <v>553</v>
      </c>
    </row>
    <row r="5" spans="1:3" ht="13.5" thickBot="1">
      <c r="A5" s="437" t="s">
        <v>199</v>
      </c>
      <c r="B5" s="254" t="s">
        <v>54</v>
      </c>
      <c r="C5" s="385" t="s">
        <v>55</v>
      </c>
    </row>
    <row r="6" spans="1:3" s="74" customFormat="1" ht="12.95" customHeight="1" thickBot="1">
      <c r="A6" s="215" t="s">
        <v>496</v>
      </c>
      <c r="B6" s="216" t="s">
        <v>497</v>
      </c>
      <c r="C6" s="217" t="s">
        <v>498</v>
      </c>
    </row>
    <row r="7" spans="1:3" s="74" customFormat="1" ht="15.95" customHeight="1" thickBot="1">
      <c r="A7" s="256"/>
      <c r="B7" s="257" t="s">
        <v>56</v>
      </c>
      <c r="C7" s="386"/>
    </row>
    <row r="8" spans="1:3" s="74" customFormat="1" ht="12" customHeight="1" thickBot="1">
      <c r="A8" s="37" t="s">
        <v>18</v>
      </c>
      <c r="B8" s="21" t="s">
        <v>252</v>
      </c>
      <c r="C8" s="321">
        <f>+C9+C10+C11+C12+C13+C14</f>
        <v>0</v>
      </c>
    </row>
    <row r="9" spans="1:3" s="113" customFormat="1" ht="12" customHeight="1">
      <c r="A9" s="464" t="s">
        <v>93</v>
      </c>
      <c r="B9" s="446" t="s">
        <v>253</v>
      </c>
      <c r="C9" s="324"/>
    </row>
    <row r="10" spans="1:3" s="114" customFormat="1" ht="12" customHeight="1">
      <c r="A10" s="465" t="s">
        <v>94</v>
      </c>
      <c r="B10" s="447" t="s">
        <v>254</v>
      </c>
      <c r="C10" s="323"/>
    </row>
    <row r="11" spans="1:3" s="114" customFormat="1" ht="12" customHeight="1">
      <c r="A11" s="465" t="s">
        <v>95</v>
      </c>
      <c r="B11" s="447" t="s">
        <v>255</v>
      </c>
      <c r="C11" s="323"/>
    </row>
    <row r="12" spans="1:3" s="114" customFormat="1" ht="12" customHeight="1">
      <c r="A12" s="465" t="s">
        <v>96</v>
      </c>
      <c r="B12" s="447" t="s">
        <v>256</v>
      </c>
      <c r="C12" s="323"/>
    </row>
    <row r="13" spans="1:3" s="114" customFormat="1" ht="12" customHeight="1">
      <c r="A13" s="465" t="s">
        <v>144</v>
      </c>
      <c r="B13" s="447" t="s">
        <v>510</v>
      </c>
      <c r="C13" s="323"/>
    </row>
    <row r="14" spans="1:3" s="113" customFormat="1" ht="12" customHeight="1" thickBot="1">
      <c r="A14" s="466" t="s">
        <v>97</v>
      </c>
      <c r="B14" s="448" t="s">
        <v>439</v>
      </c>
      <c r="C14" s="323"/>
    </row>
    <row r="15" spans="1:3" s="113" customFormat="1" ht="12" customHeight="1" thickBot="1">
      <c r="A15" s="37" t="s">
        <v>19</v>
      </c>
      <c r="B15" s="316" t="s">
        <v>257</v>
      </c>
      <c r="C15" s="321">
        <f>+C16+C17+C18+C19+C20</f>
        <v>0</v>
      </c>
    </row>
    <row r="16" spans="1:3" s="113" customFormat="1" ht="12" customHeight="1">
      <c r="A16" s="464" t="s">
        <v>99</v>
      </c>
      <c r="B16" s="446" t="s">
        <v>258</v>
      </c>
      <c r="C16" s="324"/>
    </row>
    <row r="17" spans="1:3" s="113" customFormat="1" ht="12" customHeight="1">
      <c r="A17" s="465" t="s">
        <v>100</v>
      </c>
      <c r="B17" s="447" t="s">
        <v>259</v>
      </c>
      <c r="C17" s="323"/>
    </row>
    <row r="18" spans="1:3" s="113" customFormat="1" ht="12" customHeight="1">
      <c r="A18" s="465" t="s">
        <v>101</v>
      </c>
      <c r="B18" s="447" t="s">
        <v>428</v>
      </c>
      <c r="C18" s="323"/>
    </row>
    <row r="19" spans="1:3" s="113" customFormat="1" ht="12" customHeight="1">
      <c r="A19" s="465" t="s">
        <v>102</v>
      </c>
      <c r="B19" s="447" t="s">
        <v>429</v>
      </c>
      <c r="C19" s="323"/>
    </row>
    <row r="20" spans="1:3" s="113" customFormat="1" ht="12" customHeight="1">
      <c r="A20" s="465" t="s">
        <v>103</v>
      </c>
      <c r="B20" s="447" t="s">
        <v>260</v>
      </c>
      <c r="C20" s="323"/>
    </row>
    <row r="21" spans="1:3" s="114" customFormat="1" ht="12" customHeight="1" thickBot="1">
      <c r="A21" s="466" t="s">
        <v>112</v>
      </c>
      <c r="B21" s="448" t="s">
        <v>261</v>
      </c>
      <c r="C21" s="325"/>
    </row>
    <row r="22" spans="1:3" s="114" customFormat="1" ht="12" customHeight="1" thickBot="1">
      <c r="A22" s="37" t="s">
        <v>20</v>
      </c>
      <c r="B22" s="21" t="s">
        <v>262</v>
      </c>
      <c r="C22" s="321">
        <f>+C23+C24+C25+C26+C27</f>
        <v>0</v>
      </c>
    </row>
    <row r="23" spans="1:3" s="114" customFormat="1" ht="12" customHeight="1">
      <c r="A23" s="464" t="s">
        <v>82</v>
      </c>
      <c r="B23" s="446" t="s">
        <v>263</v>
      </c>
      <c r="C23" s="324"/>
    </row>
    <row r="24" spans="1:3" s="113" customFormat="1" ht="12" customHeight="1">
      <c r="A24" s="465" t="s">
        <v>83</v>
      </c>
      <c r="B24" s="447" t="s">
        <v>264</v>
      </c>
      <c r="C24" s="323"/>
    </row>
    <row r="25" spans="1:3" s="114" customFormat="1" ht="12" customHeight="1">
      <c r="A25" s="465" t="s">
        <v>84</v>
      </c>
      <c r="B25" s="447" t="s">
        <v>430</v>
      </c>
      <c r="C25" s="323"/>
    </row>
    <row r="26" spans="1:3" s="114" customFormat="1" ht="12" customHeight="1">
      <c r="A26" s="465" t="s">
        <v>85</v>
      </c>
      <c r="B26" s="447" t="s">
        <v>431</v>
      </c>
      <c r="C26" s="323"/>
    </row>
    <row r="27" spans="1:3" s="114" customFormat="1" ht="12" customHeight="1">
      <c r="A27" s="465" t="s">
        <v>165</v>
      </c>
      <c r="B27" s="447" t="s">
        <v>265</v>
      </c>
      <c r="C27" s="323"/>
    </row>
    <row r="28" spans="1:3" s="114" customFormat="1" ht="12" customHeight="1" thickBot="1">
      <c r="A28" s="466" t="s">
        <v>166</v>
      </c>
      <c r="B28" s="448" t="s">
        <v>266</v>
      </c>
      <c r="C28" s="325"/>
    </row>
    <row r="29" spans="1:3" s="114" customFormat="1" ht="12" customHeight="1" thickBot="1">
      <c r="A29" s="37" t="s">
        <v>167</v>
      </c>
      <c r="B29" s="21" t="s">
        <v>267</v>
      </c>
      <c r="C29" s="327">
        <f>+C30+C34+C35+C36</f>
        <v>0</v>
      </c>
    </row>
    <row r="30" spans="1:3" s="114" customFormat="1" ht="12" customHeight="1">
      <c r="A30" s="464" t="s">
        <v>268</v>
      </c>
      <c r="B30" s="446" t="s">
        <v>511</v>
      </c>
      <c r="C30" s="441">
        <f>+C31+C32+C33</f>
        <v>0</v>
      </c>
    </row>
    <row r="31" spans="1:3" s="114" customFormat="1" ht="12" customHeight="1">
      <c r="A31" s="465" t="s">
        <v>269</v>
      </c>
      <c r="B31" s="447" t="s">
        <v>274</v>
      </c>
      <c r="C31" s="323"/>
    </row>
    <row r="32" spans="1:3" s="114" customFormat="1" ht="12" customHeight="1">
      <c r="A32" s="465" t="s">
        <v>270</v>
      </c>
      <c r="B32" s="447" t="s">
        <v>275</v>
      </c>
      <c r="C32" s="323"/>
    </row>
    <row r="33" spans="1:3" s="114" customFormat="1" ht="12" customHeight="1">
      <c r="A33" s="465" t="s">
        <v>443</v>
      </c>
      <c r="B33" s="520" t="s">
        <v>444</v>
      </c>
      <c r="C33" s="323"/>
    </row>
    <row r="34" spans="1:3" s="114" customFormat="1" ht="12" customHeight="1">
      <c r="A34" s="465" t="s">
        <v>271</v>
      </c>
      <c r="B34" s="447" t="s">
        <v>276</v>
      </c>
      <c r="C34" s="323"/>
    </row>
    <row r="35" spans="1:3" s="114" customFormat="1" ht="12" customHeight="1">
      <c r="A35" s="465" t="s">
        <v>272</v>
      </c>
      <c r="B35" s="447" t="s">
        <v>277</v>
      </c>
      <c r="C35" s="323"/>
    </row>
    <row r="36" spans="1:3" s="114" customFormat="1" ht="12" customHeight="1" thickBot="1">
      <c r="A36" s="466" t="s">
        <v>273</v>
      </c>
      <c r="B36" s="448" t="s">
        <v>278</v>
      </c>
      <c r="C36" s="325"/>
    </row>
    <row r="37" spans="1:3" s="114" customFormat="1" ht="12" customHeight="1" thickBot="1">
      <c r="A37" s="37" t="s">
        <v>22</v>
      </c>
      <c r="B37" s="21" t="s">
        <v>440</v>
      </c>
      <c r="C37" s="321">
        <f>SUM(C38:C48)</f>
        <v>0</v>
      </c>
    </row>
    <row r="38" spans="1:3" s="114" customFormat="1" ht="12" customHeight="1">
      <c r="A38" s="464" t="s">
        <v>86</v>
      </c>
      <c r="B38" s="446" t="s">
        <v>281</v>
      </c>
      <c r="C38" s="324"/>
    </row>
    <row r="39" spans="1:3" s="114" customFormat="1" ht="12" customHeight="1">
      <c r="A39" s="465" t="s">
        <v>87</v>
      </c>
      <c r="B39" s="447" t="s">
        <v>282</v>
      </c>
      <c r="C39" s="323"/>
    </row>
    <row r="40" spans="1:3" s="114" customFormat="1" ht="12" customHeight="1">
      <c r="A40" s="465" t="s">
        <v>88</v>
      </c>
      <c r="B40" s="447" t="s">
        <v>283</v>
      </c>
      <c r="C40" s="323"/>
    </row>
    <row r="41" spans="1:3" s="114" customFormat="1" ht="12" customHeight="1">
      <c r="A41" s="465" t="s">
        <v>169</v>
      </c>
      <c r="B41" s="447" t="s">
        <v>284</v>
      </c>
      <c r="C41" s="323"/>
    </row>
    <row r="42" spans="1:3" s="114" customFormat="1" ht="12" customHeight="1">
      <c r="A42" s="465" t="s">
        <v>170</v>
      </c>
      <c r="B42" s="447" t="s">
        <v>285</v>
      </c>
      <c r="C42" s="323"/>
    </row>
    <row r="43" spans="1:3" s="114" customFormat="1" ht="12" customHeight="1">
      <c r="A43" s="465" t="s">
        <v>171</v>
      </c>
      <c r="B43" s="447" t="s">
        <v>286</v>
      </c>
      <c r="C43" s="323"/>
    </row>
    <row r="44" spans="1:3" s="114" customFormat="1" ht="12" customHeight="1">
      <c r="A44" s="465" t="s">
        <v>172</v>
      </c>
      <c r="B44" s="447" t="s">
        <v>287</v>
      </c>
      <c r="C44" s="323"/>
    </row>
    <row r="45" spans="1:3" s="114" customFormat="1" ht="12" customHeight="1">
      <c r="A45" s="465" t="s">
        <v>173</v>
      </c>
      <c r="B45" s="447" t="s">
        <v>288</v>
      </c>
      <c r="C45" s="323"/>
    </row>
    <row r="46" spans="1:3" s="114" customFormat="1" ht="12" customHeight="1">
      <c r="A46" s="465" t="s">
        <v>279</v>
      </c>
      <c r="B46" s="447" t="s">
        <v>289</v>
      </c>
      <c r="C46" s="326"/>
    </row>
    <row r="47" spans="1:3" s="114" customFormat="1" ht="12" customHeight="1">
      <c r="A47" s="466" t="s">
        <v>280</v>
      </c>
      <c r="B47" s="448" t="s">
        <v>442</v>
      </c>
      <c r="C47" s="433"/>
    </row>
    <row r="48" spans="1:3" s="114" customFormat="1" ht="12" customHeight="1" thickBot="1">
      <c r="A48" s="466" t="s">
        <v>441</v>
      </c>
      <c r="B48" s="448" t="s">
        <v>290</v>
      </c>
      <c r="C48" s="433"/>
    </row>
    <row r="49" spans="1:3" s="114" customFormat="1" ht="12" customHeight="1" thickBot="1">
      <c r="A49" s="37" t="s">
        <v>23</v>
      </c>
      <c r="B49" s="21" t="s">
        <v>291</v>
      </c>
      <c r="C49" s="321">
        <f>SUM(C50:C54)</f>
        <v>0</v>
      </c>
    </row>
    <row r="50" spans="1:3" s="114" customFormat="1" ht="12" customHeight="1">
      <c r="A50" s="464" t="s">
        <v>89</v>
      </c>
      <c r="B50" s="446" t="s">
        <v>295</v>
      </c>
      <c r="C50" s="492"/>
    </row>
    <row r="51" spans="1:3" s="114" customFormat="1" ht="12" customHeight="1">
      <c r="A51" s="465" t="s">
        <v>90</v>
      </c>
      <c r="B51" s="447" t="s">
        <v>296</v>
      </c>
      <c r="C51" s="326"/>
    </row>
    <row r="52" spans="1:3" s="114" customFormat="1" ht="12" customHeight="1">
      <c r="A52" s="465" t="s">
        <v>292</v>
      </c>
      <c r="B52" s="447" t="s">
        <v>297</v>
      </c>
      <c r="C52" s="326"/>
    </row>
    <row r="53" spans="1:3" s="114" customFormat="1" ht="12" customHeight="1">
      <c r="A53" s="465" t="s">
        <v>293</v>
      </c>
      <c r="B53" s="447" t="s">
        <v>298</v>
      </c>
      <c r="C53" s="326"/>
    </row>
    <row r="54" spans="1:3" s="114" customFormat="1" ht="12" customHeight="1" thickBot="1">
      <c r="A54" s="466" t="s">
        <v>294</v>
      </c>
      <c r="B54" s="448" t="s">
        <v>299</v>
      </c>
      <c r="C54" s="433"/>
    </row>
    <row r="55" spans="1:3" s="114" customFormat="1" ht="12" customHeight="1" thickBot="1">
      <c r="A55" s="37" t="s">
        <v>174</v>
      </c>
      <c r="B55" s="21" t="s">
        <v>300</v>
      </c>
      <c r="C55" s="321">
        <f>SUM(C56:C58)</f>
        <v>0</v>
      </c>
    </row>
    <row r="56" spans="1:3" s="114" customFormat="1" ht="12" customHeight="1">
      <c r="A56" s="464" t="s">
        <v>91</v>
      </c>
      <c r="B56" s="446" t="s">
        <v>301</v>
      </c>
      <c r="C56" s="324"/>
    </row>
    <row r="57" spans="1:3" s="114" customFormat="1" ht="12" customHeight="1">
      <c r="A57" s="465" t="s">
        <v>92</v>
      </c>
      <c r="B57" s="447" t="s">
        <v>432</v>
      </c>
      <c r="C57" s="323"/>
    </row>
    <row r="58" spans="1:3" s="114" customFormat="1" ht="12" customHeight="1">
      <c r="A58" s="465" t="s">
        <v>304</v>
      </c>
      <c r="B58" s="447" t="s">
        <v>302</v>
      </c>
      <c r="C58" s="323"/>
    </row>
    <row r="59" spans="1:3" s="114" customFormat="1" ht="12" customHeight="1" thickBot="1">
      <c r="A59" s="466" t="s">
        <v>305</v>
      </c>
      <c r="B59" s="448" t="s">
        <v>303</v>
      </c>
      <c r="C59" s="325"/>
    </row>
    <row r="60" spans="1:3" s="114" customFormat="1" ht="12" customHeight="1" thickBot="1">
      <c r="A60" s="37" t="s">
        <v>25</v>
      </c>
      <c r="B60" s="316" t="s">
        <v>306</v>
      </c>
      <c r="C60" s="321">
        <f>SUM(C61:C63)</f>
        <v>0</v>
      </c>
    </row>
    <row r="61" spans="1:3" s="114" customFormat="1" ht="12" customHeight="1">
      <c r="A61" s="464" t="s">
        <v>175</v>
      </c>
      <c r="B61" s="446" t="s">
        <v>308</v>
      </c>
      <c r="C61" s="326"/>
    </row>
    <row r="62" spans="1:3" s="114" customFormat="1" ht="12" customHeight="1">
      <c r="A62" s="465" t="s">
        <v>176</v>
      </c>
      <c r="B62" s="447" t="s">
        <v>433</v>
      </c>
      <c r="C62" s="326"/>
    </row>
    <row r="63" spans="1:3" s="114" customFormat="1" ht="12" customHeight="1">
      <c r="A63" s="465" t="s">
        <v>228</v>
      </c>
      <c r="B63" s="447" t="s">
        <v>309</v>
      </c>
      <c r="C63" s="326"/>
    </row>
    <row r="64" spans="1:3" s="114" customFormat="1" ht="12" customHeight="1" thickBot="1">
      <c r="A64" s="466" t="s">
        <v>307</v>
      </c>
      <c r="B64" s="448" t="s">
        <v>310</v>
      </c>
      <c r="C64" s="326"/>
    </row>
    <row r="65" spans="1:3" s="114" customFormat="1" ht="12" customHeight="1" thickBot="1">
      <c r="A65" s="37" t="s">
        <v>26</v>
      </c>
      <c r="B65" s="21" t="s">
        <v>311</v>
      </c>
      <c r="C65" s="327">
        <f>+C8+C15+C22+C29+C37+C49+C55+C60</f>
        <v>0</v>
      </c>
    </row>
    <row r="66" spans="1:3" s="114" customFormat="1" ht="12" customHeight="1" thickBot="1">
      <c r="A66" s="467" t="s">
        <v>402</v>
      </c>
      <c r="B66" s="316" t="s">
        <v>313</v>
      </c>
      <c r="C66" s="321">
        <f>SUM(C67:C69)</f>
        <v>0</v>
      </c>
    </row>
    <row r="67" spans="1:3" s="114" customFormat="1" ht="12" customHeight="1">
      <c r="A67" s="464" t="s">
        <v>344</v>
      </c>
      <c r="B67" s="446" t="s">
        <v>314</v>
      </c>
      <c r="C67" s="326"/>
    </row>
    <row r="68" spans="1:3" s="114" customFormat="1" ht="12" customHeight="1">
      <c r="A68" s="465" t="s">
        <v>353</v>
      </c>
      <c r="B68" s="447" t="s">
        <v>315</v>
      </c>
      <c r="C68" s="326"/>
    </row>
    <row r="69" spans="1:3" s="114" customFormat="1" ht="12" customHeight="1" thickBot="1">
      <c r="A69" s="466" t="s">
        <v>354</v>
      </c>
      <c r="B69" s="449" t="s">
        <v>316</v>
      </c>
      <c r="C69" s="326"/>
    </row>
    <row r="70" spans="1:3" s="114" customFormat="1" ht="12" customHeight="1" thickBot="1">
      <c r="A70" s="467" t="s">
        <v>317</v>
      </c>
      <c r="B70" s="316" t="s">
        <v>318</v>
      </c>
      <c r="C70" s="321">
        <f>SUM(C71:C74)</f>
        <v>0</v>
      </c>
    </row>
    <row r="71" spans="1:3" s="114" customFormat="1" ht="12" customHeight="1">
      <c r="A71" s="464" t="s">
        <v>145</v>
      </c>
      <c r="B71" s="446" t="s">
        <v>319</v>
      </c>
      <c r="C71" s="326"/>
    </row>
    <row r="72" spans="1:3" s="114" customFormat="1" ht="12" customHeight="1">
      <c r="A72" s="465" t="s">
        <v>146</v>
      </c>
      <c r="B72" s="447" t="s">
        <v>320</v>
      </c>
      <c r="C72" s="326"/>
    </row>
    <row r="73" spans="1:3" s="114" customFormat="1" ht="12" customHeight="1">
      <c r="A73" s="465" t="s">
        <v>345</v>
      </c>
      <c r="B73" s="447" t="s">
        <v>321</v>
      </c>
      <c r="C73" s="326"/>
    </row>
    <row r="74" spans="1:3" s="114" customFormat="1" ht="12" customHeight="1" thickBot="1">
      <c r="A74" s="466" t="s">
        <v>346</v>
      </c>
      <c r="B74" s="448" t="s">
        <v>322</v>
      </c>
      <c r="C74" s="326"/>
    </row>
    <row r="75" spans="1:3" s="114" customFormat="1" ht="12" customHeight="1" thickBot="1">
      <c r="A75" s="467" t="s">
        <v>323</v>
      </c>
      <c r="B75" s="316" t="s">
        <v>324</v>
      </c>
      <c r="C75" s="321">
        <f>SUM(C76:C77)</f>
        <v>0</v>
      </c>
    </row>
    <row r="76" spans="1:3" s="114" customFormat="1" ht="12" customHeight="1">
      <c r="A76" s="464" t="s">
        <v>347</v>
      </c>
      <c r="B76" s="446" t="s">
        <v>325</v>
      </c>
      <c r="C76" s="326"/>
    </row>
    <row r="77" spans="1:3" s="114" customFormat="1" ht="12" customHeight="1" thickBot="1">
      <c r="A77" s="466" t="s">
        <v>348</v>
      </c>
      <c r="B77" s="448" t="s">
        <v>326</v>
      </c>
      <c r="C77" s="326"/>
    </row>
    <row r="78" spans="1:3" s="113" customFormat="1" ht="12" customHeight="1" thickBot="1">
      <c r="A78" s="467" t="s">
        <v>327</v>
      </c>
      <c r="B78" s="316" t="s">
        <v>328</v>
      </c>
      <c r="C78" s="321">
        <f>SUM(C79:C81)</f>
        <v>0</v>
      </c>
    </row>
    <row r="79" spans="1:3" s="114" customFormat="1" ht="12" customHeight="1">
      <c r="A79" s="464" t="s">
        <v>349</v>
      </c>
      <c r="B79" s="446" t="s">
        <v>329</v>
      </c>
      <c r="C79" s="326"/>
    </row>
    <row r="80" spans="1:3" s="114" customFormat="1" ht="12" customHeight="1">
      <c r="A80" s="465" t="s">
        <v>350</v>
      </c>
      <c r="B80" s="447" t="s">
        <v>330</v>
      </c>
      <c r="C80" s="326"/>
    </row>
    <row r="81" spans="1:3" s="114" customFormat="1" ht="12" customHeight="1" thickBot="1">
      <c r="A81" s="466" t="s">
        <v>351</v>
      </c>
      <c r="B81" s="448" t="s">
        <v>331</v>
      </c>
      <c r="C81" s="326"/>
    </row>
    <row r="82" spans="1:3" s="114" customFormat="1" ht="12" customHeight="1" thickBot="1">
      <c r="A82" s="467" t="s">
        <v>332</v>
      </c>
      <c r="B82" s="316" t="s">
        <v>352</v>
      </c>
      <c r="C82" s="321">
        <f>SUM(C83:C86)</f>
        <v>0</v>
      </c>
    </row>
    <row r="83" spans="1:3" s="114" customFormat="1" ht="12" customHeight="1">
      <c r="A83" s="468" t="s">
        <v>333</v>
      </c>
      <c r="B83" s="446" t="s">
        <v>334</v>
      </c>
      <c r="C83" s="326"/>
    </row>
    <row r="84" spans="1:3" s="114" customFormat="1" ht="12" customHeight="1">
      <c r="A84" s="469" t="s">
        <v>335</v>
      </c>
      <c r="B84" s="447" t="s">
        <v>336</v>
      </c>
      <c r="C84" s="326"/>
    </row>
    <row r="85" spans="1:3" s="114" customFormat="1" ht="12" customHeight="1">
      <c r="A85" s="469" t="s">
        <v>337</v>
      </c>
      <c r="B85" s="447" t="s">
        <v>338</v>
      </c>
      <c r="C85" s="326"/>
    </row>
    <row r="86" spans="1:3" s="113" customFormat="1" ht="12" customHeight="1" thickBot="1">
      <c r="A86" s="470" t="s">
        <v>339</v>
      </c>
      <c r="B86" s="448" t="s">
        <v>340</v>
      </c>
      <c r="C86" s="326"/>
    </row>
    <row r="87" spans="1:3" s="113" customFormat="1" ht="12" customHeight="1" thickBot="1">
      <c r="A87" s="467" t="s">
        <v>341</v>
      </c>
      <c r="B87" s="316" t="s">
        <v>484</v>
      </c>
      <c r="C87" s="493"/>
    </row>
    <row r="88" spans="1:3" s="113" customFormat="1" ht="12" customHeight="1" thickBot="1">
      <c r="A88" s="467" t="s">
        <v>512</v>
      </c>
      <c r="B88" s="316" t="s">
        <v>342</v>
      </c>
      <c r="C88" s="493"/>
    </row>
    <row r="89" spans="1:3" s="113" customFormat="1" ht="12" customHeight="1" thickBot="1">
      <c r="A89" s="467" t="s">
        <v>513</v>
      </c>
      <c r="B89" s="453" t="s">
        <v>487</v>
      </c>
      <c r="C89" s="327">
        <f>+C66+C70+C75+C78+C82+C88+C87</f>
        <v>0</v>
      </c>
    </row>
    <row r="90" spans="1:3" s="113" customFormat="1" ht="12" customHeight="1" thickBot="1">
      <c r="A90" s="471" t="s">
        <v>514</v>
      </c>
      <c r="B90" s="454" t="s">
        <v>515</v>
      </c>
      <c r="C90" s="327">
        <f>+C65+C89</f>
        <v>0</v>
      </c>
    </row>
    <row r="91" spans="1:3" s="114" customFormat="1" ht="15" customHeight="1" thickBot="1">
      <c r="A91" s="262"/>
      <c r="B91" s="263"/>
      <c r="C91" s="391"/>
    </row>
    <row r="92" spans="1:3" s="74" customFormat="1" ht="16.5" customHeight="1" thickBot="1">
      <c r="A92" s="266"/>
      <c r="B92" s="267" t="s">
        <v>57</v>
      </c>
      <c r="C92" s="393"/>
    </row>
    <row r="93" spans="1:3" s="115" customFormat="1" ht="12" customHeight="1" thickBot="1">
      <c r="A93" s="438" t="s">
        <v>18</v>
      </c>
      <c r="B93" s="31" t="s">
        <v>519</v>
      </c>
      <c r="C93" s="320">
        <f>+C94+C95+C96+C97+C98+C111</f>
        <v>0</v>
      </c>
    </row>
    <row r="94" spans="1:3" ht="12" customHeight="1">
      <c r="A94" s="472" t="s">
        <v>93</v>
      </c>
      <c r="B94" s="10" t="s">
        <v>49</v>
      </c>
      <c r="C94" s="322"/>
    </row>
    <row r="95" spans="1:3" ht="12" customHeight="1">
      <c r="A95" s="465" t="s">
        <v>94</v>
      </c>
      <c r="B95" s="8" t="s">
        <v>177</v>
      </c>
      <c r="C95" s="323"/>
    </row>
    <row r="96" spans="1:3" ht="12" customHeight="1">
      <c r="A96" s="465" t="s">
        <v>95</v>
      </c>
      <c r="B96" s="8" t="s">
        <v>135</v>
      </c>
      <c r="C96" s="325"/>
    </row>
    <row r="97" spans="1:3" ht="12" customHeight="1">
      <c r="A97" s="465" t="s">
        <v>96</v>
      </c>
      <c r="B97" s="11" t="s">
        <v>178</v>
      </c>
      <c r="C97" s="325"/>
    </row>
    <row r="98" spans="1:3" ht="12" customHeight="1">
      <c r="A98" s="465" t="s">
        <v>107</v>
      </c>
      <c r="B98" s="19" t="s">
        <v>179</v>
      </c>
      <c r="C98" s="325"/>
    </row>
    <row r="99" spans="1:3" ht="12" customHeight="1">
      <c r="A99" s="465" t="s">
        <v>97</v>
      </c>
      <c r="B99" s="8" t="s">
        <v>516</v>
      </c>
      <c r="C99" s="325"/>
    </row>
    <row r="100" spans="1:3" ht="12" customHeight="1">
      <c r="A100" s="465" t="s">
        <v>98</v>
      </c>
      <c r="B100" s="156" t="s">
        <v>450</v>
      </c>
      <c r="C100" s="325"/>
    </row>
    <row r="101" spans="1:3" ht="12" customHeight="1">
      <c r="A101" s="465" t="s">
        <v>108</v>
      </c>
      <c r="B101" s="156" t="s">
        <v>449</v>
      </c>
      <c r="C101" s="325"/>
    </row>
    <row r="102" spans="1:3" ht="12" customHeight="1">
      <c r="A102" s="465" t="s">
        <v>109</v>
      </c>
      <c r="B102" s="156" t="s">
        <v>358</v>
      </c>
      <c r="C102" s="325"/>
    </row>
    <row r="103" spans="1:3" ht="12" customHeight="1">
      <c r="A103" s="465" t="s">
        <v>110</v>
      </c>
      <c r="B103" s="157" t="s">
        <v>359</v>
      </c>
      <c r="C103" s="325"/>
    </row>
    <row r="104" spans="1:3" ht="12" customHeight="1">
      <c r="A104" s="465" t="s">
        <v>111</v>
      </c>
      <c r="B104" s="157" t="s">
        <v>360</v>
      </c>
      <c r="C104" s="325"/>
    </row>
    <row r="105" spans="1:3" ht="12" customHeight="1">
      <c r="A105" s="465" t="s">
        <v>113</v>
      </c>
      <c r="B105" s="156" t="s">
        <v>361</v>
      </c>
      <c r="C105" s="325"/>
    </row>
    <row r="106" spans="1:3" ht="12" customHeight="1">
      <c r="A106" s="465" t="s">
        <v>180</v>
      </c>
      <c r="B106" s="156" t="s">
        <v>362</v>
      </c>
      <c r="C106" s="325"/>
    </row>
    <row r="107" spans="1:3" ht="12" customHeight="1">
      <c r="A107" s="465" t="s">
        <v>356</v>
      </c>
      <c r="B107" s="157" t="s">
        <v>363</v>
      </c>
      <c r="C107" s="325"/>
    </row>
    <row r="108" spans="1:3" ht="12" customHeight="1">
      <c r="A108" s="473" t="s">
        <v>357</v>
      </c>
      <c r="B108" s="158" t="s">
        <v>364</v>
      </c>
      <c r="C108" s="325"/>
    </row>
    <row r="109" spans="1:3" ht="12" customHeight="1">
      <c r="A109" s="465" t="s">
        <v>447</v>
      </c>
      <c r="B109" s="158" t="s">
        <v>365</v>
      </c>
      <c r="C109" s="325"/>
    </row>
    <row r="110" spans="1:3" ht="12" customHeight="1">
      <c r="A110" s="465" t="s">
        <v>448</v>
      </c>
      <c r="B110" s="157" t="s">
        <v>366</v>
      </c>
      <c r="C110" s="323"/>
    </row>
    <row r="111" spans="1:3" ht="12" customHeight="1">
      <c r="A111" s="465" t="s">
        <v>452</v>
      </c>
      <c r="B111" s="11" t="s">
        <v>50</v>
      </c>
      <c r="C111" s="323"/>
    </row>
    <row r="112" spans="1:3" ht="12" customHeight="1">
      <c r="A112" s="466" t="s">
        <v>453</v>
      </c>
      <c r="B112" s="8" t="s">
        <v>517</v>
      </c>
      <c r="C112" s="325"/>
    </row>
    <row r="113" spans="1:3" ht="12" customHeight="1" thickBot="1">
      <c r="A113" s="474" t="s">
        <v>454</v>
      </c>
      <c r="B113" s="159" t="s">
        <v>518</v>
      </c>
      <c r="C113" s="329"/>
    </row>
    <row r="114" spans="1:3" ht="12" customHeight="1" thickBot="1">
      <c r="A114" s="37" t="s">
        <v>19</v>
      </c>
      <c r="B114" s="30" t="s">
        <v>367</v>
      </c>
      <c r="C114" s="321">
        <f>+C115+C117+C119</f>
        <v>0</v>
      </c>
    </row>
    <row r="115" spans="1:3" ht="12" customHeight="1">
      <c r="A115" s="464" t="s">
        <v>99</v>
      </c>
      <c r="B115" s="8" t="s">
        <v>226</v>
      </c>
      <c r="C115" s="324"/>
    </row>
    <row r="116" spans="1:3" ht="12" customHeight="1">
      <c r="A116" s="464" t="s">
        <v>100</v>
      </c>
      <c r="B116" s="12" t="s">
        <v>371</v>
      </c>
      <c r="C116" s="324"/>
    </row>
    <row r="117" spans="1:3" ht="12" customHeight="1">
      <c r="A117" s="464" t="s">
        <v>101</v>
      </c>
      <c r="B117" s="12" t="s">
        <v>181</v>
      </c>
      <c r="C117" s="323"/>
    </row>
    <row r="118" spans="1:3" ht="12" customHeight="1">
      <c r="A118" s="464" t="s">
        <v>102</v>
      </c>
      <c r="B118" s="12" t="s">
        <v>372</v>
      </c>
      <c r="C118" s="292"/>
    </row>
    <row r="119" spans="1:3" ht="12" customHeight="1">
      <c r="A119" s="464" t="s">
        <v>103</v>
      </c>
      <c r="B119" s="318" t="s">
        <v>229</v>
      </c>
      <c r="C119" s="292"/>
    </row>
    <row r="120" spans="1:3" ht="12" customHeight="1">
      <c r="A120" s="464" t="s">
        <v>112</v>
      </c>
      <c r="B120" s="317" t="s">
        <v>434</v>
      </c>
      <c r="C120" s="292"/>
    </row>
    <row r="121" spans="1:3" ht="12" customHeight="1">
      <c r="A121" s="464" t="s">
        <v>114</v>
      </c>
      <c r="B121" s="442" t="s">
        <v>377</v>
      </c>
      <c r="C121" s="292"/>
    </row>
    <row r="122" spans="1:3" ht="12" customHeight="1">
      <c r="A122" s="464" t="s">
        <v>182</v>
      </c>
      <c r="B122" s="157" t="s">
        <v>360</v>
      </c>
      <c r="C122" s="292"/>
    </row>
    <row r="123" spans="1:3" ht="12" customHeight="1">
      <c r="A123" s="464" t="s">
        <v>183</v>
      </c>
      <c r="B123" s="157" t="s">
        <v>376</v>
      </c>
      <c r="C123" s="292"/>
    </row>
    <row r="124" spans="1:3" ht="12" customHeight="1">
      <c r="A124" s="464" t="s">
        <v>184</v>
      </c>
      <c r="B124" s="157" t="s">
        <v>375</v>
      </c>
      <c r="C124" s="292"/>
    </row>
    <row r="125" spans="1:3" ht="12" customHeight="1">
      <c r="A125" s="464" t="s">
        <v>368</v>
      </c>
      <c r="B125" s="157" t="s">
        <v>363</v>
      </c>
      <c r="C125" s="292"/>
    </row>
    <row r="126" spans="1:3" ht="12" customHeight="1">
      <c r="A126" s="464" t="s">
        <v>369</v>
      </c>
      <c r="B126" s="157" t="s">
        <v>374</v>
      </c>
      <c r="C126" s="292"/>
    </row>
    <row r="127" spans="1:3" ht="12" customHeight="1" thickBot="1">
      <c r="A127" s="473" t="s">
        <v>370</v>
      </c>
      <c r="B127" s="157" t="s">
        <v>373</v>
      </c>
      <c r="C127" s="294"/>
    </row>
    <row r="128" spans="1:3" ht="12" customHeight="1" thickBot="1">
      <c r="A128" s="37" t="s">
        <v>20</v>
      </c>
      <c r="B128" s="146" t="s">
        <v>457</v>
      </c>
      <c r="C128" s="321">
        <f>+C93+C114</f>
        <v>0</v>
      </c>
    </row>
    <row r="129" spans="1:11" ht="12" customHeight="1" thickBot="1">
      <c r="A129" s="37" t="s">
        <v>21</v>
      </c>
      <c r="B129" s="146" t="s">
        <v>458</v>
      </c>
      <c r="C129" s="321">
        <f>+C130+C131+C132</f>
        <v>0</v>
      </c>
    </row>
    <row r="130" spans="1:11" s="115" customFormat="1" ht="12" customHeight="1">
      <c r="A130" s="464" t="s">
        <v>268</v>
      </c>
      <c r="B130" s="9" t="s">
        <v>522</v>
      </c>
      <c r="C130" s="292"/>
    </row>
    <row r="131" spans="1:11" ht="12" customHeight="1">
      <c r="A131" s="464" t="s">
        <v>271</v>
      </c>
      <c r="B131" s="9" t="s">
        <v>466</v>
      </c>
      <c r="C131" s="292"/>
    </row>
    <row r="132" spans="1:11" ht="12" customHeight="1" thickBot="1">
      <c r="A132" s="473" t="s">
        <v>272</v>
      </c>
      <c r="B132" s="7" t="s">
        <v>521</v>
      </c>
      <c r="C132" s="292"/>
    </row>
    <row r="133" spans="1:11" ht="12" customHeight="1" thickBot="1">
      <c r="A133" s="37" t="s">
        <v>22</v>
      </c>
      <c r="B133" s="146" t="s">
        <v>459</v>
      </c>
      <c r="C133" s="321">
        <f>+C134+C135+C136+C137+C138+C139</f>
        <v>0</v>
      </c>
    </row>
    <row r="134" spans="1:11" ht="12" customHeight="1">
      <c r="A134" s="464" t="s">
        <v>86</v>
      </c>
      <c r="B134" s="9" t="s">
        <v>468</v>
      </c>
      <c r="C134" s="292"/>
    </row>
    <row r="135" spans="1:11" ht="12" customHeight="1">
      <c r="A135" s="464" t="s">
        <v>87</v>
      </c>
      <c r="B135" s="9" t="s">
        <v>460</v>
      </c>
      <c r="C135" s="292"/>
    </row>
    <row r="136" spans="1:11" ht="12" customHeight="1">
      <c r="A136" s="464" t="s">
        <v>88</v>
      </c>
      <c r="B136" s="9" t="s">
        <v>461</v>
      </c>
      <c r="C136" s="292"/>
    </row>
    <row r="137" spans="1:11" ht="12" customHeight="1">
      <c r="A137" s="464" t="s">
        <v>169</v>
      </c>
      <c r="B137" s="9" t="s">
        <v>520</v>
      </c>
      <c r="C137" s="292"/>
    </row>
    <row r="138" spans="1:11" ht="12" customHeight="1">
      <c r="A138" s="464" t="s">
        <v>170</v>
      </c>
      <c r="B138" s="9" t="s">
        <v>463</v>
      </c>
      <c r="C138" s="292"/>
    </row>
    <row r="139" spans="1:11" s="115" customFormat="1" ht="12" customHeight="1" thickBot="1">
      <c r="A139" s="473" t="s">
        <v>171</v>
      </c>
      <c r="B139" s="7" t="s">
        <v>464</v>
      </c>
      <c r="C139" s="292"/>
    </row>
    <row r="140" spans="1:11" ht="12" customHeight="1" thickBot="1">
      <c r="A140" s="37" t="s">
        <v>23</v>
      </c>
      <c r="B140" s="146" t="s">
        <v>543</v>
      </c>
      <c r="C140" s="327">
        <f>+C141+C142+C144+C145+C143</f>
        <v>0</v>
      </c>
      <c r="K140" s="274"/>
    </row>
    <row r="141" spans="1:11">
      <c r="A141" s="464" t="s">
        <v>89</v>
      </c>
      <c r="B141" s="9" t="s">
        <v>378</v>
      </c>
      <c r="C141" s="292"/>
    </row>
    <row r="142" spans="1:11" ht="12" customHeight="1">
      <c r="A142" s="464" t="s">
        <v>90</v>
      </c>
      <c r="B142" s="9" t="s">
        <v>379</v>
      </c>
      <c r="C142" s="292"/>
    </row>
    <row r="143" spans="1:11" s="115" customFormat="1" ht="12" customHeight="1">
      <c r="A143" s="464" t="s">
        <v>292</v>
      </c>
      <c r="B143" s="9" t="s">
        <v>542</v>
      </c>
      <c r="C143" s="292"/>
    </row>
    <row r="144" spans="1:11" s="115" customFormat="1" ht="12" customHeight="1">
      <c r="A144" s="464" t="s">
        <v>293</v>
      </c>
      <c r="B144" s="9" t="s">
        <v>473</v>
      </c>
      <c r="C144" s="292"/>
    </row>
    <row r="145" spans="1:3" s="115" customFormat="1" ht="12" customHeight="1" thickBot="1">
      <c r="A145" s="473" t="s">
        <v>294</v>
      </c>
      <c r="B145" s="7" t="s">
        <v>398</v>
      </c>
      <c r="C145" s="292"/>
    </row>
    <row r="146" spans="1:3" s="115" customFormat="1" ht="12" customHeight="1" thickBot="1">
      <c r="A146" s="37" t="s">
        <v>24</v>
      </c>
      <c r="B146" s="146" t="s">
        <v>474</v>
      </c>
      <c r="C146" s="330">
        <f>+C147+C148+C149+C150+C151</f>
        <v>0</v>
      </c>
    </row>
    <row r="147" spans="1:3" s="115" customFormat="1" ht="12" customHeight="1">
      <c r="A147" s="464" t="s">
        <v>91</v>
      </c>
      <c r="B147" s="9" t="s">
        <v>469</v>
      </c>
      <c r="C147" s="292"/>
    </row>
    <row r="148" spans="1:3" s="115" customFormat="1" ht="12" customHeight="1">
      <c r="A148" s="464" t="s">
        <v>92</v>
      </c>
      <c r="B148" s="9" t="s">
        <v>476</v>
      </c>
      <c r="C148" s="292"/>
    </row>
    <row r="149" spans="1:3" s="115" customFormat="1" ht="12" customHeight="1">
      <c r="A149" s="464" t="s">
        <v>304</v>
      </c>
      <c r="B149" s="9" t="s">
        <v>471</v>
      </c>
      <c r="C149" s="292"/>
    </row>
    <row r="150" spans="1:3" ht="12.75" customHeight="1">
      <c r="A150" s="464" t="s">
        <v>305</v>
      </c>
      <c r="B150" s="9" t="s">
        <v>523</v>
      </c>
      <c r="C150" s="292"/>
    </row>
    <row r="151" spans="1:3" ht="12.75" customHeight="1" thickBot="1">
      <c r="A151" s="473" t="s">
        <v>475</v>
      </c>
      <c r="B151" s="7" t="s">
        <v>478</v>
      </c>
      <c r="C151" s="294"/>
    </row>
    <row r="152" spans="1:3" ht="12.75" customHeight="1" thickBot="1">
      <c r="A152" s="530" t="s">
        <v>25</v>
      </c>
      <c r="B152" s="146" t="s">
        <v>479</v>
      </c>
      <c r="C152" s="330"/>
    </row>
    <row r="153" spans="1:3" ht="12" customHeight="1" thickBot="1">
      <c r="A153" s="530" t="s">
        <v>26</v>
      </c>
      <c r="B153" s="146" t="s">
        <v>480</v>
      </c>
      <c r="C153" s="330"/>
    </row>
    <row r="154" spans="1:3" ht="15" customHeight="1" thickBot="1">
      <c r="A154" s="37" t="s">
        <v>27</v>
      </c>
      <c r="B154" s="146" t="s">
        <v>482</v>
      </c>
      <c r="C154" s="456">
        <f>+C129+C133+C140+C146+C152+C153</f>
        <v>0</v>
      </c>
    </row>
    <row r="155" spans="1:3" ht="13.5" thickBot="1">
      <c r="A155" s="475" t="s">
        <v>28</v>
      </c>
      <c r="B155" s="409" t="s">
        <v>481</v>
      </c>
      <c r="C155" s="456">
        <f>+C128+C154</f>
        <v>0</v>
      </c>
    </row>
    <row r="156" spans="1:3" ht="15" customHeight="1" thickBot="1">
      <c r="A156" s="417"/>
      <c r="B156" s="418"/>
      <c r="C156" s="419"/>
    </row>
    <row r="157" spans="1:3" ht="14.25" customHeight="1" thickBot="1">
      <c r="A157" s="271" t="s">
        <v>524</v>
      </c>
      <c r="B157" s="272"/>
      <c r="C157" s="143"/>
    </row>
    <row r="158" spans="1:3" ht="13.5" thickBot="1">
      <c r="A158" s="271" t="s">
        <v>200</v>
      </c>
      <c r="B158" s="272"/>
      <c r="C158" s="143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17">
    <tabColor rgb="FF92D050"/>
  </sheetPr>
  <dimension ref="A1:K158"/>
  <sheetViews>
    <sheetView topLeftCell="A28" zoomScale="130" zoomScaleNormal="130" zoomScaleSheetLayoutView="85" workbookViewId="0">
      <selection activeCell="C2" sqref="C2"/>
    </sheetView>
  </sheetViews>
  <sheetFormatPr defaultRowHeight="12.75"/>
  <cols>
    <col min="1" max="1" width="19.5" style="420" customWidth="1"/>
    <col min="2" max="2" width="72" style="421" customWidth="1"/>
    <col min="3" max="3" width="25" style="422" customWidth="1"/>
    <col min="4" max="16384" width="9.33203125" style="3"/>
  </cols>
  <sheetData>
    <row r="1" spans="1:3" s="2" customFormat="1" ht="16.5" customHeight="1" thickBot="1">
      <c r="A1" s="248"/>
      <c r="B1" s="250"/>
      <c r="C1" s="273" t="s">
        <v>606</v>
      </c>
    </row>
    <row r="2" spans="1:3" s="111" customFormat="1" ht="21" customHeight="1">
      <c r="A2" s="436" t="s">
        <v>61</v>
      </c>
      <c r="B2" s="382" t="s">
        <v>560</v>
      </c>
      <c r="C2" s="384" t="s">
        <v>53</v>
      </c>
    </row>
    <row r="3" spans="1:3" s="111" customFormat="1" ht="16.5" thickBot="1">
      <c r="A3" s="251" t="s">
        <v>197</v>
      </c>
      <c r="B3" s="383" t="s">
        <v>531</v>
      </c>
      <c r="C3" s="529" t="s">
        <v>437</v>
      </c>
    </row>
    <row r="4" spans="1:3" s="112" customFormat="1" ht="15.95" customHeight="1" thickBot="1">
      <c r="A4" s="252"/>
      <c r="B4" s="252"/>
      <c r="C4" s="253" t="s">
        <v>553</v>
      </c>
    </row>
    <row r="5" spans="1:3" ht="13.5" thickBot="1">
      <c r="A5" s="437" t="s">
        <v>199</v>
      </c>
      <c r="B5" s="254" t="s">
        <v>54</v>
      </c>
      <c r="C5" s="385" t="s">
        <v>55</v>
      </c>
    </row>
    <row r="6" spans="1:3" s="74" customFormat="1" ht="12.95" customHeight="1" thickBot="1">
      <c r="A6" s="215" t="s">
        <v>496</v>
      </c>
      <c r="B6" s="216" t="s">
        <v>497</v>
      </c>
      <c r="C6" s="217" t="s">
        <v>498</v>
      </c>
    </row>
    <row r="7" spans="1:3" s="74" customFormat="1" ht="15.95" customHeight="1" thickBot="1">
      <c r="A7" s="256"/>
      <c r="B7" s="257" t="s">
        <v>56</v>
      </c>
      <c r="C7" s="386"/>
    </row>
    <row r="8" spans="1:3" s="74" customFormat="1" ht="12" customHeight="1" thickBot="1">
      <c r="A8" s="37" t="s">
        <v>18</v>
      </c>
      <c r="B8" s="21" t="s">
        <v>252</v>
      </c>
      <c r="C8" s="321">
        <f>+C9+C10+C11+C12+C13+C14</f>
        <v>0</v>
      </c>
    </row>
    <row r="9" spans="1:3" s="113" customFormat="1" ht="12" customHeight="1">
      <c r="A9" s="464" t="s">
        <v>93</v>
      </c>
      <c r="B9" s="446" t="s">
        <v>253</v>
      </c>
      <c r="C9" s="324"/>
    </row>
    <row r="10" spans="1:3" s="114" customFormat="1" ht="12" customHeight="1">
      <c r="A10" s="465" t="s">
        <v>94</v>
      </c>
      <c r="B10" s="447" t="s">
        <v>254</v>
      </c>
      <c r="C10" s="323"/>
    </row>
    <row r="11" spans="1:3" s="114" customFormat="1" ht="12" customHeight="1">
      <c r="A11" s="465" t="s">
        <v>95</v>
      </c>
      <c r="B11" s="447" t="s">
        <v>255</v>
      </c>
      <c r="C11" s="323"/>
    </row>
    <row r="12" spans="1:3" s="114" customFormat="1" ht="12" customHeight="1">
      <c r="A12" s="465" t="s">
        <v>96</v>
      </c>
      <c r="B12" s="447" t="s">
        <v>256</v>
      </c>
      <c r="C12" s="323"/>
    </row>
    <row r="13" spans="1:3" s="114" customFormat="1" ht="12" customHeight="1">
      <c r="A13" s="465" t="s">
        <v>144</v>
      </c>
      <c r="B13" s="447" t="s">
        <v>510</v>
      </c>
      <c r="C13" s="323"/>
    </row>
    <row r="14" spans="1:3" s="113" customFormat="1" ht="12" customHeight="1" thickBot="1">
      <c r="A14" s="466" t="s">
        <v>97</v>
      </c>
      <c r="B14" s="448" t="s">
        <v>439</v>
      </c>
      <c r="C14" s="323"/>
    </row>
    <row r="15" spans="1:3" s="113" customFormat="1" ht="12" customHeight="1" thickBot="1">
      <c r="A15" s="37" t="s">
        <v>19</v>
      </c>
      <c r="B15" s="316" t="s">
        <v>257</v>
      </c>
      <c r="C15" s="321">
        <f>+C16+C17+C18+C19+C20</f>
        <v>0</v>
      </c>
    </row>
    <row r="16" spans="1:3" s="113" customFormat="1" ht="12" customHeight="1">
      <c r="A16" s="464" t="s">
        <v>99</v>
      </c>
      <c r="B16" s="446" t="s">
        <v>258</v>
      </c>
      <c r="C16" s="324"/>
    </row>
    <row r="17" spans="1:3" s="113" customFormat="1" ht="12" customHeight="1">
      <c r="A17" s="465" t="s">
        <v>100</v>
      </c>
      <c r="B17" s="447" t="s">
        <v>259</v>
      </c>
      <c r="C17" s="323"/>
    </row>
    <row r="18" spans="1:3" s="113" customFormat="1" ht="12" customHeight="1">
      <c r="A18" s="465" t="s">
        <v>101</v>
      </c>
      <c r="B18" s="447" t="s">
        <v>428</v>
      </c>
      <c r="C18" s="323"/>
    </row>
    <row r="19" spans="1:3" s="113" customFormat="1" ht="12" customHeight="1">
      <c r="A19" s="465" t="s">
        <v>102</v>
      </c>
      <c r="B19" s="447" t="s">
        <v>429</v>
      </c>
      <c r="C19" s="323"/>
    </row>
    <row r="20" spans="1:3" s="113" customFormat="1" ht="12" customHeight="1">
      <c r="A20" s="465" t="s">
        <v>103</v>
      </c>
      <c r="B20" s="447" t="s">
        <v>260</v>
      </c>
      <c r="C20" s="323"/>
    </row>
    <row r="21" spans="1:3" s="114" customFormat="1" ht="12" customHeight="1" thickBot="1">
      <c r="A21" s="466" t="s">
        <v>112</v>
      </c>
      <c r="B21" s="448" t="s">
        <v>261</v>
      </c>
      <c r="C21" s="325"/>
    </row>
    <row r="22" spans="1:3" s="114" customFormat="1" ht="12" customHeight="1" thickBot="1">
      <c r="A22" s="37" t="s">
        <v>20</v>
      </c>
      <c r="B22" s="21" t="s">
        <v>262</v>
      </c>
      <c r="C22" s="321">
        <f>+C23+C24+C25+C26+C27</f>
        <v>0</v>
      </c>
    </row>
    <row r="23" spans="1:3" s="114" customFormat="1" ht="12" customHeight="1">
      <c r="A23" s="464" t="s">
        <v>82</v>
      </c>
      <c r="B23" s="446" t="s">
        <v>263</v>
      </c>
      <c r="C23" s="324"/>
    </row>
    <row r="24" spans="1:3" s="113" customFormat="1" ht="12" customHeight="1">
      <c r="A24" s="465" t="s">
        <v>83</v>
      </c>
      <c r="B24" s="447" t="s">
        <v>264</v>
      </c>
      <c r="C24" s="323"/>
    </row>
    <row r="25" spans="1:3" s="114" customFormat="1" ht="12" customHeight="1">
      <c r="A25" s="465" t="s">
        <v>84</v>
      </c>
      <c r="B25" s="447" t="s">
        <v>430</v>
      </c>
      <c r="C25" s="323"/>
    </row>
    <row r="26" spans="1:3" s="114" customFormat="1" ht="12" customHeight="1">
      <c r="A26" s="465" t="s">
        <v>85</v>
      </c>
      <c r="B26" s="447" t="s">
        <v>431</v>
      </c>
      <c r="C26" s="323"/>
    </row>
    <row r="27" spans="1:3" s="114" customFormat="1" ht="12" customHeight="1">
      <c r="A27" s="465" t="s">
        <v>165</v>
      </c>
      <c r="B27" s="447" t="s">
        <v>265</v>
      </c>
      <c r="C27" s="323"/>
    </row>
    <row r="28" spans="1:3" s="114" customFormat="1" ht="12" customHeight="1" thickBot="1">
      <c r="A28" s="466" t="s">
        <v>166</v>
      </c>
      <c r="B28" s="448" t="s">
        <v>266</v>
      </c>
      <c r="C28" s="325"/>
    </row>
    <row r="29" spans="1:3" s="114" customFormat="1" ht="12" customHeight="1" thickBot="1">
      <c r="A29" s="37" t="s">
        <v>167</v>
      </c>
      <c r="B29" s="21" t="s">
        <v>267</v>
      </c>
      <c r="C29" s="327">
        <f>+C30+C34+C35+C36</f>
        <v>0</v>
      </c>
    </row>
    <row r="30" spans="1:3" s="114" customFormat="1" ht="12" customHeight="1">
      <c r="A30" s="464" t="s">
        <v>268</v>
      </c>
      <c r="B30" s="446" t="s">
        <v>511</v>
      </c>
      <c r="C30" s="441">
        <f>+C31+C32+C33</f>
        <v>0</v>
      </c>
    </row>
    <row r="31" spans="1:3" s="114" customFormat="1" ht="12" customHeight="1">
      <c r="A31" s="465" t="s">
        <v>269</v>
      </c>
      <c r="B31" s="447" t="s">
        <v>274</v>
      </c>
      <c r="C31" s="323"/>
    </row>
    <row r="32" spans="1:3" s="114" customFormat="1" ht="12" customHeight="1">
      <c r="A32" s="465" t="s">
        <v>270</v>
      </c>
      <c r="B32" s="447" t="s">
        <v>275</v>
      </c>
      <c r="C32" s="323"/>
    </row>
    <row r="33" spans="1:3" s="114" customFormat="1" ht="12" customHeight="1">
      <c r="A33" s="465" t="s">
        <v>443</v>
      </c>
      <c r="B33" s="520" t="s">
        <v>444</v>
      </c>
      <c r="C33" s="323"/>
    </row>
    <row r="34" spans="1:3" s="114" customFormat="1" ht="12" customHeight="1">
      <c r="A34" s="465" t="s">
        <v>271</v>
      </c>
      <c r="B34" s="447" t="s">
        <v>276</v>
      </c>
      <c r="C34" s="323"/>
    </row>
    <row r="35" spans="1:3" s="114" customFormat="1" ht="12" customHeight="1">
      <c r="A35" s="465" t="s">
        <v>272</v>
      </c>
      <c r="B35" s="447" t="s">
        <v>277</v>
      </c>
      <c r="C35" s="323"/>
    </row>
    <row r="36" spans="1:3" s="114" customFormat="1" ht="12" customHeight="1" thickBot="1">
      <c r="A36" s="466" t="s">
        <v>273</v>
      </c>
      <c r="B36" s="448" t="s">
        <v>278</v>
      </c>
      <c r="C36" s="325"/>
    </row>
    <row r="37" spans="1:3" s="114" customFormat="1" ht="12" customHeight="1" thickBot="1">
      <c r="A37" s="37" t="s">
        <v>22</v>
      </c>
      <c r="B37" s="21" t="s">
        <v>440</v>
      </c>
      <c r="C37" s="321">
        <f>SUM(C38:C48)</f>
        <v>0</v>
      </c>
    </row>
    <row r="38" spans="1:3" s="114" customFormat="1" ht="12" customHeight="1">
      <c r="A38" s="464" t="s">
        <v>86</v>
      </c>
      <c r="B38" s="446" t="s">
        <v>281</v>
      </c>
      <c r="C38" s="324"/>
    </row>
    <row r="39" spans="1:3" s="114" customFormat="1" ht="12" customHeight="1">
      <c r="A39" s="465" t="s">
        <v>87</v>
      </c>
      <c r="B39" s="447" t="s">
        <v>282</v>
      </c>
      <c r="C39" s="323"/>
    </row>
    <row r="40" spans="1:3" s="114" customFormat="1" ht="12" customHeight="1">
      <c r="A40" s="465" t="s">
        <v>88</v>
      </c>
      <c r="B40" s="447" t="s">
        <v>283</v>
      </c>
      <c r="C40" s="323"/>
    </row>
    <row r="41" spans="1:3" s="114" customFormat="1" ht="12" customHeight="1">
      <c r="A41" s="465" t="s">
        <v>169</v>
      </c>
      <c r="B41" s="447" t="s">
        <v>284</v>
      </c>
      <c r="C41" s="323"/>
    </row>
    <row r="42" spans="1:3" s="114" customFormat="1" ht="12" customHeight="1">
      <c r="A42" s="465" t="s">
        <v>170</v>
      </c>
      <c r="B42" s="447" t="s">
        <v>285</v>
      </c>
      <c r="C42" s="323"/>
    </row>
    <row r="43" spans="1:3" s="114" customFormat="1" ht="12" customHeight="1">
      <c r="A43" s="465" t="s">
        <v>171</v>
      </c>
      <c r="B43" s="447" t="s">
        <v>286</v>
      </c>
      <c r="C43" s="323"/>
    </row>
    <row r="44" spans="1:3" s="114" customFormat="1" ht="12" customHeight="1">
      <c r="A44" s="465" t="s">
        <v>172</v>
      </c>
      <c r="B44" s="447" t="s">
        <v>287</v>
      </c>
      <c r="C44" s="323"/>
    </row>
    <row r="45" spans="1:3" s="114" customFormat="1" ht="12" customHeight="1">
      <c r="A45" s="465" t="s">
        <v>173</v>
      </c>
      <c r="B45" s="447" t="s">
        <v>288</v>
      </c>
      <c r="C45" s="323"/>
    </row>
    <row r="46" spans="1:3" s="114" customFormat="1" ht="12" customHeight="1">
      <c r="A46" s="465" t="s">
        <v>279</v>
      </c>
      <c r="B46" s="447" t="s">
        <v>289</v>
      </c>
      <c r="C46" s="326"/>
    </row>
    <row r="47" spans="1:3" s="114" customFormat="1" ht="12" customHeight="1">
      <c r="A47" s="466" t="s">
        <v>280</v>
      </c>
      <c r="B47" s="448" t="s">
        <v>442</v>
      </c>
      <c r="C47" s="433"/>
    </row>
    <row r="48" spans="1:3" s="114" customFormat="1" ht="12" customHeight="1" thickBot="1">
      <c r="A48" s="466" t="s">
        <v>441</v>
      </c>
      <c r="B48" s="448" t="s">
        <v>290</v>
      </c>
      <c r="C48" s="433"/>
    </row>
    <row r="49" spans="1:3" s="114" customFormat="1" ht="12" customHeight="1" thickBot="1">
      <c r="A49" s="37" t="s">
        <v>23</v>
      </c>
      <c r="B49" s="21" t="s">
        <v>291</v>
      </c>
      <c r="C49" s="321">
        <f>SUM(C50:C54)</f>
        <v>0</v>
      </c>
    </row>
    <row r="50" spans="1:3" s="114" customFormat="1" ht="12" customHeight="1">
      <c r="A50" s="464" t="s">
        <v>89</v>
      </c>
      <c r="B50" s="446" t="s">
        <v>295</v>
      </c>
      <c r="C50" s="492"/>
    </row>
    <row r="51" spans="1:3" s="114" customFormat="1" ht="12" customHeight="1">
      <c r="A51" s="465" t="s">
        <v>90</v>
      </c>
      <c r="B51" s="447" t="s">
        <v>296</v>
      </c>
      <c r="C51" s="326"/>
    </row>
    <row r="52" spans="1:3" s="114" customFormat="1" ht="12" customHeight="1">
      <c r="A52" s="465" t="s">
        <v>292</v>
      </c>
      <c r="B52" s="447" t="s">
        <v>297</v>
      </c>
      <c r="C52" s="326"/>
    </row>
    <row r="53" spans="1:3" s="114" customFormat="1" ht="12" customHeight="1">
      <c r="A53" s="465" t="s">
        <v>293</v>
      </c>
      <c r="B53" s="447" t="s">
        <v>298</v>
      </c>
      <c r="C53" s="326"/>
    </row>
    <row r="54" spans="1:3" s="114" customFormat="1" ht="12" customHeight="1" thickBot="1">
      <c r="A54" s="466" t="s">
        <v>294</v>
      </c>
      <c r="B54" s="448" t="s">
        <v>299</v>
      </c>
      <c r="C54" s="433"/>
    </row>
    <row r="55" spans="1:3" s="114" customFormat="1" ht="12" customHeight="1" thickBot="1">
      <c r="A55" s="37" t="s">
        <v>174</v>
      </c>
      <c r="B55" s="21" t="s">
        <v>300</v>
      </c>
      <c r="C55" s="321">
        <f>SUM(C56:C58)</f>
        <v>0</v>
      </c>
    </row>
    <row r="56" spans="1:3" s="114" customFormat="1" ht="12" customHeight="1">
      <c r="A56" s="464" t="s">
        <v>91</v>
      </c>
      <c r="B56" s="446" t="s">
        <v>301</v>
      </c>
      <c r="C56" s="324"/>
    </row>
    <row r="57" spans="1:3" s="114" customFormat="1" ht="12" customHeight="1">
      <c r="A57" s="465" t="s">
        <v>92</v>
      </c>
      <c r="B57" s="447" t="s">
        <v>432</v>
      </c>
      <c r="C57" s="323"/>
    </row>
    <row r="58" spans="1:3" s="114" customFormat="1" ht="12" customHeight="1">
      <c r="A58" s="465" t="s">
        <v>304</v>
      </c>
      <c r="B58" s="447" t="s">
        <v>302</v>
      </c>
      <c r="C58" s="323"/>
    </row>
    <row r="59" spans="1:3" s="114" customFormat="1" ht="12" customHeight="1" thickBot="1">
      <c r="A59" s="466" t="s">
        <v>305</v>
      </c>
      <c r="B59" s="448" t="s">
        <v>303</v>
      </c>
      <c r="C59" s="325"/>
    </row>
    <row r="60" spans="1:3" s="114" customFormat="1" ht="12" customHeight="1" thickBot="1">
      <c r="A60" s="37" t="s">
        <v>25</v>
      </c>
      <c r="B60" s="316" t="s">
        <v>306</v>
      </c>
      <c r="C60" s="321">
        <f>SUM(C61:C63)</f>
        <v>0</v>
      </c>
    </row>
    <row r="61" spans="1:3" s="114" customFormat="1" ht="12" customHeight="1">
      <c r="A61" s="464" t="s">
        <v>175</v>
      </c>
      <c r="B61" s="446" t="s">
        <v>308</v>
      </c>
      <c r="C61" s="326"/>
    </row>
    <row r="62" spans="1:3" s="114" customFormat="1" ht="12" customHeight="1">
      <c r="A62" s="465" t="s">
        <v>176</v>
      </c>
      <c r="B62" s="447" t="s">
        <v>433</v>
      </c>
      <c r="C62" s="326"/>
    </row>
    <row r="63" spans="1:3" s="114" customFormat="1" ht="12" customHeight="1">
      <c r="A63" s="465" t="s">
        <v>228</v>
      </c>
      <c r="B63" s="447" t="s">
        <v>309</v>
      </c>
      <c r="C63" s="326"/>
    </row>
    <row r="64" spans="1:3" s="114" customFormat="1" ht="12" customHeight="1" thickBot="1">
      <c r="A64" s="466" t="s">
        <v>307</v>
      </c>
      <c r="B64" s="448" t="s">
        <v>310</v>
      </c>
      <c r="C64" s="326"/>
    </row>
    <row r="65" spans="1:3" s="114" customFormat="1" ht="12" customHeight="1" thickBot="1">
      <c r="A65" s="37" t="s">
        <v>26</v>
      </c>
      <c r="B65" s="21" t="s">
        <v>311</v>
      </c>
      <c r="C65" s="327">
        <f>+C8+C15+C22+C29+C37+C49+C55+C60</f>
        <v>0</v>
      </c>
    </row>
    <row r="66" spans="1:3" s="114" customFormat="1" ht="12" customHeight="1" thickBot="1">
      <c r="A66" s="467" t="s">
        <v>402</v>
      </c>
      <c r="B66" s="316" t="s">
        <v>313</v>
      </c>
      <c r="C66" s="321">
        <f>SUM(C67:C69)</f>
        <v>0</v>
      </c>
    </row>
    <row r="67" spans="1:3" s="114" customFormat="1" ht="12" customHeight="1">
      <c r="A67" s="464" t="s">
        <v>344</v>
      </c>
      <c r="B67" s="446" t="s">
        <v>314</v>
      </c>
      <c r="C67" s="326"/>
    </row>
    <row r="68" spans="1:3" s="114" customFormat="1" ht="12" customHeight="1">
      <c r="A68" s="465" t="s">
        <v>353</v>
      </c>
      <c r="B68" s="447" t="s">
        <v>315</v>
      </c>
      <c r="C68" s="326"/>
    </row>
    <row r="69" spans="1:3" s="114" customFormat="1" ht="12" customHeight="1" thickBot="1">
      <c r="A69" s="466" t="s">
        <v>354</v>
      </c>
      <c r="B69" s="449" t="s">
        <v>316</v>
      </c>
      <c r="C69" s="326"/>
    </row>
    <row r="70" spans="1:3" s="114" customFormat="1" ht="12" customHeight="1" thickBot="1">
      <c r="A70" s="467" t="s">
        <v>317</v>
      </c>
      <c r="B70" s="316" t="s">
        <v>318</v>
      </c>
      <c r="C70" s="321">
        <f>SUM(C71:C74)</f>
        <v>0</v>
      </c>
    </row>
    <row r="71" spans="1:3" s="114" customFormat="1" ht="12" customHeight="1">
      <c r="A71" s="464" t="s">
        <v>145</v>
      </c>
      <c r="B71" s="446" t="s">
        <v>319</v>
      </c>
      <c r="C71" s="326"/>
    </row>
    <row r="72" spans="1:3" s="114" customFormat="1" ht="12" customHeight="1">
      <c r="A72" s="465" t="s">
        <v>146</v>
      </c>
      <c r="B72" s="447" t="s">
        <v>320</v>
      </c>
      <c r="C72" s="326"/>
    </row>
    <row r="73" spans="1:3" s="114" customFormat="1" ht="12" customHeight="1">
      <c r="A73" s="465" t="s">
        <v>345</v>
      </c>
      <c r="B73" s="447" t="s">
        <v>321</v>
      </c>
      <c r="C73" s="326"/>
    </row>
    <row r="74" spans="1:3" s="114" customFormat="1" ht="12" customHeight="1" thickBot="1">
      <c r="A74" s="466" t="s">
        <v>346</v>
      </c>
      <c r="B74" s="448" t="s">
        <v>322</v>
      </c>
      <c r="C74" s="326"/>
    </row>
    <row r="75" spans="1:3" s="114" customFormat="1" ht="12" customHeight="1" thickBot="1">
      <c r="A75" s="467" t="s">
        <v>323</v>
      </c>
      <c r="B75" s="316" t="s">
        <v>324</v>
      </c>
      <c r="C75" s="321">
        <f>SUM(C76:C77)</f>
        <v>0</v>
      </c>
    </row>
    <row r="76" spans="1:3" s="114" customFormat="1" ht="12" customHeight="1">
      <c r="A76" s="464" t="s">
        <v>347</v>
      </c>
      <c r="B76" s="446" t="s">
        <v>325</v>
      </c>
      <c r="C76" s="326"/>
    </row>
    <row r="77" spans="1:3" s="114" customFormat="1" ht="12" customHeight="1" thickBot="1">
      <c r="A77" s="466" t="s">
        <v>348</v>
      </c>
      <c r="B77" s="448" t="s">
        <v>326</v>
      </c>
      <c r="C77" s="326"/>
    </row>
    <row r="78" spans="1:3" s="113" customFormat="1" ht="12" customHeight="1" thickBot="1">
      <c r="A78" s="467" t="s">
        <v>327</v>
      </c>
      <c r="B78" s="316" t="s">
        <v>328</v>
      </c>
      <c r="C78" s="321">
        <f>SUM(C79:C81)</f>
        <v>0</v>
      </c>
    </row>
    <row r="79" spans="1:3" s="114" customFormat="1" ht="12" customHeight="1">
      <c r="A79" s="464" t="s">
        <v>349</v>
      </c>
      <c r="B79" s="446" t="s">
        <v>329</v>
      </c>
      <c r="C79" s="326"/>
    </row>
    <row r="80" spans="1:3" s="114" customFormat="1" ht="12" customHeight="1">
      <c r="A80" s="465" t="s">
        <v>350</v>
      </c>
      <c r="B80" s="447" t="s">
        <v>330</v>
      </c>
      <c r="C80" s="326"/>
    </row>
    <row r="81" spans="1:3" s="114" customFormat="1" ht="12" customHeight="1" thickBot="1">
      <c r="A81" s="466" t="s">
        <v>351</v>
      </c>
      <c r="B81" s="448" t="s">
        <v>331</v>
      </c>
      <c r="C81" s="326"/>
    </row>
    <row r="82" spans="1:3" s="114" customFormat="1" ht="12" customHeight="1" thickBot="1">
      <c r="A82" s="467" t="s">
        <v>332</v>
      </c>
      <c r="B82" s="316" t="s">
        <v>352</v>
      </c>
      <c r="C82" s="321">
        <f>SUM(C83:C86)</f>
        <v>0</v>
      </c>
    </row>
    <row r="83" spans="1:3" s="114" customFormat="1" ht="12" customHeight="1">
      <c r="A83" s="468" t="s">
        <v>333</v>
      </c>
      <c r="B83" s="446" t="s">
        <v>334</v>
      </c>
      <c r="C83" s="326"/>
    </row>
    <row r="84" spans="1:3" s="114" customFormat="1" ht="12" customHeight="1">
      <c r="A84" s="469" t="s">
        <v>335</v>
      </c>
      <c r="B84" s="447" t="s">
        <v>336</v>
      </c>
      <c r="C84" s="326"/>
    </row>
    <row r="85" spans="1:3" s="114" customFormat="1" ht="12" customHeight="1">
      <c r="A85" s="469" t="s">
        <v>337</v>
      </c>
      <c r="B85" s="447" t="s">
        <v>338</v>
      </c>
      <c r="C85" s="326"/>
    </row>
    <row r="86" spans="1:3" s="113" customFormat="1" ht="12" customHeight="1" thickBot="1">
      <c r="A86" s="470" t="s">
        <v>339</v>
      </c>
      <c r="B86" s="448" t="s">
        <v>340</v>
      </c>
      <c r="C86" s="326"/>
    </row>
    <row r="87" spans="1:3" s="113" customFormat="1" ht="12" customHeight="1" thickBot="1">
      <c r="A87" s="467" t="s">
        <v>341</v>
      </c>
      <c r="B87" s="316" t="s">
        <v>484</v>
      </c>
      <c r="C87" s="493"/>
    </row>
    <row r="88" spans="1:3" s="113" customFormat="1" ht="12" customHeight="1" thickBot="1">
      <c r="A88" s="467" t="s">
        <v>512</v>
      </c>
      <c r="B88" s="316" t="s">
        <v>342</v>
      </c>
      <c r="C88" s="493"/>
    </row>
    <row r="89" spans="1:3" s="113" customFormat="1" ht="12" customHeight="1" thickBot="1">
      <c r="A89" s="467" t="s">
        <v>513</v>
      </c>
      <c r="B89" s="453" t="s">
        <v>487</v>
      </c>
      <c r="C89" s="327">
        <f>+C66+C70+C75+C78+C82+C88+C87</f>
        <v>0</v>
      </c>
    </row>
    <row r="90" spans="1:3" s="113" customFormat="1" ht="12" customHeight="1" thickBot="1">
      <c r="A90" s="471" t="s">
        <v>514</v>
      </c>
      <c r="B90" s="454" t="s">
        <v>515</v>
      </c>
      <c r="C90" s="327">
        <f>+C65+C89</f>
        <v>0</v>
      </c>
    </row>
    <row r="91" spans="1:3" s="114" customFormat="1" ht="15" customHeight="1" thickBot="1">
      <c r="A91" s="262"/>
      <c r="B91" s="263"/>
      <c r="C91" s="391"/>
    </row>
    <row r="92" spans="1:3" s="74" customFormat="1" ht="16.5" customHeight="1" thickBot="1">
      <c r="A92" s="266"/>
      <c r="B92" s="267" t="s">
        <v>57</v>
      </c>
      <c r="C92" s="393"/>
    </row>
    <row r="93" spans="1:3" s="115" customFormat="1" ht="12" customHeight="1" thickBot="1">
      <c r="A93" s="438" t="s">
        <v>18</v>
      </c>
      <c r="B93" s="31" t="s">
        <v>519</v>
      </c>
      <c r="C93" s="320">
        <f>+C94+C95+C96+C97+C98+C111</f>
        <v>0</v>
      </c>
    </row>
    <row r="94" spans="1:3" ht="12" customHeight="1">
      <c r="A94" s="472" t="s">
        <v>93</v>
      </c>
      <c r="B94" s="10" t="s">
        <v>49</v>
      </c>
      <c r="C94" s="322"/>
    </row>
    <row r="95" spans="1:3" ht="12" customHeight="1">
      <c r="A95" s="465" t="s">
        <v>94</v>
      </c>
      <c r="B95" s="8" t="s">
        <v>177</v>
      </c>
      <c r="C95" s="323"/>
    </row>
    <row r="96" spans="1:3" ht="12" customHeight="1">
      <c r="A96" s="465" t="s">
        <v>95</v>
      </c>
      <c r="B96" s="8" t="s">
        <v>135</v>
      </c>
      <c r="C96" s="325"/>
    </row>
    <row r="97" spans="1:3" ht="12" customHeight="1">
      <c r="A97" s="465" t="s">
        <v>96</v>
      </c>
      <c r="B97" s="11" t="s">
        <v>178</v>
      </c>
      <c r="C97" s="325"/>
    </row>
    <row r="98" spans="1:3" ht="12" customHeight="1">
      <c r="A98" s="465" t="s">
        <v>107</v>
      </c>
      <c r="B98" s="19" t="s">
        <v>179</v>
      </c>
      <c r="C98" s="325"/>
    </row>
    <row r="99" spans="1:3" ht="12" customHeight="1">
      <c r="A99" s="465" t="s">
        <v>97</v>
      </c>
      <c r="B99" s="8" t="s">
        <v>516</v>
      </c>
      <c r="C99" s="325"/>
    </row>
    <row r="100" spans="1:3" ht="12" customHeight="1">
      <c r="A100" s="465" t="s">
        <v>98</v>
      </c>
      <c r="B100" s="156" t="s">
        <v>450</v>
      </c>
      <c r="C100" s="325"/>
    </row>
    <row r="101" spans="1:3" ht="12" customHeight="1">
      <c r="A101" s="465" t="s">
        <v>108</v>
      </c>
      <c r="B101" s="156" t="s">
        <v>449</v>
      </c>
      <c r="C101" s="325"/>
    </row>
    <row r="102" spans="1:3" ht="12" customHeight="1">
      <c r="A102" s="465" t="s">
        <v>109</v>
      </c>
      <c r="B102" s="156" t="s">
        <v>358</v>
      </c>
      <c r="C102" s="325"/>
    </row>
    <row r="103" spans="1:3" ht="12" customHeight="1">
      <c r="A103" s="465" t="s">
        <v>110</v>
      </c>
      <c r="B103" s="157" t="s">
        <v>359</v>
      </c>
      <c r="C103" s="325"/>
    </row>
    <row r="104" spans="1:3" ht="12" customHeight="1">
      <c r="A104" s="465" t="s">
        <v>111</v>
      </c>
      <c r="B104" s="157" t="s">
        <v>360</v>
      </c>
      <c r="C104" s="325"/>
    </row>
    <row r="105" spans="1:3" ht="12" customHeight="1">
      <c r="A105" s="465" t="s">
        <v>113</v>
      </c>
      <c r="B105" s="156" t="s">
        <v>361</v>
      </c>
      <c r="C105" s="325"/>
    </row>
    <row r="106" spans="1:3" ht="12" customHeight="1">
      <c r="A106" s="465" t="s">
        <v>180</v>
      </c>
      <c r="B106" s="156" t="s">
        <v>362</v>
      </c>
      <c r="C106" s="325"/>
    </row>
    <row r="107" spans="1:3" ht="12" customHeight="1">
      <c r="A107" s="465" t="s">
        <v>356</v>
      </c>
      <c r="B107" s="157" t="s">
        <v>363</v>
      </c>
      <c r="C107" s="325"/>
    </row>
    <row r="108" spans="1:3" ht="12" customHeight="1">
      <c r="A108" s="473" t="s">
        <v>357</v>
      </c>
      <c r="B108" s="158" t="s">
        <v>364</v>
      </c>
      <c r="C108" s="325"/>
    </row>
    <row r="109" spans="1:3" ht="12" customHeight="1">
      <c r="A109" s="465" t="s">
        <v>447</v>
      </c>
      <c r="B109" s="158" t="s">
        <v>365</v>
      </c>
      <c r="C109" s="325"/>
    </row>
    <row r="110" spans="1:3" ht="12" customHeight="1">
      <c r="A110" s="465" t="s">
        <v>448</v>
      </c>
      <c r="B110" s="157" t="s">
        <v>366</v>
      </c>
      <c r="C110" s="323"/>
    </row>
    <row r="111" spans="1:3" ht="12" customHeight="1">
      <c r="A111" s="465" t="s">
        <v>452</v>
      </c>
      <c r="B111" s="11" t="s">
        <v>50</v>
      </c>
      <c r="C111" s="323"/>
    </row>
    <row r="112" spans="1:3" ht="12" customHeight="1">
      <c r="A112" s="466" t="s">
        <v>453</v>
      </c>
      <c r="B112" s="8" t="s">
        <v>517</v>
      </c>
      <c r="C112" s="325"/>
    </row>
    <row r="113" spans="1:3" ht="12" customHeight="1" thickBot="1">
      <c r="A113" s="474" t="s">
        <v>454</v>
      </c>
      <c r="B113" s="159" t="s">
        <v>518</v>
      </c>
      <c r="C113" s="329"/>
    </row>
    <row r="114" spans="1:3" ht="12" customHeight="1" thickBot="1">
      <c r="A114" s="37" t="s">
        <v>19</v>
      </c>
      <c r="B114" s="30" t="s">
        <v>367</v>
      </c>
      <c r="C114" s="321">
        <f>+C115+C117+C119</f>
        <v>0</v>
      </c>
    </row>
    <row r="115" spans="1:3" ht="12" customHeight="1">
      <c r="A115" s="464" t="s">
        <v>99</v>
      </c>
      <c r="B115" s="8" t="s">
        <v>226</v>
      </c>
      <c r="C115" s="324"/>
    </row>
    <row r="116" spans="1:3" ht="12" customHeight="1">
      <c r="A116" s="464" t="s">
        <v>100</v>
      </c>
      <c r="B116" s="12" t="s">
        <v>371</v>
      </c>
      <c r="C116" s="324"/>
    </row>
    <row r="117" spans="1:3" ht="12" customHeight="1">
      <c r="A117" s="464" t="s">
        <v>101</v>
      </c>
      <c r="B117" s="12" t="s">
        <v>181</v>
      </c>
      <c r="C117" s="323"/>
    </row>
    <row r="118" spans="1:3" ht="12" customHeight="1">
      <c r="A118" s="464" t="s">
        <v>102</v>
      </c>
      <c r="B118" s="12" t="s">
        <v>372</v>
      </c>
      <c r="C118" s="292"/>
    </row>
    <row r="119" spans="1:3" ht="12" customHeight="1">
      <c r="A119" s="464" t="s">
        <v>103</v>
      </c>
      <c r="B119" s="318" t="s">
        <v>229</v>
      </c>
      <c r="C119" s="292"/>
    </row>
    <row r="120" spans="1:3" ht="12" customHeight="1">
      <c r="A120" s="464" t="s">
        <v>112</v>
      </c>
      <c r="B120" s="317" t="s">
        <v>434</v>
      </c>
      <c r="C120" s="292"/>
    </row>
    <row r="121" spans="1:3" ht="12" customHeight="1">
      <c r="A121" s="464" t="s">
        <v>114</v>
      </c>
      <c r="B121" s="442" t="s">
        <v>377</v>
      </c>
      <c r="C121" s="292"/>
    </row>
    <row r="122" spans="1:3" ht="12" customHeight="1">
      <c r="A122" s="464" t="s">
        <v>182</v>
      </c>
      <c r="B122" s="157" t="s">
        <v>360</v>
      </c>
      <c r="C122" s="292"/>
    </row>
    <row r="123" spans="1:3" ht="12" customHeight="1">
      <c r="A123" s="464" t="s">
        <v>183</v>
      </c>
      <c r="B123" s="157" t="s">
        <v>376</v>
      </c>
      <c r="C123" s="292"/>
    </row>
    <row r="124" spans="1:3" ht="12" customHeight="1">
      <c r="A124" s="464" t="s">
        <v>184</v>
      </c>
      <c r="B124" s="157" t="s">
        <v>375</v>
      </c>
      <c r="C124" s="292"/>
    </row>
    <row r="125" spans="1:3" ht="12" customHeight="1">
      <c r="A125" s="464" t="s">
        <v>368</v>
      </c>
      <c r="B125" s="157" t="s">
        <v>363</v>
      </c>
      <c r="C125" s="292"/>
    </row>
    <row r="126" spans="1:3" ht="12" customHeight="1">
      <c r="A126" s="464" t="s">
        <v>369</v>
      </c>
      <c r="B126" s="157" t="s">
        <v>374</v>
      </c>
      <c r="C126" s="292"/>
    </row>
    <row r="127" spans="1:3" ht="12" customHeight="1" thickBot="1">
      <c r="A127" s="473" t="s">
        <v>370</v>
      </c>
      <c r="B127" s="157" t="s">
        <v>373</v>
      </c>
      <c r="C127" s="294"/>
    </row>
    <row r="128" spans="1:3" ht="12" customHeight="1" thickBot="1">
      <c r="A128" s="37" t="s">
        <v>20</v>
      </c>
      <c r="B128" s="146" t="s">
        <v>457</v>
      </c>
      <c r="C128" s="321">
        <f>+C93+C114</f>
        <v>0</v>
      </c>
    </row>
    <row r="129" spans="1:11" ht="12" customHeight="1" thickBot="1">
      <c r="A129" s="37" t="s">
        <v>21</v>
      </c>
      <c r="B129" s="146" t="s">
        <v>458</v>
      </c>
      <c r="C129" s="321">
        <f>+C130+C131+C132</f>
        <v>0</v>
      </c>
    </row>
    <row r="130" spans="1:11" s="115" customFormat="1" ht="12" customHeight="1">
      <c r="A130" s="464" t="s">
        <v>268</v>
      </c>
      <c r="B130" s="9" t="s">
        <v>522</v>
      </c>
      <c r="C130" s="292"/>
    </row>
    <row r="131" spans="1:11" ht="12" customHeight="1">
      <c r="A131" s="464" t="s">
        <v>271</v>
      </c>
      <c r="B131" s="9" t="s">
        <v>466</v>
      </c>
      <c r="C131" s="292"/>
    </row>
    <row r="132" spans="1:11" ht="12" customHeight="1" thickBot="1">
      <c r="A132" s="473" t="s">
        <v>272</v>
      </c>
      <c r="B132" s="7" t="s">
        <v>521</v>
      </c>
      <c r="C132" s="292"/>
    </row>
    <row r="133" spans="1:11" ht="12" customHeight="1" thickBot="1">
      <c r="A133" s="37" t="s">
        <v>22</v>
      </c>
      <c r="B133" s="146" t="s">
        <v>459</v>
      </c>
      <c r="C133" s="321">
        <f>+C134+C135+C136+C137+C138+C139</f>
        <v>0</v>
      </c>
    </row>
    <row r="134" spans="1:11" ht="12" customHeight="1">
      <c r="A134" s="464" t="s">
        <v>86</v>
      </c>
      <c r="B134" s="9" t="s">
        <v>468</v>
      </c>
      <c r="C134" s="292"/>
    </row>
    <row r="135" spans="1:11" ht="12" customHeight="1">
      <c r="A135" s="464" t="s">
        <v>87</v>
      </c>
      <c r="B135" s="9" t="s">
        <v>460</v>
      </c>
      <c r="C135" s="292"/>
    </row>
    <row r="136" spans="1:11" ht="12" customHeight="1">
      <c r="A136" s="464" t="s">
        <v>88</v>
      </c>
      <c r="B136" s="9" t="s">
        <v>461</v>
      </c>
      <c r="C136" s="292"/>
    </row>
    <row r="137" spans="1:11" ht="12" customHeight="1">
      <c r="A137" s="464" t="s">
        <v>169</v>
      </c>
      <c r="B137" s="9" t="s">
        <v>520</v>
      </c>
      <c r="C137" s="292"/>
    </row>
    <row r="138" spans="1:11" ht="12" customHeight="1">
      <c r="A138" s="464" t="s">
        <v>170</v>
      </c>
      <c r="B138" s="9" t="s">
        <v>463</v>
      </c>
      <c r="C138" s="292"/>
    </row>
    <row r="139" spans="1:11" s="115" customFormat="1" ht="12" customHeight="1" thickBot="1">
      <c r="A139" s="473" t="s">
        <v>171</v>
      </c>
      <c r="B139" s="7" t="s">
        <v>464</v>
      </c>
      <c r="C139" s="292"/>
    </row>
    <row r="140" spans="1:11" ht="12" customHeight="1" thickBot="1">
      <c r="A140" s="37" t="s">
        <v>23</v>
      </c>
      <c r="B140" s="146" t="s">
        <v>543</v>
      </c>
      <c r="C140" s="327">
        <f>+C141+C142+C144+C145+C143</f>
        <v>0</v>
      </c>
      <c r="K140" s="274"/>
    </row>
    <row r="141" spans="1:11">
      <c r="A141" s="464" t="s">
        <v>89</v>
      </c>
      <c r="B141" s="9" t="s">
        <v>378</v>
      </c>
      <c r="C141" s="292"/>
    </row>
    <row r="142" spans="1:11" ht="12" customHeight="1">
      <c r="A142" s="464" t="s">
        <v>90</v>
      </c>
      <c r="B142" s="9" t="s">
        <v>379</v>
      </c>
      <c r="C142" s="292"/>
    </row>
    <row r="143" spans="1:11" s="115" customFormat="1" ht="12" customHeight="1">
      <c r="A143" s="464" t="s">
        <v>292</v>
      </c>
      <c r="B143" s="9" t="s">
        <v>542</v>
      </c>
      <c r="C143" s="292"/>
    </row>
    <row r="144" spans="1:11" s="115" customFormat="1" ht="12" customHeight="1">
      <c r="A144" s="464" t="s">
        <v>293</v>
      </c>
      <c r="B144" s="9" t="s">
        <v>473</v>
      </c>
      <c r="C144" s="292"/>
    </row>
    <row r="145" spans="1:3" s="115" customFormat="1" ht="12" customHeight="1" thickBot="1">
      <c r="A145" s="473" t="s">
        <v>294</v>
      </c>
      <c r="B145" s="7" t="s">
        <v>398</v>
      </c>
      <c r="C145" s="292"/>
    </row>
    <row r="146" spans="1:3" s="115" customFormat="1" ht="12" customHeight="1" thickBot="1">
      <c r="A146" s="37" t="s">
        <v>24</v>
      </c>
      <c r="B146" s="146" t="s">
        <v>474</v>
      </c>
      <c r="C146" s="330">
        <f>+C147+C148+C149+C150+C151</f>
        <v>0</v>
      </c>
    </row>
    <row r="147" spans="1:3" s="115" customFormat="1" ht="12" customHeight="1">
      <c r="A147" s="464" t="s">
        <v>91</v>
      </c>
      <c r="B147" s="9" t="s">
        <v>469</v>
      </c>
      <c r="C147" s="292"/>
    </row>
    <row r="148" spans="1:3" s="115" customFormat="1" ht="12" customHeight="1">
      <c r="A148" s="464" t="s">
        <v>92</v>
      </c>
      <c r="B148" s="9" t="s">
        <v>476</v>
      </c>
      <c r="C148" s="292"/>
    </row>
    <row r="149" spans="1:3" s="115" customFormat="1" ht="12" customHeight="1">
      <c r="A149" s="464" t="s">
        <v>304</v>
      </c>
      <c r="B149" s="9" t="s">
        <v>471</v>
      </c>
      <c r="C149" s="292"/>
    </row>
    <row r="150" spans="1:3" ht="12.75" customHeight="1">
      <c r="A150" s="464" t="s">
        <v>305</v>
      </c>
      <c r="B150" s="9" t="s">
        <v>523</v>
      </c>
      <c r="C150" s="292"/>
    </row>
    <row r="151" spans="1:3" ht="12.75" customHeight="1" thickBot="1">
      <c r="A151" s="473" t="s">
        <v>475</v>
      </c>
      <c r="B151" s="7" t="s">
        <v>478</v>
      </c>
      <c r="C151" s="294"/>
    </row>
    <row r="152" spans="1:3" ht="12.75" customHeight="1" thickBot="1">
      <c r="A152" s="530" t="s">
        <v>25</v>
      </c>
      <c r="B152" s="146" t="s">
        <v>479</v>
      </c>
      <c r="C152" s="330"/>
    </row>
    <row r="153" spans="1:3" ht="12" customHeight="1" thickBot="1">
      <c r="A153" s="530" t="s">
        <v>26</v>
      </c>
      <c r="B153" s="146" t="s">
        <v>480</v>
      </c>
      <c r="C153" s="330"/>
    </row>
    <row r="154" spans="1:3" ht="15" customHeight="1" thickBot="1">
      <c r="A154" s="37" t="s">
        <v>27</v>
      </c>
      <c r="B154" s="146" t="s">
        <v>482</v>
      </c>
      <c r="C154" s="456">
        <f>+C129+C133+C140+C146+C152+C153</f>
        <v>0</v>
      </c>
    </row>
    <row r="155" spans="1:3" ht="13.5" thickBot="1">
      <c r="A155" s="475" t="s">
        <v>28</v>
      </c>
      <c r="B155" s="409" t="s">
        <v>481</v>
      </c>
      <c r="C155" s="456">
        <f>+C128+C154</f>
        <v>0</v>
      </c>
    </row>
    <row r="156" spans="1:3" ht="15" customHeight="1" thickBot="1">
      <c r="A156" s="417"/>
      <c r="B156" s="418"/>
      <c r="C156" s="419"/>
    </row>
    <row r="157" spans="1:3" ht="14.25" customHeight="1" thickBot="1">
      <c r="A157" s="271" t="s">
        <v>524</v>
      </c>
      <c r="B157" s="272"/>
      <c r="C157" s="143"/>
    </row>
    <row r="158" spans="1:3" ht="13.5" thickBot="1">
      <c r="A158" s="271" t="s">
        <v>200</v>
      </c>
      <c r="B158" s="272"/>
      <c r="C158" s="143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19">
    <tabColor rgb="FF92D050"/>
  </sheetPr>
  <dimension ref="A1:H60"/>
  <sheetViews>
    <sheetView zoomScale="120" zoomScaleNormal="120" workbookViewId="0">
      <selection activeCell="N31" sqref="N31"/>
    </sheetView>
  </sheetViews>
  <sheetFormatPr defaultRowHeight="12.75"/>
  <cols>
    <col min="1" max="1" width="13.83203125" style="269" customWidth="1"/>
    <col min="2" max="2" width="62.5" style="270" customWidth="1"/>
    <col min="3" max="5" width="10.83203125" style="587" customWidth="1"/>
    <col min="6" max="6" width="12.6640625" style="587" bestFit="1" customWidth="1"/>
    <col min="7" max="8" width="10.83203125" style="587" customWidth="1"/>
    <col min="9" max="16384" width="9.33203125" style="270"/>
  </cols>
  <sheetData>
    <row r="1" spans="1:8" s="249" customFormat="1" ht="21" customHeight="1" thickBot="1">
      <c r="A1" s="703" t="s">
        <v>607</v>
      </c>
      <c r="B1" s="704"/>
      <c r="C1" s="704"/>
      <c r="D1" s="704"/>
      <c r="E1" s="704"/>
      <c r="F1" s="704"/>
      <c r="G1" s="704"/>
      <c r="H1" s="704"/>
    </row>
    <row r="2" spans="1:8" s="487" customFormat="1" ht="35.25" customHeight="1">
      <c r="A2" s="436" t="s">
        <v>198</v>
      </c>
      <c r="B2" s="705" t="s">
        <v>560</v>
      </c>
      <c r="C2" s="706"/>
      <c r="D2" s="706"/>
      <c r="E2" s="706"/>
      <c r="F2" s="706"/>
      <c r="G2" s="706"/>
      <c r="H2" s="707"/>
    </row>
    <row r="3" spans="1:8" s="487" customFormat="1" ht="24.75" thickBot="1">
      <c r="A3" s="480" t="s">
        <v>197</v>
      </c>
      <c r="B3" s="708" t="s">
        <v>424</v>
      </c>
      <c r="C3" s="709"/>
      <c r="D3" s="709"/>
      <c r="E3" s="709"/>
      <c r="F3" s="709"/>
      <c r="G3" s="709"/>
      <c r="H3" s="710"/>
    </row>
    <row r="4" spans="1:8" s="488" customFormat="1" ht="15.95" customHeight="1">
      <c r="A4" s="252"/>
      <c r="B4" s="252"/>
      <c r="D4" s="579"/>
      <c r="E4" s="579"/>
      <c r="F4" s="579"/>
      <c r="G4" s="579"/>
      <c r="H4" s="578" t="s">
        <v>553</v>
      </c>
    </row>
    <row r="5" spans="1:8" ht="24.75" customHeight="1">
      <c r="A5" s="549" t="s">
        <v>199</v>
      </c>
      <c r="B5" s="549" t="s">
        <v>54</v>
      </c>
      <c r="C5" s="596" t="s">
        <v>565</v>
      </c>
      <c r="D5" s="596" t="s">
        <v>555</v>
      </c>
      <c r="E5" s="596" t="s">
        <v>554</v>
      </c>
      <c r="F5" s="596" t="s">
        <v>566</v>
      </c>
      <c r="G5" s="597" t="s">
        <v>567</v>
      </c>
      <c r="H5" s="597" t="s">
        <v>573</v>
      </c>
    </row>
    <row r="6" spans="1:8" s="489" customFormat="1" ht="12" customHeight="1">
      <c r="A6" s="550" t="s">
        <v>496</v>
      </c>
      <c r="B6" s="550" t="s">
        <v>497</v>
      </c>
      <c r="C6" s="700" t="s">
        <v>55</v>
      </c>
      <c r="D6" s="701"/>
      <c r="E6" s="701"/>
      <c r="F6" s="701"/>
      <c r="G6" s="701"/>
      <c r="H6" s="702"/>
    </row>
    <row r="7" spans="1:8" s="489" customFormat="1" ht="15.95" customHeight="1">
      <c r="A7" s="549"/>
      <c r="B7" s="549" t="s">
        <v>56</v>
      </c>
      <c r="C7" s="581"/>
      <c r="D7" s="582"/>
      <c r="E7" s="582"/>
      <c r="F7" s="581"/>
      <c r="G7" s="582"/>
      <c r="H7" s="582"/>
    </row>
    <row r="8" spans="1:8" s="398" customFormat="1" ht="12" customHeight="1">
      <c r="A8" s="550" t="s">
        <v>18</v>
      </c>
      <c r="B8" s="553" t="s">
        <v>525</v>
      </c>
      <c r="C8" s="583">
        <f t="shared" ref="C8:H8" si="0">SUM(C9:C19)</f>
        <v>0</v>
      </c>
      <c r="D8" s="583">
        <f t="shared" si="0"/>
        <v>0</v>
      </c>
      <c r="E8" s="583">
        <f t="shared" si="0"/>
        <v>3810000</v>
      </c>
      <c r="F8" s="583">
        <f t="shared" si="0"/>
        <v>192772854</v>
      </c>
      <c r="G8" s="583">
        <f t="shared" si="0"/>
        <v>0</v>
      </c>
      <c r="H8" s="583">
        <f t="shared" si="0"/>
        <v>0</v>
      </c>
    </row>
    <row r="9" spans="1:8" s="398" customFormat="1" ht="12" customHeight="1">
      <c r="A9" s="555" t="s">
        <v>93</v>
      </c>
      <c r="B9" s="8" t="s">
        <v>281</v>
      </c>
      <c r="C9" s="585"/>
      <c r="D9" s="584"/>
      <c r="E9" s="584"/>
      <c r="F9" s="585"/>
      <c r="G9" s="584"/>
      <c r="H9" s="584"/>
    </row>
    <row r="10" spans="1:8" s="398" customFormat="1" ht="12" customHeight="1">
      <c r="A10" s="555" t="s">
        <v>94</v>
      </c>
      <c r="B10" s="8" t="s">
        <v>282</v>
      </c>
      <c r="C10" s="585"/>
      <c r="D10" s="584"/>
      <c r="E10" s="577">
        <v>1000000</v>
      </c>
      <c r="F10" s="585"/>
      <c r="G10" s="584"/>
      <c r="H10" s="584"/>
    </row>
    <row r="11" spans="1:8" s="398" customFormat="1" ht="12" customHeight="1">
      <c r="A11" s="555" t="s">
        <v>95</v>
      </c>
      <c r="B11" s="8" t="s">
        <v>283</v>
      </c>
      <c r="C11" s="585"/>
      <c r="D11" s="584"/>
      <c r="E11" s="584"/>
      <c r="F11" s="585"/>
      <c r="G11" s="584"/>
      <c r="H11" s="584"/>
    </row>
    <row r="12" spans="1:8" s="398" customFormat="1" ht="12" customHeight="1">
      <c r="A12" s="555" t="s">
        <v>96</v>
      </c>
      <c r="B12" s="8" t="s">
        <v>284</v>
      </c>
      <c r="C12" s="585"/>
      <c r="D12" s="584"/>
      <c r="E12" s="577">
        <v>2000000</v>
      </c>
      <c r="F12" s="585"/>
      <c r="G12" s="584"/>
      <c r="H12" s="584"/>
    </row>
    <row r="13" spans="1:8" s="398" customFormat="1" ht="12" customHeight="1">
      <c r="A13" s="555" t="s">
        <v>144</v>
      </c>
      <c r="B13" s="8" t="s">
        <v>285</v>
      </c>
      <c r="C13" s="585"/>
      <c r="D13" s="584"/>
      <c r="E13" s="584"/>
      <c r="F13" s="585"/>
      <c r="G13" s="584"/>
      <c r="H13" s="584"/>
    </row>
    <row r="14" spans="1:8" s="398" customFormat="1" ht="12" customHeight="1">
      <c r="A14" s="555" t="s">
        <v>97</v>
      </c>
      <c r="B14" s="8" t="s">
        <v>407</v>
      </c>
      <c r="C14" s="585"/>
      <c r="D14" s="584"/>
      <c r="E14" s="577">
        <v>810000</v>
      </c>
      <c r="F14" s="585"/>
      <c r="G14" s="584"/>
      <c r="H14" s="584"/>
    </row>
    <row r="15" spans="1:8" s="398" customFormat="1" ht="12" customHeight="1">
      <c r="A15" s="555" t="s">
        <v>98</v>
      </c>
      <c r="B15" s="8" t="s">
        <v>408</v>
      </c>
      <c r="C15" s="585"/>
      <c r="D15" s="584"/>
      <c r="E15" s="584"/>
      <c r="F15" s="585"/>
      <c r="G15" s="584"/>
      <c r="H15" s="584"/>
    </row>
    <row r="16" spans="1:8" s="398" customFormat="1" ht="12" customHeight="1">
      <c r="A16" s="555" t="s">
        <v>108</v>
      </c>
      <c r="B16" s="8" t="s">
        <v>288</v>
      </c>
      <c r="C16" s="585"/>
      <c r="D16" s="584"/>
      <c r="E16" s="584"/>
      <c r="F16" s="585"/>
      <c r="G16" s="584"/>
      <c r="H16" s="584"/>
    </row>
    <row r="17" spans="1:8" s="490" customFormat="1" ht="12" customHeight="1">
      <c r="A17" s="555" t="s">
        <v>109</v>
      </c>
      <c r="B17" s="8" t="s">
        <v>289</v>
      </c>
      <c r="C17" s="585"/>
      <c r="D17" s="577"/>
      <c r="E17" s="577"/>
      <c r="F17" s="585"/>
      <c r="G17" s="577"/>
      <c r="H17" s="577"/>
    </row>
    <row r="18" spans="1:8" s="490" customFormat="1" ht="12" customHeight="1">
      <c r="A18" s="555" t="s">
        <v>110</v>
      </c>
      <c r="B18" s="8" t="s">
        <v>442</v>
      </c>
      <c r="C18" s="585"/>
      <c r="D18" s="577"/>
      <c r="E18" s="577"/>
      <c r="F18" s="616"/>
      <c r="G18" s="577"/>
      <c r="H18" s="577"/>
    </row>
    <row r="19" spans="1:8" s="490" customFormat="1" ht="12" customHeight="1">
      <c r="A19" s="555" t="s">
        <v>111</v>
      </c>
      <c r="B19" s="8" t="s">
        <v>290</v>
      </c>
      <c r="C19" s="585"/>
      <c r="D19" s="577"/>
      <c r="E19" s="577"/>
      <c r="F19" s="618">
        <v>192772854</v>
      </c>
      <c r="G19" s="615"/>
      <c r="H19" s="577"/>
    </row>
    <row r="20" spans="1:8" s="398" customFormat="1" ht="12" customHeight="1">
      <c r="A20" s="550" t="s">
        <v>19</v>
      </c>
      <c r="B20" s="553" t="s">
        <v>409</v>
      </c>
      <c r="C20" s="583">
        <f t="shared" ref="C20:H20" si="1">SUM(C21:C23)</f>
        <v>4449968</v>
      </c>
      <c r="D20" s="583">
        <f t="shared" si="1"/>
        <v>0</v>
      </c>
      <c r="E20" s="583">
        <f t="shared" si="1"/>
        <v>0</v>
      </c>
      <c r="F20" s="617">
        <f t="shared" si="1"/>
        <v>28574526</v>
      </c>
      <c r="G20" s="583">
        <f t="shared" si="1"/>
        <v>0</v>
      </c>
      <c r="H20" s="583">
        <f t="shared" si="1"/>
        <v>0</v>
      </c>
    </row>
    <row r="21" spans="1:8" s="490" customFormat="1" ht="12" customHeight="1">
      <c r="A21" s="555" t="s">
        <v>99</v>
      </c>
      <c r="B21" s="8" t="s">
        <v>258</v>
      </c>
      <c r="C21" s="585"/>
      <c r="D21" s="577"/>
      <c r="E21" s="577"/>
      <c r="F21" s="585"/>
      <c r="G21" s="577"/>
      <c r="H21" s="577"/>
    </row>
    <row r="22" spans="1:8" s="490" customFormat="1" ht="12" customHeight="1">
      <c r="A22" s="555" t="s">
        <v>100</v>
      </c>
      <c r="B22" s="8" t="s">
        <v>410</v>
      </c>
      <c r="C22" s="585"/>
      <c r="D22" s="577"/>
      <c r="E22" s="577"/>
      <c r="F22" s="585"/>
      <c r="G22" s="577"/>
      <c r="H22" s="577"/>
    </row>
    <row r="23" spans="1:8" s="490" customFormat="1" ht="12" customHeight="1">
      <c r="A23" s="555" t="s">
        <v>101</v>
      </c>
      <c r="B23" s="8" t="s">
        <v>411</v>
      </c>
      <c r="C23" s="585">
        <v>4449968</v>
      </c>
      <c r="D23" s="577"/>
      <c r="E23" s="577"/>
      <c r="F23" s="585">
        <v>28574526</v>
      </c>
      <c r="G23" s="577"/>
      <c r="H23" s="577"/>
    </row>
    <row r="24" spans="1:8" s="490" customFormat="1" ht="12" customHeight="1">
      <c r="A24" s="555" t="s">
        <v>102</v>
      </c>
      <c r="B24" s="8" t="s">
        <v>526</v>
      </c>
      <c r="C24" s="585"/>
      <c r="D24" s="577"/>
      <c r="E24" s="577"/>
      <c r="F24" s="585"/>
      <c r="G24" s="577"/>
      <c r="H24" s="577"/>
    </row>
    <row r="25" spans="1:8" s="490" customFormat="1" ht="12" customHeight="1">
      <c r="A25" s="557" t="s">
        <v>20</v>
      </c>
      <c r="B25" s="558" t="s">
        <v>168</v>
      </c>
      <c r="C25" s="586"/>
      <c r="D25" s="577"/>
      <c r="E25" s="577"/>
      <c r="F25" s="586">
        <v>25350000</v>
      </c>
      <c r="G25" s="577"/>
      <c r="H25" s="577"/>
    </row>
    <row r="26" spans="1:8" s="490" customFormat="1" ht="12" customHeight="1">
      <c r="A26" s="557" t="s">
        <v>21</v>
      </c>
      <c r="B26" s="558" t="s">
        <v>527</v>
      </c>
      <c r="C26" s="583">
        <f t="shared" ref="C26:H26" si="2">+C27+C28+C29</f>
        <v>0</v>
      </c>
      <c r="D26" s="583">
        <f t="shared" si="2"/>
        <v>0</v>
      </c>
      <c r="E26" s="583">
        <f t="shared" si="2"/>
        <v>0</v>
      </c>
      <c r="F26" s="583">
        <f t="shared" si="2"/>
        <v>12749878</v>
      </c>
      <c r="G26" s="583">
        <f t="shared" si="2"/>
        <v>0</v>
      </c>
      <c r="H26" s="583">
        <f t="shared" si="2"/>
        <v>0</v>
      </c>
    </row>
    <row r="27" spans="1:8" s="490" customFormat="1" ht="12" customHeight="1">
      <c r="A27" s="555" t="s">
        <v>268</v>
      </c>
      <c r="B27" s="485" t="s">
        <v>263</v>
      </c>
      <c r="C27" s="585"/>
      <c r="D27" s="577"/>
      <c r="E27" s="577"/>
      <c r="F27" s="585"/>
      <c r="G27" s="577"/>
      <c r="H27" s="577"/>
    </row>
    <row r="28" spans="1:8" s="490" customFormat="1" ht="12" customHeight="1">
      <c r="A28" s="555" t="s">
        <v>271</v>
      </c>
      <c r="B28" s="485" t="s">
        <v>410</v>
      </c>
      <c r="C28" s="585"/>
      <c r="D28" s="577"/>
      <c r="E28" s="577"/>
      <c r="F28" s="585"/>
      <c r="G28" s="577"/>
      <c r="H28" s="577"/>
    </row>
    <row r="29" spans="1:8" s="490" customFormat="1" ht="12" customHeight="1">
      <c r="A29" s="555" t="s">
        <v>272</v>
      </c>
      <c r="B29" s="485" t="s">
        <v>412</v>
      </c>
      <c r="C29" s="585"/>
      <c r="D29" s="577"/>
      <c r="E29" s="577"/>
      <c r="F29" s="585">
        <v>12749878</v>
      </c>
      <c r="G29" s="577"/>
      <c r="H29" s="577"/>
    </row>
    <row r="30" spans="1:8" s="490" customFormat="1" ht="12" customHeight="1">
      <c r="A30" s="555" t="s">
        <v>273</v>
      </c>
      <c r="B30" s="485" t="s">
        <v>528</v>
      </c>
      <c r="C30" s="585"/>
      <c r="D30" s="577"/>
      <c r="E30" s="577"/>
      <c r="F30" s="585"/>
      <c r="G30" s="577"/>
      <c r="H30" s="577"/>
    </row>
    <row r="31" spans="1:8" s="490" customFormat="1" ht="12" customHeight="1">
      <c r="A31" s="557" t="s">
        <v>22</v>
      </c>
      <c r="B31" s="558" t="s">
        <v>413</v>
      </c>
      <c r="C31" s="583">
        <f t="shared" ref="C31:H31" si="3">+C32+C33+C34</f>
        <v>0</v>
      </c>
      <c r="D31" s="583">
        <f t="shared" si="3"/>
        <v>0</v>
      </c>
      <c r="E31" s="583">
        <f t="shared" si="3"/>
        <v>0</v>
      </c>
      <c r="F31" s="583">
        <f t="shared" si="3"/>
        <v>0</v>
      </c>
      <c r="G31" s="583">
        <f t="shared" si="3"/>
        <v>0</v>
      </c>
      <c r="H31" s="583">
        <f t="shared" si="3"/>
        <v>0</v>
      </c>
    </row>
    <row r="32" spans="1:8" s="490" customFormat="1" ht="12" customHeight="1">
      <c r="A32" s="555" t="s">
        <v>86</v>
      </c>
      <c r="B32" s="485" t="s">
        <v>295</v>
      </c>
      <c r="C32" s="585"/>
      <c r="D32" s="577"/>
      <c r="E32" s="577"/>
      <c r="F32" s="585"/>
      <c r="G32" s="577"/>
      <c r="H32" s="577"/>
    </row>
    <row r="33" spans="1:8" s="490" customFormat="1" ht="12" customHeight="1">
      <c r="A33" s="555" t="s">
        <v>87</v>
      </c>
      <c r="B33" s="485" t="s">
        <v>296</v>
      </c>
      <c r="C33" s="585"/>
      <c r="D33" s="577"/>
      <c r="E33" s="577"/>
      <c r="F33" s="585"/>
      <c r="G33" s="577"/>
      <c r="H33" s="577"/>
    </row>
    <row r="34" spans="1:8" s="490" customFormat="1" ht="12" customHeight="1">
      <c r="A34" s="555" t="s">
        <v>88</v>
      </c>
      <c r="B34" s="485" t="s">
        <v>297</v>
      </c>
      <c r="C34" s="585"/>
      <c r="D34" s="577"/>
      <c r="E34" s="577"/>
      <c r="F34" s="585"/>
      <c r="G34" s="577"/>
      <c r="H34" s="577"/>
    </row>
    <row r="35" spans="1:8" s="398" customFormat="1" ht="12" customHeight="1">
      <c r="A35" s="557" t="s">
        <v>23</v>
      </c>
      <c r="B35" s="558" t="s">
        <v>383</v>
      </c>
      <c r="C35" s="586"/>
      <c r="D35" s="584"/>
      <c r="E35" s="584"/>
      <c r="F35" s="586"/>
      <c r="G35" s="584"/>
      <c r="H35" s="584"/>
    </row>
    <row r="36" spans="1:8" s="398" customFormat="1" ht="12" customHeight="1">
      <c r="A36" s="557" t="s">
        <v>24</v>
      </c>
      <c r="B36" s="558" t="s">
        <v>414</v>
      </c>
      <c r="C36" s="586"/>
      <c r="D36" s="584"/>
      <c r="E36" s="584"/>
      <c r="F36" s="586"/>
      <c r="G36" s="584"/>
      <c r="H36" s="584"/>
    </row>
    <row r="37" spans="1:8" s="398" customFormat="1" ht="12" customHeight="1">
      <c r="A37" s="550" t="s">
        <v>25</v>
      </c>
      <c r="B37" s="558" t="s">
        <v>415</v>
      </c>
      <c r="C37" s="583">
        <f t="shared" ref="C37:H37" si="4">+C8+C20+C25+C26+C31+C35+C36</f>
        <v>4449968</v>
      </c>
      <c r="D37" s="583">
        <f t="shared" si="4"/>
        <v>0</v>
      </c>
      <c r="E37" s="583">
        <f t="shared" si="4"/>
        <v>3810000</v>
      </c>
      <c r="F37" s="583">
        <f t="shared" si="4"/>
        <v>259447258</v>
      </c>
      <c r="G37" s="583">
        <f t="shared" si="4"/>
        <v>0</v>
      </c>
      <c r="H37" s="583">
        <f t="shared" si="4"/>
        <v>0</v>
      </c>
    </row>
    <row r="38" spans="1:8" s="398" customFormat="1" ht="12" customHeight="1">
      <c r="A38" s="559" t="s">
        <v>26</v>
      </c>
      <c r="B38" s="558" t="s">
        <v>416</v>
      </c>
      <c r="C38" s="583">
        <f t="shared" ref="C38:H38" si="5">+C39+C40+C41</f>
        <v>0</v>
      </c>
      <c r="D38" s="583">
        <f t="shared" si="5"/>
        <v>0</v>
      </c>
      <c r="E38" s="583">
        <f t="shared" si="5"/>
        <v>0</v>
      </c>
      <c r="F38" s="583">
        <f t="shared" si="5"/>
        <v>0</v>
      </c>
      <c r="G38" s="583">
        <f t="shared" si="5"/>
        <v>143121901</v>
      </c>
      <c r="H38" s="583">
        <f t="shared" si="5"/>
        <v>0</v>
      </c>
    </row>
    <row r="39" spans="1:8" s="398" customFormat="1" ht="12" customHeight="1">
      <c r="A39" s="555" t="s">
        <v>417</v>
      </c>
      <c r="B39" s="485" t="s">
        <v>236</v>
      </c>
      <c r="C39" s="585"/>
      <c r="D39" s="584"/>
      <c r="E39" s="584"/>
      <c r="F39" s="585"/>
      <c r="G39" s="577">
        <v>143121901</v>
      </c>
      <c r="H39" s="584"/>
    </row>
    <row r="40" spans="1:8" s="398" customFormat="1" ht="12" customHeight="1">
      <c r="A40" s="555" t="s">
        <v>418</v>
      </c>
      <c r="B40" s="485" t="s">
        <v>2</v>
      </c>
      <c r="C40" s="585"/>
      <c r="D40" s="584"/>
      <c r="E40" s="584"/>
      <c r="F40" s="585"/>
      <c r="G40" s="584"/>
      <c r="H40" s="584"/>
    </row>
    <row r="41" spans="1:8" s="490" customFormat="1" ht="12" customHeight="1">
      <c r="A41" s="555" t="s">
        <v>419</v>
      </c>
      <c r="B41" s="485" t="s">
        <v>420</v>
      </c>
      <c r="C41" s="585"/>
      <c r="D41" s="577"/>
      <c r="E41" s="577"/>
      <c r="F41" s="585"/>
      <c r="G41" s="577"/>
      <c r="H41" s="577"/>
    </row>
    <row r="42" spans="1:8" s="490" customFormat="1" ht="12" customHeight="1">
      <c r="A42" s="559" t="s">
        <v>27</v>
      </c>
      <c r="B42" s="560" t="s">
        <v>421</v>
      </c>
      <c r="C42" s="583">
        <f t="shared" ref="C42:H42" si="6">+C37+C38</f>
        <v>4449968</v>
      </c>
      <c r="D42" s="583">
        <f t="shared" si="6"/>
        <v>0</v>
      </c>
      <c r="E42" s="583">
        <f t="shared" si="6"/>
        <v>3810000</v>
      </c>
      <c r="F42" s="583">
        <f t="shared" si="6"/>
        <v>259447258</v>
      </c>
      <c r="G42" s="583">
        <f t="shared" si="6"/>
        <v>143121901</v>
      </c>
      <c r="H42" s="583">
        <f t="shared" si="6"/>
        <v>0</v>
      </c>
    </row>
    <row r="43" spans="1:8" s="490" customFormat="1" ht="12" customHeight="1">
      <c r="A43" s="562"/>
      <c r="B43" s="563"/>
      <c r="C43" s="583"/>
      <c r="D43" s="577"/>
      <c r="E43" s="577"/>
      <c r="F43" s="583"/>
      <c r="G43" s="577"/>
      <c r="H43" s="577"/>
    </row>
    <row r="44" spans="1:8" s="489" customFormat="1" ht="15.95" customHeight="1">
      <c r="A44" s="550"/>
      <c r="B44" s="549" t="s">
        <v>57</v>
      </c>
      <c r="C44" s="583"/>
      <c r="D44" s="583"/>
      <c r="E44" s="583"/>
      <c r="F44" s="583"/>
      <c r="G44" s="583"/>
      <c r="H44" s="583"/>
    </row>
    <row r="45" spans="1:8" s="491" customFormat="1" ht="12" customHeight="1">
      <c r="A45" s="557" t="s">
        <v>18</v>
      </c>
      <c r="B45" s="558" t="s">
        <v>422</v>
      </c>
      <c r="C45" s="583">
        <f t="shared" ref="C45:H45" si="7">SUM(C46:C50)</f>
        <v>90195640</v>
      </c>
      <c r="D45" s="583">
        <f t="shared" si="7"/>
        <v>100000</v>
      </c>
      <c r="E45" s="583">
        <f t="shared" si="7"/>
        <v>1270000</v>
      </c>
      <c r="F45" s="583">
        <f t="shared" si="7"/>
        <v>0</v>
      </c>
      <c r="G45" s="583">
        <f t="shared" si="7"/>
        <v>0</v>
      </c>
      <c r="H45" s="583">
        <f t="shared" si="7"/>
        <v>2182500</v>
      </c>
    </row>
    <row r="46" spans="1:8" ht="12" customHeight="1">
      <c r="A46" s="555" t="s">
        <v>93</v>
      </c>
      <c r="B46" s="8" t="s">
        <v>49</v>
      </c>
      <c r="C46" s="585">
        <v>11000000</v>
      </c>
      <c r="D46" s="577"/>
      <c r="E46" s="577"/>
      <c r="F46" s="585"/>
      <c r="G46" s="577"/>
      <c r="H46" s="577">
        <v>1826360</v>
      </c>
    </row>
    <row r="47" spans="1:8" ht="12" customHeight="1">
      <c r="A47" s="555" t="s">
        <v>94</v>
      </c>
      <c r="B47" s="8" t="s">
        <v>177</v>
      </c>
      <c r="C47" s="585">
        <v>3250000</v>
      </c>
      <c r="D47" s="577"/>
      <c r="E47" s="577"/>
      <c r="F47" s="585"/>
      <c r="G47" s="577"/>
      <c r="H47" s="577">
        <v>356140</v>
      </c>
    </row>
    <row r="48" spans="1:8" ht="12" customHeight="1">
      <c r="A48" s="555" t="s">
        <v>95</v>
      </c>
      <c r="B48" s="8" t="s">
        <v>135</v>
      </c>
      <c r="C48" s="585">
        <v>19370000</v>
      </c>
      <c r="D48" s="577">
        <v>100000</v>
      </c>
      <c r="E48" s="577">
        <v>1270000</v>
      </c>
      <c r="F48" s="585"/>
      <c r="G48" s="577"/>
      <c r="H48" s="577"/>
    </row>
    <row r="49" spans="1:8" ht="12" customHeight="1">
      <c r="A49" s="555" t="s">
        <v>96</v>
      </c>
      <c r="B49" s="8" t="s">
        <v>178</v>
      </c>
      <c r="C49" s="585"/>
      <c r="D49" s="577"/>
      <c r="E49" s="577"/>
      <c r="F49" s="585"/>
      <c r="G49" s="577"/>
      <c r="H49" s="577"/>
    </row>
    <row r="50" spans="1:8" ht="12" customHeight="1">
      <c r="A50" s="555" t="s">
        <v>144</v>
      </c>
      <c r="B50" s="8" t="s">
        <v>179</v>
      </c>
      <c r="C50" s="585">
        <v>56575640</v>
      </c>
      <c r="D50" s="577"/>
      <c r="E50" s="577"/>
      <c r="F50" s="585"/>
      <c r="G50" s="577"/>
      <c r="H50" s="577"/>
    </row>
    <row r="51" spans="1:8" ht="12" customHeight="1">
      <c r="A51" s="557" t="s">
        <v>19</v>
      </c>
      <c r="B51" s="558" t="s">
        <v>423</v>
      </c>
      <c r="C51" s="583">
        <f t="shared" ref="C51:H51" si="8">SUM(C52:C54)</f>
        <v>113805859</v>
      </c>
      <c r="D51" s="583">
        <f t="shared" si="8"/>
        <v>0</v>
      </c>
      <c r="E51" s="583">
        <f t="shared" si="8"/>
        <v>0</v>
      </c>
      <c r="F51" s="583">
        <f t="shared" si="8"/>
        <v>0</v>
      </c>
      <c r="G51" s="583">
        <f t="shared" si="8"/>
        <v>0</v>
      </c>
      <c r="H51" s="583">
        <f t="shared" si="8"/>
        <v>674241</v>
      </c>
    </row>
    <row r="52" spans="1:8" s="491" customFormat="1" ht="12" customHeight="1">
      <c r="A52" s="555" t="s">
        <v>99</v>
      </c>
      <c r="B52" s="8" t="s">
        <v>226</v>
      </c>
      <c r="C52" s="585">
        <v>113805859</v>
      </c>
      <c r="D52" s="584"/>
      <c r="E52" s="577"/>
      <c r="F52" s="585"/>
      <c r="G52" s="584"/>
      <c r="H52" s="577">
        <v>674241</v>
      </c>
    </row>
    <row r="53" spans="1:8" ht="12" customHeight="1">
      <c r="A53" s="555" t="s">
        <v>100</v>
      </c>
      <c r="B53" s="8" t="s">
        <v>181</v>
      </c>
      <c r="C53" s="585"/>
      <c r="D53" s="577"/>
      <c r="E53" s="577"/>
      <c r="F53" s="585"/>
      <c r="G53" s="577"/>
      <c r="H53" s="577"/>
    </row>
    <row r="54" spans="1:8" ht="12" customHeight="1">
      <c r="A54" s="555" t="s">
        <v>101</v>
      </c>
      <c r="B54" s="8" t="s">
        <v>58</v>
      </c>
      <c r="C54" s="585"/>
      <c r="D54" s="577"/>
      <c r="E54" s="577"/>
      <c r="F54" s="585"/>
      <c r="G54" s="577"/>
      <c r="H54" s="577"/>
    </row>
    <row r="55" spans="1:8" ht="12" customHeight="1">
      <c r="A55" s="555" t="s">
        <v>102</v>
      </c>
      <c r="B55" s="8" t="s">
        <v>529</v>
      </c>
      <c r="C55" s="585"/>
      <c r="D55" s="577"/>
      <c r="E55" s="577"/>
      <c r="F55" s="585"/>
      <c r="G55" s="577"/>
      <c r="H55" s="577"/>
    </row>
    <row r="56" spans="1:8" ht="12" customHeight="1">
      <c r="A56" s="557" t="s">
        <v>20</v>
      </c>
      <c r="B56" s="558" t="s">
        <v>13</v>
      </c>
      <c r="C56" s="586"/>
      <c r="D56" s="577"/>
      <c r="E56" s="577"/>
      <c r="F56" s="586"/>
      <c r="G56" s="577">
        <v>134280822</v>
      </c>
      <c r="H56" s="577"/>
    </row>
    <row r="57" spans="1:8" ht="12" customHeight="1">
      <c r="A57" s="557" t="s">
        <v>21</v>
      </c>
      <c r="B57" s="563" t="s">
        <v>532</v>
      </c>
      <c r="C57" s="583">
        <f t="shared" ref="C57:H57" si="9">+C45+C51+C56</f>
        <v>204001499</v>
      </c>
      <c r="D57" s="583">
        <f t="shared" si="9"/>
        <v>100000</v>
      </c>
      <c r="E57" s="583">
        <f t="shared" si="9"/>
        <v>1270000</v>
      </c>
      <c r="F57" s="583">
        <f t="shared" si="9"/>
        <v>0</v>
      </c>
      <c r="G57" s="583">
        <f t="shared" si="9"/>
        <v>134280822</v>
      </c>
      <c r="H57" s="583">
        <f t="shared" si="9"/>
        <v>2856741</v>
      </c>
    </row>
    <row r="58" spans="1:8" ht="12" customHeight="1">
      <c r="A58" s="565"/>
      <c r="B58" s="564"/>
      <c r="C58" s="577"/>
      <c r="D58" s="577"/>
      <c r="E58" s="577"/>
      <c r="F58" s="577"/>
      <c r="G58" s="577"/>
      <c r="H58" s="577"/>
    </row>
    <row r="59" spans="1:8" s="609" customFormat="1" ht="12" customHeight="1">
      <c r="A59" s="607" t="s">
        <v>524</v>
      </c>
      <c r="B59" s="608"/>
      <c r="C59" s="586">
        <v>6</v>
      </c>
      <c r="D59" s="583"/>
      <c r="E59" s="583"/>
      <c r="F59" s="586"/>
      <c r="G59" s="583"/>
      <c r="H59" s="583"/>
    </row>
    <row r="60" spans="1:8" s="609" customFormat="1" ht="12" customHeight="1">
      <c r="A60" s="607" t="s">
        <v>200</v>
      </c>
      <c r="B60" s="608"/>
      <c r="C60" s="586"/>
      <c r="D60" s="583"/>
      <c r="E60" s="583"/>
      <c r="F60" s="586"/>
      <c r="G60" s="583"/>
      <c r="H60" s="583">
        <v>8</v>
      </c>
    </row>
  </sheetData>
  <sheetProtection formatCells="0"/>
  <mergeCells count="4">
    <mergeCell ref="C6:H6"/>
    <mergeCell ref="A1:H1"/>
    <mergeCell ref="B2:H2"/>
    <mergeCell ref="B3:H3"/>
  </mergeCells>
  <phoneticPr fontId="3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Munka20">
    <tabColor rgb="FF92D050"/>
  </sheetPr>
  <dimension ref="A1:H60"/>
  <sheetViews>
    <sheetView topLeftCell="A31" zoomScale="120" zoomScaleNormal="120" workbookViewId="0">
      <pane ySplit="600" topLeftCell="A10" activePane="bottomLeft"/>
      <selection activeCell="M16" sqref="M16"/>
      <selection pane="bottomLeft" activeCell="J18" sqref="J18"/>
    </sheetView>
  </sheetViews>
  <sheetFormatPr defaultRowHeight="12.75"/>
  <cols>
    <col min="1" max="1" width="13.83203125" style="269" customWidth="1"/>
    <col min="2" max="2" width="61.83203125" style="270" customWidth="1"/>
    <col min="3" max="8" width="10.83203125" style="270" customWidth="1"/>
    <col min="9" max="16384" width="9.33203125" style="270"/>
  </cols>
  <sheetData>
    <row r="1" spans="1:8" s="249" customFormat="1" ht="21" customHeight="1" thickBot="1">
      <c r="A1" s="714" t="s">
        <v>608</v>
      </c>
      <c r="B1" s="715"/>
      <c r="C1" s="715"/>
      <c r="D1" s="715"/>
      <c r="E1" s="715"/>
      <c r="F1" s="715"/>
      <c r="G1" s="715"/>
      <c r="H1" s="715"/>
    </row>
    <row r="2" spans="1:8" s="487" customFormat="1" ht="35.25" customHeight="1">
      <c r="A2" s="436" t="s">
        <v>198</v>
      </c>
      <c r="B2" s="705" t="s">
        <v>560</v>
      </c>
      <c r="C2" s="706"/>
      <c r="D2" s="706"/>
      <c r="E2" s="706"/>
      <c r="F2" s="706"/>
      <c r="G2" s="706"/>
      <c r="H2" s="707"/>
    </row>
    <row r="3" spans="1:8" s="487" customFormat="1" ht="24.75" thickBot="1">
      <c r="A3" s="480" t="s">
        <v>197</v>
      </c>
      <c r="B3" s="708" t="s">
        <v>424</v>
      </c>
      <c r="C3" s="709"/>
      <c r="D3" s="709"/>
      <c r="E3" s="709"/>
      <c r="F3" s="709"/>
      <c r="G3" s="709"/>
      <c r="H3" s="710"/>
    </row>
    <row r="4" spans="1:8" s="488" customFormat="1" ht="15.95" customHeight="1">
      <c r="A4" s="252"/>
      <c r="B4" s="252"/>
      <c r="H4" s="253" t="s">
        <v>553</v>
      </c>
    </row>
    <row r="5" spans="1:8" ht="24.75" customHeight="1">
      <c r="A5" s="549" t="s">
        <v>199</v>
      </c>
      <c r="B5" s="549" t="s">
        <v>54</v>
      </c>
      <c r="C5" s="557" t="s">
        <v>568</v>
      </c>
      <c r="D5" s="557" t="s">
        <v>569</v>
      </c>
      <c r="E5" s="557" t="s">
        <v>549</v>
      </c>
      <c r="F5" s="557" t="s">
        <v>574</v>
      </c>
      <c r="G5" s="598" t="s">
        <v>570</v>
      </c>
      <c r="H5" s="598" t="s">
        <v>575</v>
      </c>
    </row>
    <row r="6" spans="1:8" s="489" customFormat="1" ht="12" customHeight="1">
      <c r="A6" s="550" t="s">
        <v>496</v>
      </c>
      <c r="B6" s="550" t="s">
        <v>497</v>
      </c>
      <c r="C6" s="711" t="s">
        <v>55</v>
      </c>
      <c r="D6" s="712"/>
      <c r="E6" s="712"/>
      <c r="F6" s="712"/>
      <c r="G6" s="712"/>
      <c r="H6" s="713"/>
    </row>
    <row r="7" spans="1:8" s="489" customFormat="1" ht="15.95" customHeight="1">
      <c r="A7" s="549"/>
      <c r="B7" s="549" t="s">
        <v>56</v>
      </c>
      <c r="C7" s="551"/>
      <c r="D7" s="552"/>
      <c r="E7" s="552"/>
      <c r="F7" s="551"/>
      <c r="G7" s="552"/>
      <c r="H7" s="552"/>
    </row>
    <row r="8" spans="1:8" s="398" customFormat="1" ht="12" customHeight="1">
      <c r="A8" s="550" t="s">
        <v>18</v>
      </c>
      <c r="B8" s="553" t="s">
        <v>525</v>
      </c>
      <c r="C8" s="599">
        <f t="shared" ref="C8:H8" si="0">SUM(C9:C19)</f>
        <v>0</v>
      </c>
      <c r="D8" s="599">
        <f t="shared" si="0"/>
        <v>0</v>
      </c>
      <c r="E8" s="599">
        <f t="shared" si="0"/>
        <v>0</v>
      </c>
      <c r="F8" s="580">
        <f t="shared" si="0"/>
        <v>0</v>
      </c>
      <c r="G8" s="580">
        <f t="shared" si="0"/>
        <v>1270000</v>
      </c>
      <c r="H8" s="599">
        <f t="shared" si="0"/>
        <v>0</v>
      </c>
    </row>
    <row r="9" spans="1:8" s="398" customFormat="1" ht="12" customHeight="1">
      <c r="A9" s="555" t="s">
        <v>93</v>
      </c>
      <c r="B9" s="8" t="s">
        <v>281</v>
      </c>
      <c r="C9" s="28"/>
      <c r="D9" s="554"/>
      <c r="E9" s="554"/>
      <c r="F9" s="28"/>
      <c r="G9" s="604"/>
      <c r="H9" s="554"/>
    </row>
    <row r="10" spans="1:8" s="398" customFormat="1" ht="12" customHeight="1">
      <c r="A10" s="555" t="s">
        <v>94</v>
      </c>
      <c r="B10" s="8" t="s">
        <v>282</v>
      </c>
      <c r="C10" s="28"/>
      <c r="D10" s="554"/>
      <c r="E10" s="554"/>
      <c r="F10" s="28"/>
      <c r="G10" s="604">
        <v>500000</v>
      </c>
      <c r="H10" s="554"/>
    </row>
    <row r="11" spans="1:8" s="398" customFormat="1" ht="12" customHeight="1">
      <c r="A11" s="555" t="s">
        <v>95</v>
      </c>
      <c r="B11" s="8" t="s">
        <v>283</v>
      </c>
      <c r="C11" s="28"/>
      <c r="D11" s="554"/>
      <c r="E11" s="554"/>
      <c r="F11" s="28"/>
      <c r="G11" s="604">
        <v>500000</v>
      </c>
      <c r="H11" s="554"/>
    </row>
    <row r="12" spans="1:8" s="398" customFormat="1" ht="12" customHeight="1">
      <c r="A12" s="555" t="s">
        <v>96</v>
      </c>
      <c r="B12" s="8" t="s">
        <v>284</v>
      </c>
      <c r="C12" s="28"/>
      <c r="D12" s="554"/>
      <c r="E12" s="554"/>
      <c r="F12" s="28"/>
      <c r="G12" s="604"/>
      <c r="H12" s="554"/>
    </row>
    <row r="13" spans="1:8" s="398" customFormat="1" ht="12" customHeight="1">
      <c r="A13" s="555" t="s">
        <v>144</v>
      </c>
      <c r="B13" s="8" t="s">
        <v>285</v>
      </c>
      <c r="C13" s="28"/>
      <c r="D13" s="554"/>
      <c r="E13" s="554"/>
      <c r="F13" s="28"/>
      <c r="G13" s="604"/>
      <c r="H13" s="554"/>
    </row>
    <row r="14" spans="1:8" s="398" customFormat="1" ht="12" customHeight="1">
      <c r="A14" s="555" t="s">
        <v>97</v>
      </c>
      <c r="B14" s="8" t="s">
        <v>407</v>
      </c>
      <c r="C14" s="28"/>
      <c r="D14" s="554"/>
      <c r="E14" s="554"/>
      <c r="F14" s="28"/>
      <c r="G14" s="604">
        <v>270000</v>
      </c>
      <c r="H14" s="554"/>
    </row>
    <row r="15" spans="1:8" s="398" customFormat="1" ht="12" customHeight="1">
      <c r="A15" s="555" t="s">
        <v>98</v>
      </c>
      <c r="B15" s="8" t="s">
        <v>408</v>
      </c>
      <c r="C15" s="28"/>
      <c r="D15" s="554"/>
      <c r="E15" s="554"/>
      <c r="F15" s="28"/>
      <c r="G15" s="604"/>
      <c r="H15" s="554"/>
    </row>
    <row r="16" spans="1:8" s="398" customFormat="1" ht="12" customHeight="1">
      <c r="A16" s="555" t="s">
        <v>108</v>
      </c>
      <c r="B16" s="8" t="s">
        <v>288</v>
      </c>
      <c r="C16" s="28"/>
      <c r="D16" s="554"/>
      <c r="E16" s="554"/>
      <c r="F16" s="28"/>
      <c r="G16" s="604"/>
      <c r="H16" s="554"/>
    </row>
    <row r="17" spans="1:8" s="490" customFormat="1" ht="12" customHeight="1">
      <c r="A17" s="555" t="s">
        <v>109</v>
      </c>
      <c r="B17" s="8" t="s">
        <v>289</v>
      </c>
      <c r="C17" s="28"/>
      <c r="D17" s="556"/>
      <c r="E17" s="556"/>
      <c r="F17" s="28"/>
      <c r="G17" s="604"/>
      <c r="H17" s="556"/>
    </row>
    <row r="18" spans="1:8" s="490" customFormat="1" ht="12" customHeight="1">
      <c r="A18" s="555" t="s">
        <v>110</v>
      </c>
      <c r="B18" s="8" t="s">
        <v>442</v>
      </c>
      <c r="C18" s="28"/>
      <c r="D18" s="556"/>
      <c r="E18" s="556"/>
      <c r="F18" s="28"/>
      <c r="G18" s="604"/>
      <c r="H18" s="556"/>
    </row>
    <row r="19" spans="1:8" s="490" customFormat="1" ht="12" customHeight="1">
      <c r="A19" s="555" t="s">
        <v>111</v>
      </c>
      <c r="B19" s="8" t="s">
        <v>290</v>
      </c>
      <c r="C19" s="28"/>
      <c r="D19" s="556"/>
      <c r="E19" s="556"/>
      <c r="F19" s="28"/>
      <c r="G19" s="604"/>
      <c r="H19" s="556"/>
    </row>
    <row r="20" spans="1:8" s="398" customFormat="1" ht="12" customHeight="1">
      <c r="A20" s="550" t="s">
        <v>19</v>
      </c>
      <c r="B20" s="553" t="s">
        <v>409</v>
      </c>
      <c r="C20" s="599">
        <f t="shared" ref="C20:H20" si="1">SUM(C21:C23)</f>
        <v>0</v>
      </c>
      <c r="D20" s="599">
        <f t="shared" si="1"/>
        <v>0</v>
      </c>
      <c r="E20" s="599">
        <f t="shared" si="1"/>
        <v>0</v>
      </c>
      <c r="F20" s="599">
        <f t="shared" si="1"/>
        <v>0</v>
      </c>
      <c r="G20" s="580">
        <f t="shared" si="1"/>
        <v>0</v>
      </c>
      <c r="H20" s="580">
        <f t="shared" si="1"/>
        <v>5410800</v>
      </c>
    </row>
    <row r="21" spans="1:8" s="490" customFormat="1" ht="12" customHeight="1">
      <c r="A21" s="555" t="s">
        <v>99</v>
      </c>
      <c r="B21" s="8" t="s">
        <v>258</v>
      </c>
      <c r="C21" s="28"/>
      <c r="D21" s="556"/>
      <c r="E21" s="556"/>
      <c r="F21" s="28"/>
      <c r="G21" s="600"/>
      <c r="H21" s="604"/>
    </row>
    <row r="22" spans="1:8" s="490" customFormat="1" ht="12" customHeight="1">
      <c r="A22" s="555" t="s">
        <v>100</v>
      </c>
      <c r="B22" s="8" t="s">
        <v>410</v>
      </c>
      <c r="C22" s="28"/>
      <c r="D22" s="556"/>
      <c r="E22" s="556"/>
      <c r="F22" s="28"/>
      <c r="G22" s="600"/>
      <c r="H22" s="604"/>
    </row>
    <row r="23" spans="1:8" s="490" customFormat="1" ht="12" customHeight="1">
      <c r="A23" s="555" t="s">
        <v>101</v>
      </c>
      <c r="B23" s="8" t="s">
        <v>411</v>
      </c>
      <c r="C23" s="28"/>
      <c r="D23" s="556"/>
      <c r="E23" s="556"/>
      <c r="F23" s="28"/>
      <c r="G23" s="601"/>
      <c r="H23" s="604">
        <v>5410800</v>
      </c>
    </row>
    <row r="24" spans="1:8" s="490" customFormat="1" ht="12" customHeight="1">
      <c r="A24" s="555" t="s">
        <v>102</v>
      </c>
      <c r="B24" s="8" t="s">
        <v>526</v>
      </c>
      <c r="C24" s="28"/>
      <c r="D24" s="556"/>
      <c r="E24" s="556"/>
      <c r="F24" s="28"/>
      <c r="G24" s="600"/>
      <c r="H24" s="604"/>
    </row>
    <row r="25" spans="1:8" s="490" customFormat="1" ht="12" customHeight="1">
      <c r="A25" s="557" t="s">
        <v>20</v>
      </c>
      <c r="B25" s="558" t="s">
        <v>168</v>
      </c>
      <c r="C25" s="576"/>
      <c r="D25" s="556"/>
      <c r="E25" s="556"/>
      <c r="F25" s="576"/>
      <c r="G25" s="600"/>
      <c r="H25" s="604"/>
    </row>
    <row r="26" spans="1:8" s="490" customFormat="1" ht="12" customHeight="1">
      <c r="A26" s="557" t="s">
        <v>21</v>
      </c>
      <c r="B26" s="558" t="s">
        <v>527</v>
      </c>
      <c r="C26" s="599">
        <f t="shared" ref="C26:H26" si="2">+C27+C28+C29</f>
        <v>0</v>
      </c>
      <c r="D26" s="599">
        <f t="shared" si="2"/>
        <v>0</v>
      </c>
      <c r="E26" s="599">
        <f t="shared" si="2"/>
        <v>0</v>
      </c>
      <c r="F26" s="599">
        <f t="shared" si="2"/>
        <v>0</v>
      </c>
      <c r="G26" s="580">
        <f t="shared" si="2"/>
        <v>0</v>
      </c>
      <c r="H26" s="599">
        <f t="shared" si="2"/>
        <v>0</v>
      </c>
    </row>
    <row r="27" spans="1:8" s="490" customFormat="1" ht="12" customHeight="1">
      <c r="A27" s="555" t="s">
        <v>268</v>
      </c>
      <c r="B27" s="485" t="s">
        <v>263</v>
      </c>
      <c r="C27" s="591"/>
      <c r="D27" s="556"/>
      <c r="E27" s="556"/>
      <c r="F27" s="591"/>
      <c r="G27" s="600"/>
      <c r="H27" s="556"/>
    </row>
    <row r="28" spans="1:8" s="490" customFormat="1" ht="12" customHeight="1">
      <c r="A28" s="555" t="s">
        <v>271</v>
      </c>
      <c r="B28" s="485" t="s">
        <v>410</v>
      </c>
      <c r="C28" s="28"/>
      <c r="D28" s="556"/>
      <c r="E28" s="556"/>
      <c r="F28" s="28"/>
      <c r="G28" s="600"/>
      <c r="H28" s="556"/>
    </row>
    <row r="29" spans="1:8" s="490" customFormat="1" ht="12" customHeight="1">
      <c r="A29" s="555" t="s">
        <v>272</v>
      </c>
      <c r="B29" s="485" t="s">
        <v>412</v>
      </c>
      <c r="C29" s="28"/>
      <c r="D29" s="556"/>
      <c r="E29" s="556"/>
      <c r="F29" s="28"/>
      <c r="G29" s="600"/>
      <c r="H29" s="556"/>
    </row>
    <row r="30" spans="1:8" s="490" customFormat="1" ht="12" customHeight="1">
      <c r="A30" s="555" t="s">
        <v>273</v>
      </c>
      <c r="B30" s="485" t="s">
        <v>528</v>
      </c>
      <c r="C30" s="591"/>
      <c r="D30" s="556"/>
      <c r="E30" s="556"/>
      <c r="F30" s="591"/>
      <c r="G30" s="600"/>
      <c r="H30" s="556"/>
    </row>
    <row r="31" spans="1:8" s="490" customFormat="1" ht="12" customHeight="1">
      <c r="A31" s="557" t="s">
        <v>22</v>
      </c>
      <c r="B31" s="558" t="s">
        <v>413</v>
      </c>
      <c r="C31" s="599">
        <f t="shared" ref="C31:H31" si="3">+C32+C33+C34</f>
        <v>0</v>
      </c>
      <c r="D31" s="599">
        <f t="shared" si="3"/>
        <v>0</v>
      </c>
      <c r="E31" s="599">
        <f t="shared" si="3"/>
        <v>0</v>
      </c>
      <c r="F31" s="599">
        <f t="shared" si="3"/>
        <v>0</v>
      </c>
      <c r="G31" s="580">
        <f t="shared" si="3"/>
        <v>0</v>
      </c>
      <c r="H31" s="599">
        <f t="shared" si="3"/>
        <v>0</v>
      </c>
    </row>
    <row r="32" spans="1:8" s="490" customFormat="1" ht="12" customHeight="1">
      <c r="A32" s="555" t="s">
        <v>86</v>
      </c>
      <c r="B32" s="485" t="s">
        <v>295</v>
      </c>
      <c r="C32" s="591"/>
      <c r="D32" s="556"/>
      <c r="E32" s="556"/>
      <c r="F32" s="591"/>
      <c r="G32" s="600"/>
      <c r="H32" s="556"/>
    </row>
    <row r="33" spans="1:8" s="490" customFormat="1" ht="12" customHeight="1">
      <c r="A33" s="555" t="s">
        <v>87</v>
      </c>
      <c r="B33" s="485" t="s">
        <v>296</v>
      </c>
      <c r="C33" s="591"/>
      <c r="D33" s="556"/>
      <c r="E33" s="556"/>
      <c r="F33" s="591"/>
      <c r="G33" s="600"/>
      <c r="H33" s="556"/>
    </row>
    <row r="34" spans="1:8" s="490" customFormat="1" ht="12" customHeight="1">
      <c r="A34" s="555" t="s">
        <v>88</v>
      </c>
      <c r="B34" s="485" t="s">
        <v>297</v>
      </c>
      <c r="C34" s="591"/>
      <c r="D34" s="556"/>
      <c r="E34" s="556"/>
      <c r="F34" s="591"/>
      <c r="G34" s="600"/>
      <c r="H34" s="556"/>
    </row>
    <row r="35" spans="1:8" s="398" customFormat="1" ht="12" customHeight="1">
      <c r="A35" s="557" t="s">
        <v>23</v>
      </c>
      <c r="B35" s="558" t="s">
        <v>383</v>
      </c>
      <c r="C35" s="576"/>
      <c r="D35" s="554"/>
      <c r="E35" s="554"/>
      <c r="F35" s="576"/>
      <c r="G35" s="602"/>
      <c r="H35" s="554"/>
    </row>
    <row r="36" spans="1:8" s="398" customFormat="1" ht="12" customHeight="1">
      <c r="A36" s="557" t="s">
        <v>24</v>
      </c>
      <c r="B36" s="558" t="s">
        <v>414</v>
      </c>
      <c r="C36" s="576"/>
      <c r="D36" s="554"/>
      <c r="E36" s="554"/>
      <c r="F36" s="576"/>
      <c r="G36" s="602"/>
      <c r="H36" s="554"/>
    </row>
    <row r="37" spans="1:8" s="398" customFormat="1" ht="12" customHeight="1">
      <c r="A37" s="550" t="s">
        <v>25</v>
      </c>
      <c r="B37" s="558" t="s">
        <v>415</v>
      </c>
      <c r="C37" s="599">
        <f t="shared" ref="C37:H37" si="4">+C8+C20+C25+C26+C31+C35+C36</f>
        <v>0</v>
      </c>
      <c r="D37" s="599">
        <f t="shared" si="4"/>
        <v>0</v>
      </c>
      <c r="E37" s="599">
        <f t="shared" si="4"/>
        <v>0</v>
      </c>
      <c r="F37" s="580">
        <f t="shared" si="4"/>
        <v>0</v>
      </c>
      <c r="G37" s="580">
        <f t="shared" si="4"/>
        <v>1270000</v>
      </c>
      <c r="H37" s="580">
        <f t="shared" si="4"/>
        <v>5410800</v>
      </c>
    </row>
    <row r="38" spans="1:8" s="398" customFormat="1" ht="12" customHeight="1">
      <c r="A38" s="559" t="s">
        <v>26</v>
      </c>
      <c r="B38" s="558" t="s">
        <v>416</v>
      </c>
      <c r="C38" s="599">
        <f t="shared" ref="C38:H38" si="5">+C39+C40+C41</f>
        <v>0</v>
      </c>
      <c r="D38" s="599">
        <f t="shared" si="5"/>
        <v>0</v>
      </c>
      <c r="E38" s="599">
        <f t="shared" si="5"/>
        <v>0</v>
      </c>
      <c r="F38" s="599">
        <f t="shared" si="5"/>
        <v>0</v>
      </c>
      <c r="G38" s="599">
        <f t="shared" si="5"/>
        <v>0</v>
      </c>
      <c r="H38" s="599">
        <f t="shared" si="5"/>
        <v>0</v>
      </c>
    </row>
    <row r="39" spans="1:8" s="398" customFormat="1" ht="12" customHeight="1">
      <c r="A39" s="555" t="s">
        <v>417</v>
      </c>
      <c r="B39" s="485" t="s">
        <v>236</v>
      </c>
      <c r="C39" s="591"/>
      <c r="D39" s="554"/>
      <c r="E39" s="554"/>
      <c r="F39" s="591"/>
      <c r="G39" s="554"/>
      <c r="H39" s="554"/>
    </row>
    <row r="40" spans="1:8" s="398" customFormat="1" ht="12" customHeight="1">
      <c r="A40" s="555" t="s">
        <v>418</v>
      </c>
      <c r="B40" s="485" t="s">
        <v>2</v>
      </c>
      <c r="C40" s="591"/>
      <c r="D40" s="554"/>
      <c r="E40" s="554"/>
      <c r="F40" s="591"/>
      <c r="G40" s="554"/>
      <c r="H40" s="554"/>
    </row>
    <row r="41" spans="1:8" s="490" customFormat="1" ht="12" customHeight="1">
      <c r="A41" s="555" t="s">
        <v>419</v>
      </c>
      <c r="B41" s="485" t="s">
        <v>420</v>
      </c>
      <c r="C41" s="591"/>
      <c r="D41" s="556"/>
      <c r="E41" s="556"/>
      <c r="F41" s="591"/>
      <c r="G41" s="556"/>
      <c r="H41" s="556"/>
    </row>
    <row r="42" spans="1:8" s="490" customFormat="1" ht="12" customHeight="1">
      <c r="A42" s="559" t="s">
        <v>27</v>
      </c>
      <c r="B42" s="560" t="s">
        <v>421</v>
      </c>
      <c r="C42" s="580">
        <f t="shared" ref="C42:H42" si="6">SUM(C37+C38)</f>
        <v>0</v>
      </c>
      <c r="D42" s="580">
        <f t="shared" si="6"/>
        <v>0</v>
      </c>
      <c r="E42" s="580">
        <f t="shared" si="6"/>
        <v>0</v>
      </c>
      <c r="F42" s="580">
        <f t="shared" si="6"/>
        <v>0</v>
      </c>
      <c r="G42" s="580">
        <f t="shared" si="6"/>
        <v>1270000</v>
      </c>
      <c r="H42" s="580">
        <f t="shared" si="6"/>
        <v>5410800</v>
      </c>
    </row>
    <row r="43" spans="1:8" s="490" customFormat="1" ht="12" customHeight="1">
      <c r="A43" s="562"/>
      <c r="B43" s="563"/>
      <c r="C43" s="561"/>
      <c r="D43" s="556"/>
      <c r="E43" s="556"/>
      <c r="F43" s="561"/>
      <c r="G43" s="556"/>
      <c r="H43" s="556"/>
    </row>
    <row r="44" spans="1:8" s="489" customFormat="1" ht="15.95" customHeight="1">
      <c r="A44" s="550"/>
      <c r="B44" s="549" t="s">
        <v>57</v>
      </c>
      <c r="C44" s="561"/>
      <c r="D44" s="552"/>
      <c r="E44" s="552"/>
      <c r="F44" s="561"/>
      <c r="G44" s="552"/>
      <c r="H44" s="552"/>
    </row>
    <row r="45" spans="1:8" s="491" customFormat="1" ht="12" customHeight="1">
      <c r="A45" s="557" t="s">
        <v>18</v>
      </c>
      <c r="B45" s="558" t="s">
        <v>422</v>
      </c>
      <c r="C45" s="603">
        <f t="shared" ref="C45:H45" si="7">SUM(C46:C50)</f>
        <v>12446690</v>
      </c>
      <c r="D45" s="603">
        <f t="shared" si="7"/>
        <v>2744430</v>
      </c>
      <c r="E45" s="603">
        <f t="shared" si="7"/>
        <v>3840000</v>
      </c>
      <c r="F45" s="603">
        <f t="shared" si="7"/>
        <v>2927990</v>
      </c>
      <c r="G45" s="603">
        <f t="shared" si="7"/>
        <v>20706000</v>
      </c>
      <c r="H45" s="603">
        <f t="shared" si="7"/>
        <v>5410800</v>
      </c>
    </row>
    <row r="46" spans="1:8" ht="12" customHeight="1">
      <c r="A46" s="555" t="s">
        <v>93</v>
      </c>
      <c r="B46" s="8" t="s">
        <v>49</v>
      </c>
      <c r="C46" s="591">
        <v>10415640</v>
      </c>
      <c r="D46" s="222"/>
      <c r="E46" s="604"/>
      <c r="F46" s="591"/>
      <c r="G46" s="611">
        <v>2656000</v>
      </c>
      <c r="H46" s="604">
        <v>3605400</v>
      </c>
    </row>
    <row r="47" spans="1:8" ht="12" customHeight="1">
      <c r="A47" s="555" t="s">
        <v>94</v>
      </c>
      <c r="B47" s="8" t="s">
        <v>177</v>
      </c>
      <c r="C47" s="591">
        <v>2031050</v>
      </c>
      <c r="D47" s="222"/>
      <c r="E47" s="604"/>
      <c r="F47" s="591"/>
      <c r="G47" s="611">
        <v>550000</v>
      </c>
      <c r="H47" s="604">
        <v>705000</v>
      </c>
    </row>
    <row r="48" spans="1:8" ht="12" customHeight="1">
      <c r="A48" s="555" t="s">
        <v>95</v>
      </c>
      <c r="B48" s="8" t="s">
        <v>135</v>
      </c>
      <c r="C48" s="591"/>
      <c r="D48" s="604">
        <v>2744430</v>
      </c>
      <c r="E48" s="604">
        <v>3840000</v>
      </c>
      <c r="F48" s="605">
        <v>2927990</v>
      </c>
      <c r="G48" s="604">
        <v>17500000</v>
      </c>
      <c r="H48" s="604">
        <v>1100400</v>
      </c>
    </row>
    <row r="49" spans="1:8" ht="12" customHeight="1">
      <c r="A49" s="555" t="s">
        <v>96</v>
      </c>
      <c r="B49" s="8" t="s">
        <v>178</v>
      </c>
      <c r="C49" s="591"/>
      <c r="D49" s="604"/>
      <c r="E49" s="604"/>
      <c r="F49" s="605"/>
      <c r="G49" s="604"/>
      <c r="H49" s="604"/>
    </row>
    <row r="50" spans="1:8" ht="12" customHeight="1">
      <c r="A50" s="555" t="s">
        <v>144</v>
      </c>
      <c r="B50" s="8" t="s">
        <v>179</v>
      </c>
      <c r="C50" s="591"/>
      <c r="D50" s="604"/>
      <c r="E50" s="604"/>
      <c r="F50" s="605"/>
      <c r="G50" s="604"/>
      <c r="H50" s="604"/>
    </row>
    <row r="51" spans="1:8" ht="12" customHeight="1">
      <c r="A51" s="557" t="s">
        <v>19</v>
      </c>
      <c r="B51" s="558" t="s">
        <v>423</v>
      </c>
      <c r="C51" s="603">
        <f>SUM(C52:C54)</f>
        <v>0</v>
      </c>
      <c r="D51" s="222"/>
      <c r="E51" s="222"/>
      <c r="F51" s="603">
        <f>SUM(F52:F54)</f>
        <v>0</v>
      </c>
      <c r="G51" s="580">
        <f>SUM(G52)</f>
        <v>0</v>
      </c>
      <c r="H51" s="222"/>
    </row>
    <row r="52" spans="1:8" s="491" customFormat="1" ht="12" customHeight="1">
      <c r="A52" s="555" t="s">
        <v>99</v>
      </c>
      <c r="B52" s="8" t="s">
        <v>226</v>
      </c>
      <c r="C52" s="591"/>
      <c r="D52" s="568"/>
      <c r="E52" s="568"/>
      <c r="F52" s="591"/>
      <c r="G52" s="604"/>
      <c r="H52" s="568"/>
    </row>
    <row r="53" spans="1:8" ht="12" customHeight="1">
      <c r="A53" s="555" t="s">
        <v>100</v>
      </c>
      <c r="B53" s="8" t="s">
        <v>181</v>
      </c>
      <c r="C53" s="591"/>
      <c r="D53" s="222"/>
      <c r="E53" s="222"/>
      <c r="F53" s="591"/>
      <c r="G53" s="222"/>
      <c r="H53" s="222"/>
    </row>
    <row r="54" spans="1:8" ht="12" customHeight="1">
      <c r="A54" s="555" t="s">
        <v>101</v>
      </c>
      <c r="B54" s="8" t="s">
        <v>58</v>
      </c>
      <c r="C54" s="591"/>
      <c r="D54" s="222"/>
      <c r="E54" s="222"/>
      <c r="F54" s="591"/>
      <c r="G54" s="222"/>
      <c r="H54" s="222"/>
    </row>
    <row r="55" spans="1:8" ht="12" customHeight="1">
      <c r="A55" s="555" t="s">
        <v>102</v>
      </c>
      <c r="B55" s="8" t="s">
        <v>529</v>
      </c>
      <c r="C55" s="591"/>
      <c r="D55" s="222"/>
      <c r="E55" s="222"/>
      <c r="F55" s="591"/>
      <c r="G55" s="222"/>
      <c r="H55" s="222"/>
    </row>
    <row r="56" spans="1:8" ht="12" customHeight="1">
      <c r="A56" s="557" t="s">
        <v>20</v>
      </c>
      <c r="B56" s="558" t="s">
        <v>13</v>
      </c>
      <c r="C56" s="576"/>
      <c r="D56" s="222"/>
      <c r="E56" s="222"/>
      <c r="F56" s="576"/>
      <c r="G56" s="222"/>
      <c r="H56" s="222"/>
    </row>
    <row r="57" spans="1:8" ht="12" customHeight="1">
      <c r="A57" s="557" t="s">
        <v>21</v>
      </c>
      <c r="B57" s="563" t="s">
        <v>532</v>
      </c>
      <c r="C57" s="603">
        <f t="shared" ref="C57:H57" si="8">+C45+C51+C56</f>
        <v>12446690</v>
      </c>
      <c r="D57" s="603">
        <f t="shared" si="8"/>
        <v>2744430</v>
      </c>
      <c r="E57" s="603">
        <f t="shared" si="8"/>
        <v>3840000</v>
      </c>
      <c r="F57" s="603">
        <f t="shared" si="8"/>
        <v>2927990</v>
      </c>
      <c r="G57" s="603">
        <f t="shared" si="8"/>
        <v>20706000</v>
      </c>
      <c r="H57" s="603">
        <f t="shared" si="8"/>
        <v>5410800</v>
      </c>
    </row>
    <row r="58" spans="1:8" ht="12" customHeight="1">
      <c r="A58" s="565"/>
      <c r="B58" s="564"/>
      <c r="C58" s="222"/>
      <c r="D58" s="222"/>
      <c r="E58" s="222"/>
      <c r="F58" s="222"/>
      <c r="G58" s="222"/>
      <c r="H58" s="222"/>
    </row>
    <row r="59" spans="1:8" ht="12" customHeight="1">
      <c r="A59" s="566" t="s">
        <v>524</v>
      </c>
      <c r="B59" s="567"/>
      <c r="C59" s="606"/>
      <c r="D59" s="570"/>
      <c r="E59" s="570"/>
      <c r="F59" s="606"/>
      <c r="G59" s="570">
        <v>1</v>
      </c>
      <c r="H59" s="570">
        <v>1</v>
      </c>
    </row>
    <row r="60" spans="1:8" ht="12" customHeight="1">
      <c r="A60" s="566" t="s">
        <v>200</v>
      </c>
      <c r="B60" s="567"/>
      <c r="C60" s="610">
        <v>58</v>
      </c>
      <c r="D60" s="222"/>
      <c r="E60" s="222"/>
      <c r="F60" s="569"/>
      <c r="G60" s="222"/>
      <c r="H60" s="222"/>
    </row>
  </sheetData>
  <sheetProtection formatCells="0"/>
  <mergeCells count="4">
    <mergeCell ref="C6:H6"/>
    <mergeCell ref="A1:H1"/>
    <mergeCell ref="B2:H2"/>
    <mergeCell ref="B3:H3"/>
  </mergeCells>
  <phoneticPr fontId="3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H60"/>
  <sheetViews>
    <sheetView topLeftCell="A25" zoomScaleNormal="100" workbookViewId="0">
      <selection activeCell="S8" sqref="S8"/>
    </sheetView>
  </sheetViews>
  <sheetFormatPr defaultRowHeight="12.75"/>
  <cols>
    <col min="1" max="1" width="13.83203125" customWidth="1"/>
    <col min="2" max="2" width="61.83203125" customWidth="1"/>
    <col min="3" max="8" width="10.83203125" customWidth="1"/>
  </cols>
  <sheetData>
    <row r="1" spans="1:8" ht="21.75" customHeight="1" thickBot="1">
      <c r="A1" s="716" t="s">
        <v>609</v>
      </c>
      <c r="B1" s="717"/>
      <c r="C1" s="717"/>
      <c r="D1" s="717"/>
      <c r="E1" s="717"/>
      <c r="F1" s="717"/>
      <c r="G1" s="717"/>
      <c r="H1" s="717"/>
    </row>
    <row r="2" spans="1:8" ht="35.25" customHeight="1">
      <c r="A2" s="436" t="s">
        <v>198</v>
      </c>
      <c r="B2" s="705" t="s">
        <v>560</v>
      </c>
      <c r="C2" s="706"/>
      <c r="D2" s="706"/>
      <c r="E2" s="706"/>
      <c r="F2" s="706"/>
      <c r="G2" s="706"/>
      <c r="H2" s="707"/>
    </row>
    <row r="3" spans="1:8" ht="24.75" customHeight="1" thickBot="1">
      <c r="A3" s="480" t="s">
        <v>197</v>
      </c>
      <c r="B3" s="708" t="s">
        <v>424</v>
      </c>
      <c r="C3" s="709"/>
      <c r="D3" s="709"/>
      <c r="E3" s="709"/>
      <c r="F3" s="709"/>
      <c r="G3" s="709"/>
      <c r="H3" s="710"/>
    </row>
    <row r="4" spans="1:8" ht="15.95" customHeight="1">
      <c r="A4" s="252"/>
      <c r="B4" s="252"/>
      <c r="C4" s="488"/>
      <c r="D4" s="488"/>
      <c r="E4" s="488"/>
      <c r="F4" s="488"/>
      <c r="G4" s="488"/>
      <c r="H4" s="253" t="s">
        <v>553</v>
      </c>
    </row>
    <row r="5" spans="1:8" ht="24.75" customHeight="1">
      <c r="A5" s="549" t="s">
        <v>199</v>
      </c>
      <c r="B5" s="549" t="s">
        <v>54</v>
      </c>
      <c r="C5" s="557" t="s">
        <v>571</v>
      </c>
      <c r="D5" s="557" t="s">
        <v>576</v>
      </c>
      <c r="E5" s="557" t="s">
        <v>577</v>
      </c>
      <c r="F5" s="557" t="s">
        <v>572</v>
      </c>
      <c r="G5" s="598" t="s">
        <v>578</v>
      </c>
      <c r="H5" s="598"/>
    </row>
    <row r="6" spans="1:8" ht="12" customHeight="1">
      <c r="A6" s="550" t="s">
        <v>496</v>
      </c>
      <c r="B6" s="550" t="s">
        <v>497</v>
      </c>
      <c r="C6" s="711" t="s">
        <v>55</v>
      </c>
      <c r="D6" s="712"/>
      <c r="E6" s="712"/>
      <c r="F6" s="712"/>
      <c r="G6" s="712"/>
      <c r="H6" s="713"/>
    </row>
    <row r="7" spans="1:8" ht="15.95" customHeight="1">
      <c r="A7" s="549"/>
      <c r="B7" s="549" t="s">
        <v>56</v>
      </c>
      <c r="C7" s="551"/>
      <c r="D7" s="552"/>
      <c r="E7" s="552"/>
      <c r="F7" s="551"/>
      <c r="G7" s="552"/>
      <c r="H7" s="552"/>
    </row>
    <row r="8" spans="1:8" ht="12" customHeight="1">
      <c r="A8" s="550" t="s">
        <v>18</v>
      </c>
      <c r="B8" s="553" t="s">
        <v>525</v>
      </c>
      <c r="C8" s="599">
        <f t="shared" ref="C8:H8" si="0">SUM(C9:C19)</f>
        <v>0</v>
      </c>
      <c r="D8" s="599">
        <f t="shared" si="0"/>
        <v>0</v>
      </c>
      <c r="E8" s="599">
        <f t="shared" si="0"/>
        <v>0</v>
      </c>
      <c r="F8" s="580">
        <f t="shared" si="0"/>
        <v>0</v>
      </c>
      <c r="G8" s="599">
        <f t="shared" si="0"/>
        <v>0</v>
      </c>
      <c r="H8" s="599">
        <f t="shared" si="0"/>
        <v>0</v>
      </c>
    </row>
    <row r="9" spans="1:8" ht="12" customHeight="1">
      <c r="A9" s="555" t="s">
        <v>93</v>
      </c>
      <c r="B9" s="8" t="s">
        <v>281</v>
      </c>
      <c r="C9" s="28"/>
      <c r="D9" s="554"/>
      <c r="E9" s="554"/>
      <c r="F9" s="28"/>
      <c r="G9" s="554"/>
      <c r="H9" s="554"/>
    </row>
    <row r="10" spans="1:8" ht="12" customHeight="1">
      <c r="A10" s="555" t="s">
        <v>94</v>
      </c>
      <c r="B10" s="8" t="s">
        <v>282</v>
      </c>
      <c r="C10" s="28"/>
      <c r="D10" s="554"/>
      <c r="E10" s="554"/>
      <c r="F10" s="28"/>
      <c r="G10" s="554"/>
      <c r="H10" s="554"/>
    </row>
    <row r="11" spans="1:8" ht="12" customHeight="1">
      <c r="A11" s="555" t="s">
        <v>95</v>
      </c>
      <c r="B11" s="8" t="s">
        <v>283</v>
      </c>
      <c r="C11" s="28"/>
      <c r="D11" s="554"/>
      <c r="E11" s="554"/>
      <c r="F11" s="28"/>
      <c r="G11" s="554"/>
      <c r="H11" s="554"/>
    </row>
    <row r="12" spans="1:8" ht="12" customHeight="1">
      <c r="A12" s="555" t="s">
        <v>96</v>
      </c>
      <c r="B12" s="8" t="s">
        <v>284</v>
      </c>
      <c r="C12" s="28"/>
      <c r="D12" s="554"/>
      <c r="E12" s="554"/>
      <c r="F12" s="28"/>
      <c r="G12" s="554"/>
      <c r="H12" s="554"/>
    </row>
    <row r="13" spans="1:8" ht="12" customHeight="1">
      <c r="A13" s="555" t="s">
        <v>144</v>
      </c>
      <c r="B13" s="8" t="s">
        <v>285</v>
      </c>
      <c r="C13" s="28"/>
      <c r="D13" s="554"/>
      <c r="E13" s="554"/>
      <c r="F13" s="28"/>
      <c r="G13" s="554"/>
      <c r="H13" s="554"/>
    </row>
    <row r="14" spans="1:8" ht="12" customHeight="1">
      <c r="A14" s="555" t="s">
        <v>97</v>
      </c>
      <c r="B14" s="8" t="s">
        <v>407</v>
      </c>
      <c r="C14" s="28"/>
      <c r="D14" s="554"/>
      <c r="E14" s="554"/>
      <c r="F14" s="28"/>
      <c r="G14" s="554"/>
      <c r="H14" s="554"/>
    </row>
    <row r="15" spans="1:8" ht="12" customHeight="1">
      <c r="A15" s="555" t="s">
        <v>98</v>
      </c>
      <c r="B15" s="8" t="s">
        <v>408</v>
      </c>
      <c r="C15" s="28"/>
      <c r="D15" s="554"/>
      <c r="E15" s="554"/>
      <c r="F15" s="28"/>
      <c r="G15" s="554"/>
      <c r="H15" s="554"/>
    </row>
    <row r="16" spans="1:8" ht="12" customHeight="1">
      <c r="A16" s="555" t="s">
        <v>108</v>
      </c>
      <c r="B16" s="8" t="s">
        <v>288</v>
      </c>
      <c r="C16" s="28"/>
      <c r="D16" s="554"/>
      <c r="E16" s="554"/>
      <c r="F16" s="28"/>
      <c r="G16" s="554"/>
      <c r="H16" s="554"/>
    </row>
    <row r="17" spans="1:8" ht="12" customHeight="1">
      <c r="A17" s="555" t="s">
        <v>109</v>
      </c>
      <c r="B17" s="8" t="s">
        <v>289</v>
      </c>
      <c r="C17" s="28"/>
      <c r="D17" s="556"/>
      <c r="E17" s="556"/>
      <c r="F17" s="28"/>
      <c r="G17" s="556"/>
      <c r="H17" s="556"/>
    </row>
    <row r="18" spans="1:8" ht="12" customHeight="1">
      <c r="A18" s="555" t="s">
        <v>110</v>
      </c>
      <c r="B18" s="8" t="s">
        <v>442</v>
      </c>
      <c r="C18" s="28"/>
      <c r="D18" s="556"/>
      <c r="E18" s="556"/>
      <c r="F18" s="28"/>
      <c r="G18" s="556"/>
      <c r="H18" s="556"/>
    </row>
    <row r="19" spans="1:8" ht="12" customHeight="1">
      <c r="A19" s="555" t="s">
        <v>111</v>
      </c>
      <c r="B19" s="8" t="s">
        <v>290</v>
      </c>
      <c r="C19" s="28"/>
      <c r="D19" s="556"/>
      <c r="E19" s="556"/>
      <c r="F19" s="28"/>
      <c r="G19" s="556"/>
      <c r="H19" s="556"/>
    </row>
    <row r="20" spans="1:8" ht="12" customHeight="1">
      <c r="A20" s="550" t="s">
        <v>19</v>
      </c>
      <c r="B20" s="553" t="s">
        <v>409</v>
      </c>
      <c r="C20" s="599">
        <f t="shared" ref="C20:H20" si="1">SUM(C21:C23)</f>
        <v>0</v>
      </c>
      <c r="D20" s="599">
        <f t="shared" si="1"/>
        <v>0</v>
      </c>
      <c r="E20" s="599">
        <f t="shared" si="1"/>
        <v>0</v>
      </c>
      <c r="F20" s="599">
        <f t="shared" si="1"/>
        <v>0</v>
      </c>
      <c r="G20" s="580">
        <f t="shared" si="1"/>
        <v>0</v>
      </c>
      <c r="H20" s="599">
        <f t="shared" si="1"/>
        <v>0</v>
      </c>
    </row>
    <row r="21" spans="1:8" ht="12" customHeight="1">
      <c r="A21" s="555" t="s">
        <v>99</v>
      </c>
      <c r="B21" s="8" t="s">
        <v>258</v>
      </c>
      <c r="C21" s="28"/>
      <c r="D21" s="556"/>
      <c r="E21" s="556"/>
      <c r="F21" s="28"/>
      <c r="G21" s="600"/>
      <c r="H21" s="556"/>
    </row>
    <row r="22" spans="1:8" ht="12" customHeight="1">
      <c r="A22" s="555" t="s">
        <v>100</v>
      </c>
      <c r="B22" s="8" t="s">
        <v>410</v>
      </c>
      <c r="C22" s="28"/>
      <c r="D22" s="556"/>
      <c r="E22" s="556"/>
      <c r="F22" s="28"/>
      <c r="G22" s="600"/>
      <c r="H22" s="556"/>
    </row>
    <row r="23" spans="1:8" ht="12" customHeight="1">
      <c r="A23" s="555" t="s">
        <v>101</v>
      </c>
      <c r="B23" s="8" t="s">
        <v>411</v>
      </c>
      <c r="C23" s="28"/>
      <c r="D23" s="556"/>
      <c r="E23" s="556"/>
      <c r="F23" s="28"/>
      <c r="G23" s="601"/>
      <c r="H23" s="556"/>
    </row>
    <row r="24" spans="1:8" ht="12" customHeight="1">
      <c r="A24" s="555" t="s">
        <v>102</v>
      </c>
      <c r="B24" s="8" t="s">
        <v>526</v>
      </c>
      <c r="C24" s="28"/>
      <c r="D24" s="556"/>
      <c r="E24" s="556"/>
      <c r="F24" s="28"/>
      <c r="G24" s="600"/>
      <c r="H24" s="556"/>
    </row>
    <row r="25" spans="1:8" ht="12" customHeight="1">
      <c r="A25" s="557" t="s">
        <v>20</v>
      </c>
      <c r="B25" s="558" t="s">
        <v>168</v>
      </c>
      <c r="C25" s="576"/>
      <c r="D25" s="556"/>
      <c r="E25" s="556"/>
      <c r="F25" s="576"/>
      <c r="G25" s="600"/>
      <c r="H25" s="556"/>
    </row>
    <row r="26" spans="1:8" ht="12" customHeight="1">
      <c r="A26" s="557" t="s">
        <v>21</v>
      </c>
      <c r="B26" s="558" t="s">
        <v>527</v>
      </c>
      <c r="C26" s="599">
        <f t="shared" ref="C26:H26" si="2">+C27+C28+C29</f>
        <v>0</v>
      </c>
      <c r="D26" s="599">
        <f t="shared" si="2"/>
        <v>0</v>
      </c>
      <c r="E26" s="599">
        <f t="shared" si="2"/>
        <v>0</v>
      </c>
      <c r="F26" s="599">
        <f t="shared" si="2"/>
        <v>0</v>
      </c>
      <c r="G26" s="580">
        <f t="shared" si="2"/>
        <v>0</v>
      </c>
      <c r="H26" s="599">
        <f t="shared" si="2"/>
        <v>0</v>
      </c>
    </row>
    <row r="27" spans="1:8" ht="12" customHeight="1">
      <c r="A27" s="555" t="s">
        <v>268</v>
      </c>
      <c r="B27" s="485" t="s">
        <v>263</v>
      </c>
      <c r="C27" s="591"/>
      <c r="D27" s="556"/>
      <c r="E27" s="556"/>
      <c r="F27" s="591"/>
      <c r="G27" s="600"/>
      <c r="H27" s="556"/>
    </row>
    <row r="28" spans="1:8" ht="12" customHeight="1">
      <c r="A28" s="555" t="s">
        <v>271</v>
      </c>
      <c r="B28" s="485" t="s">
        <v>410</v>
      </c>
      <c r="C28" s="28"/>
      <c r="D28" s="556"/>
      <c r="E28" s="556"/>
      <c r="F28" s="28"/>
      <c r="G28" s="600"/>
      <c r="H28" s="556"/>
    </row>
    <row r="29" spans="1:8" ht="12" customHeight="1">
      <c r="A29" s="555" t="s">
        <v>272</v>
      </c>
      <c r="B29" s="485" t="s">
        <v>412</v>
      </c>
      <c r="C29" s="28"/>
      <c r="D29" s="556"/>
      <c r="E29" s="556"/>
      <c r="F29" s="28"/>
      <c r="G29" s="600"/>
      <c r="H29" s="556"/>
    </row>
    <row r="30" spans="1:8" ht="12" customHeight="1">
      <c r="A30" s="555" t="s">
        <v>273</v>
      </c>
      <c r="B30" s="485" t="s">
        <v>528</v>
      </c>
      <c r="C30" s="591"/>
      <c r="D30" s="556"/>
      <c r="E30" s="556"/>
      <c r="F30" s="591"/>
      <c r="G30" s="600"/>
      <c r="H30" s="556"/>
    </row>
    <row r="31" spans="1:8" ht="12" customHeight="1">
      <c r="A31" s="557" t="s">
        <v>22</v>
      </c>
      <c r="B31" s="558" t="s">
        <v>413</v>
      </c>
      <c r="C31" s="599">
        <f t="shared" ref="C31:H31" si="3">+C32+C33+C34</f>
        <v>0</v>
      </c>
      <c r="D31" s="599">
        <f t="shared" si="3"/>
        <v>0</v>
      </c>
      <c r="E31" s="599">
        <f t="shared" si="3"/>
        <v>0</v>
      </c>
      <c r="F31" s="599">
        <f t="shared" si="3"/>
        <v>0</v>
      </c>
      <c r="G31" s="580">
        <f t="shared" si="3"/>
        <v>0</v>
      </c>
      <c r="H31" s="599">
        <f t="shared" si="3"/>
        <v>0</v>
      </c>
    </row>
    <row r="32" spans="1:8" ht="12" customHeight="1">
      <c r="A32" s="555" t="s">
        <v>86</v>
      </c>
      <c r="B32" s="485" t="s">
        <v>295</v>
      </c>
      <c r="C32" s="591"/>
      <c r="D32" s="556"/>
      <c r="E32" s="556"/>
      <c r="F32" s="591"/>
      <c r="G32" s="600"/>
      <c r="H32" s="556"/>
    </row>
    <row r="33" spans="1:8" ht="12" customHeight="1">
      <c r="A33" s="555" t="s">
        <v>87</v>
      </c>
      <c r="B33" s="485" t="s">
        <v>296</v>
      </c>
      <c r="C33" s="591"/>
      <c r="D33" s="556"/>
      <c r="E33" s="556"/>
      <c r="F33" s="591"/>
      <c r="G33" s="600"/>
      <c r="H33" s="556"/>
    </row>
    <row r="34" spans="1:8" ht="12" customHeight="1">
      <c r="A34" s="555" t="s">
        <v>88</v>
      </c>
      <c r="B34" s="485" t="s">
        <v>297</v>
      </c>
      <c r="C34" s="591"/>
      <c r="D34" s="556"/>
      <c r="E34" s="556"/>
      <c r="F34" s="591"/>
      <c r="G34" s="600"/>
      <c r="H34" s="556"/>
    </row>
    <row r="35" spans="1:8" ht="12" customHeight="1">
      <c r="A35" s="557" t="s">
        <v>23</v>
      </c>
      <c r="B35" s="558" t="s">
        <v>383</v>
      </c>
      <c r="C35" s="576"/>
      <c r="D35" s="554"/>
      <c r="E35" s="554"/>
      <c r="F35" s="576"/>
      <c r="G35" s="602"/>
      <c r="H35" s="554"/>
    </row>
    <row r="36" spans="1:8" ht="12" customHeight="1">
      <c r="A36" s="557" t="s">
        <v>24</v>
      </c>
      <c r="B36" s="558" t="s">
        <v>414</v>
      </c>
      <c r="C36" s="576"/>
      <c r="D36" s="554"/>
      <c r="E36" s="554"/>
      <c r="F36" s="576"/>
      <c r="G36" s="602"/>
      <c r="H36" s="554"/>
    </row>
    <row r="37" spans="1:8" ht="12" customHeight="1">
      <c r="A37" s="550" t="s">
        <v>25</v>
      </c>
      <c r="B37" s="558" t="s">
        <v>415</v>
      </c>
      <c r="C37" s="599">
        <f t="shared" ref="C37:H37" si="4">+C8+C20+C25+C26+C31+C35+C36</f>
        <v>0</v>
      </c>
      <c r="D37" s="599">
        <f t="shared" si="4"/>
        <v>0</v>
      </c>
      <c r="E37" s="599">
        <f t="shared" si="4"/>
        <v>0</v>
      </c>
      <c r="F37" s="580">
        <f t="shared" si="4"/>
        <v>0</v>
      </c>
      <c r="G37" s="580">
        <f t="shared" si="4"/>
        <v>0</v>
      </c>
      <c r="H37" s="599">
        <f t="shared" si="4"/>
        <v>0</v>
      </c>
    </row>
    <row r="38" spans="1:8" ht="12" customHeight="1">
      <c r="A38" s="559" t="s">
        <v>26</v>
      </c>
      <c r="B38" s="558" t="s">
        <v>416</v>
      </c>
      <c r="C38" s="599">
        <f t="shared" ref="C38:H38" si="5">+C39+C40+C41</f>
        <v>0</v>
      </c>
      <c r="D38" s="599">
        <f t="shared" si="5"/>
        <v>0</v>
      </c>
      <c r="E38" s="599">
        <f t="shared" si="5"/>
        <v>0</v>
      </c>
      <c r="F38" s="599">
        <f t="shared" si="5"/>
        <v>0</v>
      </c>
      <c r="G38" s="599">
        <f t="shared" si="5"/>
        <v>0</v>
      </c>
      <c r="H38" s="599">
        <f t="shared" si="5"/>
        <v>0</v>
      </c>
    </row>
    <row r="39" spans="1:8" ht="12" customHeight="1">
      <c r="A39" s="555" t="s">
        <v>417</v>
      </c>
      <c r="B39" s="485" t="s">
        <v>236</v>
      </c>
      <c r="C39" s="591"/>
      <c r="D39" s="554"/>
      <c r="E39" s="554"/>
      <c r="F39" s="591"/>
      <c r="G39" s="554"/>
      <c r="H39" s="554"/>
    </row>
    <row r="40" spans="1:8" ht="12" customHeight="1">
      <c r="A40" s="555" t="s">
        <v>418</v>
      </c>
      <c r="B40" s="485" t="s">
        <v>2</v>
      </c>
      <c r="C40" s="591"/>
      <c r="D40" s="554"/>
      <c r="E40" s="554"/>
      <c r="F40" s="591"/>
      <c r="G40" s="554"/>
      <c r="H40" s="554"/>
    </row>
    <row r="41" spans="1:8" ht="12" customHeight="1">
      <c r="A41" s="555" t="s">
        <v>419</v>
      </c>
      <c r="B41" s="485" t="s">
        <v>420</v>
      </c>
      <c r="C41" s="591"/>
      <c r="D41" s="556"/>
      <c r="E41" s="556"/>
      <c r="F41" s="591"/>
      <c r="G41" s="556"/>
      <c r="H41" s="556"/>
    </row>
    <row r="42" spans="1:8" ht="12" customHeight="1">
      <c r="A42" s="559" t="s">
        <v>27</v>
      </c>
      <c r="B42" s="560" t="s">
        <v>421</v>
      </c>
      <c r="C42" s="580">
        <f t="shared" ref="C42:H42" si="6">SUM(C37+C38)</f>
        <v>0</v>
      </c>
      <c r="D42" s="580">
        <f t="shared" si="6"/>
        <v>0</v>
      </c>
      <c r="E42" s="580">
        <f t="shared" si="6"/>
        <v>0</v>
      </c>
      <c r="F42" s="580">
        <f t="shared" si="6"/>
        <v>0</v>
      </c>
      <c r="G42" s="580">
        <f t="shared" si="6"/>
        <v>0</v>
      </c>
      <c r="H42" s="580">
        <f t="shared" si="6"/>
        <v>0</v>
      </c>
    </row>
    <row r="43" spans="1:8" ht="12" customHeight="1">
      <c r="A43" s="562"/>
      <c r="B43" s="563"/>
      <c r="C43" s="561"/>
      <c r="D43" s="556"/>
      <c r="E43" s="556"/>
      <c r="F43" s="561"/>
      <c r="G43" s="556"/>
      <c r="H43" s="556"/>
    </row>
    <row r="44" spans="1:8" ht="15.95" customHeight="1">
      <c r="A44" s="550"/>
      <c r="B44" s="549" t="s">
        <v>57</v>
      </c>
      <c r="C44" s="561"/>
      <c r="D44" s="552"/>
      <c r="E44" s="552"/>
      <c r="F44" s="561"/>
      <c r="G44" s="552"/>
      <c r="H44" s="552"/>
    </row>
    <row r="45" spans="1:8" ht="12" customHeight="1">
      <c r="A45" s="557" t="s">
        <v>18</v>
      </c>
      <c r="B45" s="558" t="s">
        <v>422</v>
      </c>
      <c r="C45" s="603">
        <f t="shared" ref="C45:H45" si="7">SUM(C46:C50)</f>
        <v>576000</v>
      </c>
      <c r="D45" s="603">
        <f t="shared" si="7"/>
        <v>1224000</v>
      </c>
      <c r="E45" s="603">
        <f t="shared" si="7"/>
        <v>210000</v>
      </c>
      <c r="F45" s="603">
        <f t="shared" si="7"/>
        <v>6245115</v>
      </c>
      <c r="G45" s="580">
        <f t="shared" si="7"/>
        <v>18669840</v>
      </c>
      <c r="H45" s="580">
        <f t="shared" si="7"/>
        <v>0</v>
      </c>
    </row>
    <row r="46" spans="1:8" ht="12" customHeight="1">
      <c r="A46" s="555" t="s">
        <v>93</v>
      </c>
      <c r="B46" s="8" t="s">
        <v>49</v>
      </c>
      <c r="C46" s="591"/>
      <c r="D46" s="222"/>
      <c r="E46" s="604"/>
      <c r="F46" s="591">
        <v>4030800</v>
      </c>
      <c r="G46" s="222"/>
      <c r="H46" s="222"/>
    </row>
    <row r="47" spans="1:8" ht="12" customHeight="1">
      <c r="A47" s="555" t="s">
        <v>94</v>
      </c>
      <c r="B47" s="8" t="s">
        <v>177</v>
      </c>
      <c r="C47" s="591"/>
      <c r="D47" s="222"/>
      <c r="E47" s="604"/>
      <c r="F47" s="591">
        <v>787000</v>
      </c>
      <c r="G47" s="222"/>
      <c r="H47" s="222"/>
    </row>
    <row r="48" spans="1:8" ht="12" customHeight="1">
      <c r="A48" s="555" t="s">
        <v>95</v>
      </c>
      <c r="B48" s="8" t="s">
        <v>135</v>
      </c>
      <c r="C48" s="591">
        <v>576000</v>
      </c>
      <c r="D48" s="604">
        <v>1224000</v>
      </c>
      <c r="E48" s="604"/>
      <c r="F48" s="605">
        <v>1427315</v>
      </c>
      <c r="G48" s="604"/>
      <c r="H48" s="604"/>
    </row>
    <row r="49" spans="1:8" ht="12" customHeight="1">
      <c r="A49" s="555" t="s">
        <v>96</v>
      </c>
      <c r="B49" s="8" t="s">
        <v>178</v>
      </c>
      <c r="C49" s="591"/>
      <c r="D49" s="604"/>
      <c r="E49" s="604"/>
      <c r="F49" s="605"/>
      <c r="G49" s="604">
        <v>18669840</v>
      </c>
      <c r="H49" s="604"/>
    </row>
    <row r="50" spans="1:8" ht="12" customHeight="1">
      <c r="A50" s="555" t="s">
        <v>144</v>
      </c>
      <c r="B50" s="8" t="s">
        <v>179</v>
      </c>
      <c r="C50" s="591"/>
      <c r="D50" s="604"/>
      <c r="E50" s="604">
        <v>210000</v>
      </c>
      <c r="F50" s="605"/>
      <c r="G50" s="604"/>
      <c r="H50" s="604"/>
    </row>
    <row r="51" spans="1:8" ht="12" customHeight="1">
      <c r="A51" s="557" t="s">
        <v>19</v>
      </c>
      <c r="B51" s="558" t="s">
        <v>423</v>
      </c>
      <c r="C51" s="603">
        <f>SUM(C52:C54)</f>
        <v>0</v>
      </c>
      <c r="D51" s="222"/>
      <c r="E51" s="222"/>
      <c r="F51" s="603">
        <f>SUM(F52:F54)</f>
        <v>0</v>
      </c>
      <c r="G51" s="222"/>
      <c r="H51" s="222"/>
    </row>
    <row r="52" spans="1:8" ht="12" customHeight="1">
      <c r="A52" s="555" t="s">
        <v>99</v>
      </c>
      <c r="B52" s="8" t="s">
        <v>226</v>
      </c>
      <c r="C52" s="591"/>
      <c r="D52" s="568"/>
      <c r="E52" s="568"/>
      <c r="F52" s="591"/>
      <c r="G52" s="568"/>
      <c r="H52" s="568"/>
    </row>
    <row r="53" spans="1:8" ht="12" customHeight="1">
      <c r="A53" s="555" t="s">
        <v>100</v>
      </c>
      <c r="B53" s="8" t="s">
        <v>181</v>
      </c>
      <c r="C53" s="591"/>
      <c r="D53" s="222"/>
      <c r="E53" s="222"/>
      <c r="F53" s="591"/>
      <c r="G53" s="222"/>
      <c r="H53" s="222"/>
    </row>
    <row r="54" spans="1:8" ht="12" customHeight="1">
      <c r="A54" s="555" t="s">
        <v>101</v>
      </c>
      <c r="B54" s="8" t="s">
        <v>58</v>
      </c>
      <c r="C54" s="591"/>
      <c r="D54" s="222"/>
      <c r="E54" s="222"/>
      <c r="F54" s="591"/>
      <c r="G54" s="222"/>
      <c r="H54" s="222"/>
    </row>
    <row r="55" spans="1:8" ht="12" customHeight="1">
      <c r="A55" s="555" t="s">
        <v>102</v>
      </c>
      <c r="B55" s="8" t="s">
        <v>529</v>
      </c>
      <c r="C55" s="591"/>
      <c r="D55" s="222"/>
      <c r="E55" s="222"/>
      <c r="F55" s="591"/>
      <c r="G55" s="222"/>
      <c r="H55" s="222"/>
    </row>
    <row r="56" spans="1:8" ht="12" customHeight="1">
      <c r="A56" s="557" t="s">
        <v>20</v>
      </c>
      <c r="B56" s="558" t="s">
        <v>13</v>
      </c>
      <c r="C56" s="576"/>
      <c r="D56" s="222"/>
      <c r="E56" s="222"/>
      <c r="F56" s="576"/>
      <c r="G56" s="222"/>
      <c r="H56" s="222"/>
    </row>
    <row r="57" spans="1:8" ht="12" customHeight="1">
      <c r="A57" s="557" t="s">
        <v>21</v>
      </c>
      <c r="B57" s="563" t="s">
        <v>532</v>
      </c>
      <c r="C57" s="603">
        <f t="shared" ref="C57:H57" si="8">+C45+C51+C56</f>
        <v>576000</v>
      </c>
      <c r="D57" s="603">
        <f t="shared" si="8"/>
        <v>1224000</v>
      </c>
      <c r="E57" s="603">
        <f t="shared" si="8"/>
        <v>210000</v>
      </c>
      <c r="F57" s="580">
        <f t="shared" si="8"/>
        <v>6245115</v>
      </c>
      <c r="G57" s="580">
        <f t="shared" si="8"/>
        <v>18669840</v>
      </c>
      <c r="H57" s="580">
        <f t="shared" si="8"/>
        <v>0</v>
      </c>
    </row>
    <row r="58" spans="1:8" ht="12" customHeight="1">
      <c r="A58" s="565"/>
      <c r="B58" s="564"/>
      <c r="C58" s="222"/>
      <c r="D58" s="222"/>
      <c r="E58" s="222"/>
      <c r="F58" s="222"/>
      <c r="G58" s="222"/>
      <c r="H58" s="222"/>
    </row>
    <row r="59" spans="1:8" ht="12" customHeight="1">
      <c r="A59" s="566" t="s">
        <v>524</v>
      </c>
      <c r="B59" s="567"/>
      <c r="C59" s="606"/>
      <c r="D59" s="570"/>
      <c r="E59" s="570"/>
      <c r="F59" s="606">
        <v>2</v>
      </c>
      <c r="G59" s="570"/>
      <c r="H59" s="570"/>
    </row>
    <row r="60" spans="1:8">
      <c r="A60" s="566" t="s">
        <v>200</v>
      </c>
      <c r="B60" s="567"/>
      <c r="C60" s="569"/>
      <c r="D60" s="222"/>
      <c r="E60" s="222"/>
      <c r="F60" s="569"/>
      <c r="G60" s="222"/>
      <c r="H60" s="222"/>
    </row>
  </sheetData>
  <mergeCells count="4">
    <mergeCell ref="C6:H6"/>
    <mergeCell ref="B2:H2"/>
    <mergeCell ref="B3:H3"/>
    <mergeCell ref="A1:H1"/>
  </mergeCells>
  <pageMargins left="0.7" right="0.7" top="0.75" bottom="0.75" header="0.3" footer="0.3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topLeftCell="B136" zoomScale="130" zoomScaleNormal="130" zoomScaleSheetLayoutView="100" workbookViewId="0">
      <selection activeCell="F106" sqref="F106"/>
    </sheetView>
  </sheetViews>
  <sheetFormatPr defaultRowHeight="15.75"/>
  <cols>
    <col min="1" max="1" width="9.5" style="410" customWidth="1"/>
    <col min="2" max="2" width="91.6640625" style="410" customWidth="1"/>
    <col min="3" max="3" width="21.6640625" style="411" customWidth="1"/>
    <col min="4" max="4" width="9" style="443" customWidth="1"/>
    <col min="5" max="16384" width="9.33203125" style="443"/>
  </cols>
  <sheetData>
    <row r="1" spans="1:3" ht="15.95" customHeight="1">
      <c r="A1" s="639" t="s">
        <v>15</v>
      </c>
      <c r="B1" s="639"/>
      <c r="C1" s="639"/>
    </row>
    <row r="2" spans="1:3" ht="15.95" customHeight="1" thickBot="1">
      <c r="A2" s="640" t="s">
        <v>147</v>
      </c>
      <c r="B2" s="640"/>
      <c r="C2" s="331" t="s">
        <v>551</v>
      </c>
    </row>
    <row r="3" spans="1:3" ht="38.1" customHeight="1" thickBot="1">
      <c r="A3" s="23" t="s">
        <v>69</v>
      </c>
      <c r="B3" s="24" t="s">
        <v>17</v>
      </c>
      <c r="C3" s="44" t="s">
        <v>55</v>
      </c>
    </row>
    <row r="4" spans="1:3" s="444" customFormat="1" ht="12" customHeight="1" thickBot="1">
      <c r="A4" s="438" t="s">
        <v>496</v>
      </c>
      <c r="B4" s="439" t="s">
        <v>497</v>
      </c>
      <c r="C4" s="440" t="s">
        <v>498</v>
      </c>
    </row>
    <row r="5" spans="1:3" s="445" customFormat="1" ht="12" customHeight="1" thickBot="1">
      <c r="A5" s="20" t="s">
        <v>18</v>
      </c>
      <c r="B5" s="21" t="s">
        <v>252</v>
      </c>
      <c r="C5" s="321">
        <f>SUM(C6:C11)</f>
        <v>192772854</v>
      </c>
    </row>
    <row r="6" spans="1:3" s="445" customFormat="1" ht="12" customHeight="1">
      <c r="A6" s="15" t="s">
        <v>93</v>
      </c>
      <c r="B6" s="446" t="s">
        <v>253</v>
      </c>
      <c r="C6" s="324">
        <v>98718889</v>
      </c>
    </row>
    <row r="7" spans="1:3" s="445" customFormat="1" ht="12" customHeight="1">
      <c r="A7" s="14" t="s">
        <v>94</v>
      </c>
      <c r="B7" s="447" t="s">
        <v>254</v>
      </c>
      <c r="C7" s="323">
        <v>39896300</v>
      </c>
    </row>
    <row r="8" spans="1:3" s="445" customFormat="1" ht="12" customHeight="1">
      <c r="A8" s="14" t="s">
        <v>95</v>
      </c>
      <c r="B8" s="447" t="s">
        <v>255</v>
      </c>
      <c r="C8" s="323">
        <v>52357665</v>
      </c>
    </row>
    <row r="9" spans="1:3" s="445" customFormat="1" ht="12" customHeight="1">
      <c r="A9" s="14" t="s">
        <v>96</v>
      </c>
      <c r="B9" s="447" t="s">
        <v>256</v>
      </c>
      <c r="C9" s="323">
        <v>1800000</v>
      </c>
    </row>
    <row r="10" spans="1:3" s="445" customFormat="1" ht="12" customHeight="1">
      <c r="A10" s="14" t="s">
        <v>144</v>
      </c>
      <c r="B10" s="317" t="s">
        <v>438</v>
      </c>
      <c r="C10" s="323"/>
    </row>
    <row r="11" spans="1:3" s="445" customFormat="1" ht="12" customHeight="1" thickBot="1">
      <c r="A11" s="16" t="s">
        <v>97</v>
      </c>
      <c r="B11" s="318" t="s">
        <v>439</v>
      </c>
      <c r="C11" s="323"/>
    </row>
    <row r="12" spans="1:3" s="445" customFormat="1" ht="12" customHeight="1" thickBot="1">
      <c r="A12" s="20" t="s">
        <v>19</v>
      </c>
      <c r="B12" s="316" t="s">
        <v>257</v>
      </c>
      <c r="C12" s="321">
        <f>+C13+C14+C15+C16+C17</f>
        <v>22329411</v>
      </c>
    </row>
    <row r="13" spans="1:3" s="445" customFormat="1" ht="12" customHeight="1">
      <c r="A13" s="15" t="s">
        <v>99</v>
      </c>
      <c r="B13" s="446" t="s">
        <v>258</v>
      </c>
      <c r="C13" s="324"/>
    </row>
    <row r="14" spans="1:3" s="445" customFormat="1" ht="12" customHeight="1">
      <c r="A14" s="14" t="s">
        <v>100</v>
      </c>
      <c r="B14" s="447" t="s">
        <v>259</v>
      </c>
      <c r="C14" s="323"/>
    </row>
    <row r="15" spans="1:3" s="445" customFormat="1" ht="12" customHeight="1">
      <c r="A15" s="14" t="s">
        <v>101</v>
      </c>
      <c r="B15" s="447" t="s">
        <v>428</v>
      </c>
      <c r="C15" s="323"/>
    </row>
    <row r="16" spans="1:3" s="445" customFormat="1" ht="12" customHeight="1">
      <c r="A16" s="14" t="s">
        <v>102</v>
      </c>
      <c r="B16" s="447" t="s">
        <v>429</v>
      </c>
      <c r="C16" s="323"/>
    </row>
    <row r="17" spans="1:3" s="445" customFormat="1" ht="12" customHeight="1">
      <c r="A17" s="14" t="s">
        <v>103</v>
      </c>
      <c r="B17" s="447" t="s">
        <v>260</v>
      </c>
      <c r="C17" s="323">
        <v>22329411</v>
      </c>
    </row>
    <row r="18" spans="1:3" s="445" customFormat="1" ht="12" customHeight="1" thickBot="1">
      <c r="A18" s="16" t="s">
        <v>112</v>
      </c>
      <c r="B18" s="318" t="s">
        <v>261</v>
      </c>
      <c r="C18" s="325"/>
    </row>
    <row r="19" spans="1:3" s="445" customFormat="1" ht="12" customHeight="1" thickBot="1">
      <c r="A19" s="20" t="s">
        <v>20</v>
      </c>
      <c r="B19" s="21" t="s">
        <v>262</v>
      </c>
      <c r="C19" s="321">
        <f>+C20+C21+C22+C23+C24</f>
        <v>12749878</v>
      </c>
    </row>
    <row r="20" spans="1:3" s="445" customFormat="1" ht="12" customHeight="1">
      <c r="A20" s="15" t="s">
        <v>82</v>
      </c>
      <c r="B20" s="446" t="s">
        <v>263</v>
      </c>
      <c r="C20" s="324"/>
    </row>
    <row r="21" spans="1:3" s="445" customFormat="1" ht="12" customHeight="1">
      <c r="A21" s="14" t="s">
        <v>83</v>
      </c>
      <c r="B21" s="447" t="s">
        <v>264</v>
      </c>
      <c r="C21" s="323"/>
    </row>
    <row r="22" spans="1:3" s="445" customFormat="1" ht="12" customHeight="1">
      <c r="A22" s="14" t="s">
        <v>84</v>
      </c>
      <c r="B22" s="447" t="s">
        <v>430</v>
      </c>
      <c r="C22" s="323"/>
    </row>
    <row r="23" spans="1:3" s="445" customFormat="1" ht="12" customHeight="1">
      <c r="A23" s="14" t="s">
        <v>85</v>
      </c>
      <c r="B23" s="447" t="s">
        <v>431</v>
      </c>
      <c r="C23" s="323"/>
    </row>
    <row r="24" spans="1:3" s="445" customFormat="1" ht="12" customHeight="1">
      <c r="A24" s="14" t="s">
        <v>165</v>
      </c>
      <c r="B24" s="447" t="s">
        <v>265</v>
      </c>
      <c r="C24" s="323">
        <v>12749878</v>
      </c>
    </row>
    <row r="25" spans="1:3" s="445" customFormat="1" ht="12" customHeight="1" thickBot="1">
      <c r="A25" s="16" t="s">
        <v>166</v>
      </c>
      <c r="B25" s="448" t="s">
        <v>266</v>
      </c>
      <c r="C25" s="325"/>
    </row>
    <row r="26" spans="1:3" s="445" customFormat="1" ht="12" customHeight="1" thickBot="1">
      <c r="A26" s="20" t="s">
        <v>167</v>
      </c>
      <c r="B26" s="21" t="s">
        <v>267</v>
      </c>
      <c r="C26" s="327">
        <f>+C27+C31+C32+C33</f>
        <v>25350000</v>
      </c>
    </row>
    <row r="27" spans="1:3" s="445" customFormat="1" ht="12" customHeight="1">
      <c r="A27" s="15" t="s">
        <v>268</v>
      </c>
      <c r="B27" s="446" t="s">
        <v>445</v>
      </c>
      <c r="C27" s="441">
        <f>+C28+C29+C30</f>
        <v>18500000</v>
      </c>
    </row>
    <row r="28" spans="1:3" s="445" customFormat="1" ht="12" customHeight="1">
      <c r="A28" s="14" t="s">
        <v>269</v>
      </c>
      <c r="B28" s="447" t="s">
        <v>274</v>
      </c>
      <c r="C28" s="323">
        <v>3500000</v>
      </c>
    </row>
    <row r="29" spans="1:3" s="445" customFormat="1" ht="12" customHeight="1">
      <c r="A29" s="14" t="s">
        <v>270</v>
      </c>
      <c r="B29" s="447" t="s">
        <v>275</v>
      </c>
      <c r="C29" s="323"/>
    </row>
    <row r="30" spans="1:3" s="445" customFormat="1" ht="12" customHeight="1">
      <c r="A30" s="14" t="s">
        <v>443</v>
      </c>
      <c r="B30" s="520" t="s">
        <v>444</v>
      </c>
      <c r="C30" s="323">
        <v>15000000</v>
      </c>
    </row>
    <row r="31" spans="1:3" s="445" customFormat="1" ht="12" customHeight="1">
      <c r="A31" s="14" t="s">
        <v>271</v>
      </c>
      <c r="B31" s="447" t="s">
        <v>276</v>
      </c>
      <c r="C31" s="323">
        <v>3500000</v>
      </c>
    </row>
    <row r="32" spans="1:3" s="445" customFormat="1" ht="12" customHeight="1">
      <c r="A32" s="14" t="s">
        <v>272</v>
      </c>
      <c r="B32" s="447" t="s">
        <v>277</v>
      </c>
      <c r="C32" s="323">
        <v>100000</v>
      </c>
    </row>
    <row r="33" spans="1:3" s="445" customFormat="1" ht="12" customHeight="1" thickBot="1">
      <c r="A33" s="16" t="s">
        <v>273</v>
      </c>
      <c r="B33" s="448" t="s">
        <v>278</v>
      </c>
      <c r="C33" s="325">
        <v>3250000</v>
      </c>
    </row>
    <row r="34" spans="1:3" s="445" customFormat="1" ht="12" customHeight="1" thickBot="1">
      <c r="A34" s="20" t="s">
        <v>22</v>
      </c>
      <c r="B34" s="21" t="s">
        <v>440</v>
      </c>
      <c r="C34" s="321">
        <f>SUM(C35:C45)</f>
        <v>10287000</v>
      </c>
    </row>
    <row r="35" spans="1:3" s="445" customFormat="1" ht="12" customHeight="1">
      <c r="A35" s="15" t="s">
        <v>86</v>
      </c>
      <c r="B35" s="446" t="s">
        <v>281</v>
      </c>
      <c r="C35" s="324"/>
    </row>
    <row r="36" spans="1:3" s="445" customFormat="1" ht="12" customHeight="1">
      <c r="A36" s="14" t="s">
        <v>87</v>
      </c>
      <c r="B36" s="447" t="s">
        <v>282</v>
      </c>
      <c r="C36" s="323">
        <v>1500000</v>
      </c>
    </row>
    <row r="37" spans="1:3" s="445" customFormat="1" ht="12" customHeight="1">
      <c r="A37" s="14" t="s">
        <v>88</v>
      </c>
      <c r="B37" s="447" t="s">
        <v>283</v>
      </c>
      <c r="C37" s="323">
        <v>500000</v>
      </c>
    </row>
    <row r="38" spans="1:3" s="445" customFormat="1" ht="12" customHeight="1">
      <c r="A38" s="14" t="s">
        <v>169</v>
      </c>
      <c r="B38" s="447" t="s">
        <v>284</v>
      </c>
      <c r="C38" s="323">
        <v>2000000</v>
      </c>
    </row>
    <row r="39" spans="1:3" s="445" customFormat="1" ht="12" customHeight="1">
      <c r="A39" s="14" t="s">
        <v>170</v>
      </c>
      <c r="B39" s="447" t="s">
        <v>285</v>
      </c>
      <c r="C39" s="323">
        <v>4100000</v>
      </c>
    </row>
    <row r="40" spans="1:3" s="445" customFormat="1" ht="12" customHeight="1">
      <c r="A40" s="14" t="s">
        <v>171</v>
      </c>
      <c r="B40" s="447" t="s">
        <v>286</v>
      </c>
      <c r="C40" s="323">
        <v>2187000</v>
      </c>
    </row>
    <row r="41" spans="1:3" s="445" customFormat="1" ht="12" customHeight="1">
      <c r="A41" s="14" t="s">
        <v>172</v>
      </c>
      <c r="B41" s="447" t="s">
        <v>287</v>
      </c>
      <c r="C41" s="323"/>
    </row>
    <row r="42" spans="1:3" s="445" customFormat="1" ht="12" customHeight="1">
      <c r="A42" s="14" t="s">
        <v>173</v>
      </c>
      <c r="B42" s="447" t="s">
        <v>288</v>
      </c>
      <c r="C42" s="323"/>
    </row>
    <row r="43" spans="1:3" s="445" customFormat="1" ht="12" customHeight="1">
      <c r="A43" s="14" t="s">
        <v>279</v>
      </c>
      <c r="B43" s="447" t="s">
        <v>289</v>
      </c>
      <c r="C43" s="326"/>
    </row>
    <row r="44" spans="1:3" s="445" customFormat="1" ht="12" customHeight="1">
      <c r="A44" s="16" t="s">
        <v>280</v>
      </c>
      <c r="B44" s="448" t="s">
        <v>442</v>
      </c>
      <c r="C44" s="433"/>
    </row>
    <row r="45" spans="1:3" s="445" customFormat="1" ht="12" customHeight="1" thickBot="1">
      <c r="A45" s="16" t="s">
        <v>441</v>
      </c>
      <c r="B45" s="318" t="s">
        <v>290</v>
      </c>
      <c r="C45" s="433"/>
    </row>
    <row r="46" spans="1:3" s="445" customFormat="1" ht="12" customHeight="1" thickBot="1">
      <c r="A46" s="20" t="s">
        <v>23</v>
      </c>
      <c r="B46" s="21" t="s">
        <v>291</v>
      </c>
      <c r="C46" s="321">
        <f>SUM(C47:C51)</f>
        <v>0</v>
      </c>
    </row>
    <row r="47" spans="1:3" s="445" customFormat="1" ht="12" customHeight="1">
      <c r="A47" s="15" t="s">
        <v>89</v>
      </c>
      <c r="B47" s="446" t="s">
        <v>295</v>
      </c>
      <c r="C47" s="492"/>
    </row>
    <row r="48" spans="1:3" s="445" customFormat="1" ht="12" customHeight="1">
      <c r="A48" s="14" t="s">
        <v>90</v>
      </c>
      <c r="B48" s="447" t="s">
        <v>296</v>
      </c>
      <c r="C48" s="326"/>
    </row>
    <row r="49" spans="1:6" s="445" customFormat="1" ht="12" customHeight="1">
      <c r="A49" s="14" t="s">
        <v>292</v>
      </c>
      <c r="B49" s="447" t="s">
        <v>297</v>
      </c>
      <c r="C49" s="326"/>
    </row>
    <row r="50" spans="1:6" s="445" customFormat="1" ht="12" customHeight="1">
      <c r="A50" s="14" t="s">
        <v>293</v>
      </c>
      <c r="B50" s="447" t="s">
        <v>298</v>
      </c>
      <c r="C50" s="326"/>
    </row>
    <row r="51" spans="1:6" s="445" customFormat="1" ht="12" customHeight="1" thickBot="1">
      <c r="A51" s="16" t="s">
        <v>294</v>
      </c>
      <c r="B51" s="318" t="s">
        <v>299</v>
      </c>
      <c r="C51" s="433"/>
      <c r="F51" s="323"/>
    </row>
    <row r="52" spans="1:6" s="445" customFormat="1" ht="12" customHeight="1" thickBot="1">
      <c r="A52" s="20" t="s">
        <v>174</v>
      </c>
      <c r="B52" s="21" t="s">
        <v>300</v>
      </c>
      <c r="C52" s="321">
        <f>SUM(C53:C55)</f>
        <v>16105883</v>
      </c>
    </row>
    <row r="53" spans="1:6" s="445" customFormat="1" ht="12" customHeight="1">
      <c r="A53" s="15" t="s">
        <v>91</v>
      </c>
      <c r="B53" s="446" t="s">
        <v>301</v>
      </c>
      <c r="C53" s="324"/>
    </row>
    <row r="54" spans="1:6" s="445" customFormat="1" ht="12" customHeight="1">
      <c r="A54" s="14" t="s">
        <v>92</v>
      </c>
      <c r="B54" s="447" t="s">
        <v>432</v>
      </c>
      <c r="C54" s="323"/>
    </row>
    <row r="55" spans="1:6" s="445" customFormat="1" ht="12" customHeight="1">
      <c r="A55" s="14" t="s">
        <v>304</v>
      </c>
      <c r="B55" s="447" t="s">
        <v>302</v>
      </c>
      <c r="C55" s="323">
        <v>16105883</v>
      </c>
    </row>
    <row r="56" spans="1:6" s="445" customFormat="1" ht="12" customHeight="1" thickBot="1">
      <c r="A56" s="16" t="s">
        <v>305</v>
      </c>
      <c r="B56" s="318" t="s">
        <v>303</v>
      </c>
      <c r="C56" s="325"/>
    </row>
    <row r="57" spans="1:6" s="445" customFormat="1" ht="12" customHeight="1" thickBot="1">
      <c r="A57" s="20" t="s">
        <v>25</v>
      </c>
      <c r="B57" s="316" t="s">
        <v>306</v>
      </c>
      <c r="C57" s="321">
        <f>SUM(C58:C60)</f>
        <v>0</v>
      </c>
    </row>
    <row r="58" spans="1:6" s="445" customFormat="1" ht="12" customHeight="1">
      <c r="A58" s="15" t="s">
        <v>175</v>
      </c>
      <c r="B58" s="446" t="s">
        <v>308</v>
      </c>
      <c r="C58" s="326"/>
    </row>
    <row r="59" spans="1:6" s="445" customFormat="1" ht="12" customHeight="1">
      <c r="A59" s="14" t="s">
        <v>176</v>
      </c>
      <c r="B59" s="447" t="s">
        <v>433</v>
      </c>
      <c r="C59" s="326"/>
    </row>
    <row r="60" spans="1:6" s="445" customFormat="1" ht="12" customHeight="1">
      <c r="A60" s="14" t="s">
        <v>228</v>
      </c>
      <c r="B60" s="447" t="s">
        <v>309</v>
      </c>
      <c r="C60" s="326"/>
    </row>
    <row r="61" spans="1:6" s="445" customFormat="1" ht="12" customHeight="1" thickBot="1">
      <c r="A61" s="16" t="s">
        <v>307</v>
      </c>
      <c r="B61" s="318" t="s">
        <v>310</v>
      </c>
      <c r="C61" s="326"/>
    </row>
    <row r="62" spans="1:6" s="445" customFormat="1" ht="12" customHeight="1" thickBot="1">
      <c r="A62" s="527" t="s">
        <v>485</v>
      </c>
      <c r="B62" s="21" t="s">
        <v>311</v>
      </c>
      <c r="C62" s="327">
        <f>+C5+C12+C19+C26+C34+C46+C52+C57</f>
        <v>279595026</v>
      </c>
    </row>
    <row r="63" spans="1:6" s="445" customFormat="1" ht="12" customHeight="1" thickBot="1">
      <c r="A63" s="495" t="s">
        <v>312</v>
      </c>
      <c r="B63" s="316" t="s">
        <v>313</v>
      </c>
      <c r="C63" s="321">
        <f>SUM(C64:C66)</f>
        <v>0</v>
      </c>
    </row>
    <row r="64" spans="1:6" s="445" customFormat="1" ht="12" customHeight="1">
      <c r="A64" s="15" t="s">
        <v>344</v>
      </c>
      <c r="B64" s="446" t="s">
        <v>314</v>
      </c>
      <c r="C64" s="326"/>
    </row>
    <row r="65" spans="1:3" s="445" customFormat="1" ht="12" customHeight="1">
      <c r="A65" s="14" t="s">
        <v>353</v>
      </c>
      <c r="B65" s="447" t="s">
        <v>315</v>
      </c>
      <c r="C65" s="326"/>
    </row>
    <row r="66" spans="1:3" s="445" customFormat="1" ht="12" customHeight="1" thickBot="1">
      <c r="A66" s="16" t="s">
        <v>354</v>
      </c>
      <c r="B66" s="521" t="s">
        <v>470</v>
      </c>
      <c r="C66" s="326"/>
    </row>
    <row r="67" spans="1:3" s="445" customFormat="1" ht="12" customHeight="1" thickBot="1">
      <c r="A67" s="495" t="s">
        <v>317</v>
      </c>
      <c r="B67" s="316" t="s">
        <v>318</v>
      </c>
      <c r="C67" s="321">
        <f>SUM(C68:C71)</f>
        <v>0</v>
      </c>
    </row>
    <row r="68" spans="1:3" s="445" customFormat="1" ht="12" customHeight="1">
      <c r="A68" s="15" t="s">
        <v>145</v>
      </c>
      <c r="B68" s="446" t="s">
        <v>319</v>
      </c>
      <c r="C68" s="326"/>
    </row>
    <row r="69" spans="1:3" s="445" customFormat="1" ht="12" customHeight="1">
      <c r="A69" s="14" t="s">
        <v>146</v>
      </c>
      <c r="B69" s="447" t="s">
        <v>320</v>
      </c>
      <c r="C69" s="326"/>
    </row>
    <row r="70" spans="1:3" s="445" customFormat="1" ht="12" customHeight="1">
      <c r="A70" s="14" t="s">
        <v>345</v>
      </c>
      <c r="B70" s="447" t="s">
        <v>321</v>
      </c>
      <c r="C70" s="326"/>
    </row>
    <row r="71" spans="1:3" s="445" customFormat="1" ht="12" customHeight="1" thickBot="1">
      <c r="A71" s="16" t="s">
        <v>346</v>
      </c>
      <c r="B71" s="318" t="s">
        <v>322</v>
      </c>
      <c r="C71" s="326"/>
    </row>
    <row r="72" spans="1:3" s="445" customFormat="1" ht="12" customHeight="1" thickBot="1">
      <c r="A72" s="495" t="s">
        <v>323</v>
      </c>
      <c r="B72" s="316" t="s">
        <v>324</v>
      </c>
      <c r="C72" s="321">
        <f>SUM(C73:C74)</f>
        <v>143904064</v>
      </c>
    </row>
    <row r="73" spans="1:3" s="445" customFormat="1" ht="12" customHeight="1">
      <c r="A73" s="15" t="s">
        <v>347</v>
      </c>
      <c r="B73" s="446" t="s">
        <v>325</v>
      </c>
      <c r="C73" s="326">
        <v>143904064</v>
      </c>
    </row>
    <row r="74" spans="1:3" s="445" customFormat="1" ht="12" customHeight="1" thickBot="1">
      <c r="A74" s="16" t="s">
        <v>348</v>
      </c>
      <c r="B74" s="318" t="s">
        <v>326</v>
      </c>
      <c r="C74" s="326"/>
    </row>
    <row r="75" spans="1:3" s="445" customFormat="1" ht="12" customHeight="1" thickBot="1">
      <c r="A75" s="495" t="s">
        <v>327</v>
      </c>
      <c r="B75" s="316" t="s">
        <v>328</v>
      </c>
      <c r="C75" s="321">
        <f>SUM(C76:C78)</f>
        <v>0</v>
      </c>
    </row>
    <row r="76" spans="1:3" s="445" customFormat="1" ht="12" customHeight="1">
      <c r="A76" s="15" t="s">
        <v>349</v>
      </c>
      <c r="B76" s="446" t="s">
        <v>329</v>
      </c>
      <c r="C76" s="326"/>
    </row>
    <row r="77" spans="1:3" s="445" customFormat="1" ht="12" customHeight="1">
      <c r="A77" s="14" t="s">
        <v>350</v>
      </c>
      <c r="B77" s="447" t="s">
        <v>330</v>
      </c>
      <c r="C77" s="326"/>
    </row>
    <row r="78" spans="1:3" s="445" customFormat="1" ht="12" customHeight="1" thickBot="1">
      <c r="A78" s="16" t="s">
        <v>351</v>
      </c>
      <c r="B78" s="318" t="s">
        <v>331</v>
      </c>
      <c r="C78" s="326"/>
    </row>
    <row r="79" spans="1:3" s="445" customFormat="1" ht="12" customHeight="1" thickBot="1">
      <c r="A79" s="495" t="s">
        <v>332</v>
      </c>
      <c r="B79" s="316" t="s">
        <v>352</v>
      </c>
      <c r="C79" s="321">
        <f>SUM(C80:C83)</f>
        <v>0</v>
      </c>
    </row>
    <row r="80" spans="1:3" s="445" customFormat="1" ht="12" customHeight="1">
      <c r="A80" s="450" t="s">
        <v>333</v>
      </c>
      <c r="B80" s="446" t="s">
        <v>334</v>
      </c>
      <c r="C80" s="326"/>
    </row>
    <row r="81" spans="1:3" s="445" customFormat="1" ht="12" customHeight="1">
      <c r="A81" s="451" t="s">
        <v>335</v>
      </c>
      <c r="B81" s="447" t="s">
        <v>336</v>
      </c>
      <c r="C81" s="326"/>
    </row>
    <row r="82" spans="1:3" s="445" customFormat="1" ht="12" customHeight="1">
      <c r="A82" s="451" t="s">
        <v>337</v>
      </c>
      <c r="B82" s="447" t="s">
        <v>338</v>
      </c>
      <c r="C82" s="326"/>
    </row>
    <row r="83" spans="1:3" s="445" customFormat="1" ht="12" customHeight="1" thickBot="1">
      <c r="A83" s="452" t="s">
        <v>339</v>
      </c>
      <c r="B83" s="318" t="s">
        <v>340</v>
      </c>
      <c r="C83" s="326"/>
    </row>
    <row r="84" spans="1:3" s="445" customFormat="1" ht="12" customHeight="1" thickBot="1">
      <c r="A84" s="495" t="s">
        <v>341</v>
      </c>
      <c r="B84" s="316" t="s">
        <v>484</v>
      </c>
      <c r="C84" s="493"/>
    </row>
    <row r="85" spans="1:3" s="445" customFormat="1" ht="13.5" customHeight="1" thickBot="1">
      <c r="A85" s="495" t="s">
        <v>343</v>
      </c>
      <c r="B85" s="316" t="s">
        <v>342</v>
      </c>
      <c r="C85" s="493"/>
    </row>
    <row r="86" spans="1:3" s="445" customFormat="1" ht="15.75" customHeight="1" thickBot="1">
      <c r="A86" s="495" t="s">
        <v>355</v>
      </c>
      <c r="B86" s="453" t="s">
        <v>487</v>
      </c>
      <c r="C86" s="327">
        <f>+C63+C67+C72+C75+C79+C85+C84</f>
        <v>143904064</v>
      </c>
    </row>
    <row r="87" spans="1:3" s="445" customFormat="1" ht="16.5" customHeight="1" thickBot="1">
      <c r="A87" s="496" t="s">
        <v>486</v>
      </c>
      <c r="B87" s="454" t="s">
        <v>488</v>
      </c>
      <c r="C87" s="327">
        <f>C62+C86</f>
        <v>423499090</v>
      </c>
    </row>
    <row r="88" spans="1:3" s="445" customFormat="1" ht="83.25" customHeight="1">
      <c r="A88" s="5"/>
      <c r="B88" s="6"/>
      <c r="C88" s="328"/>
    </row>
    <row r="89" spans="1:3" ht="16.5" customHeight="1">
      <c r="A89" s="639" t="s">
        <v>47</v>
      </c>
      <c r="B89" s="639"/>
      <c r="C89" s="639"/>
    </row>
    <row r="90" spans="1:3" s="455" customFormat="1" ht="16.5" customHeight="1" thickBot="1">
      <c r="A90" s="641" t="s">
        <v>148</v>
      </c>
      <c r="B90" s="641"/>
      <c r="C90" s="154" t="s">
        <v>551</v>
      </c>
    </row>
    <row r="91" spans="1:3" ht="38.1" customHeight="1" thickBot="1">
      <c r="A91" s="23" t="s">
        <v>69</v>
      </c>
      <c r="B91" s="24" t="s">
        <v>48</v>
      </c>
      <c r="C91" s="44" t="str">
        <f>+C3</f>
        <v>Előirányzat</v>
      </c>
    </row>
    <row r="92" spans="1:3" s="444" customFormat="1" ht="12" customHeight="1" thickBot="1">
      <c r="A92" s="37" t="s">
        <v>496</v>
      </c>
      <c r="B92" s="38" t="s">
        <v>497</v>
      </c>
      <c r="C92" s="39" t="s">
        <v>498</v>
      </c>
    </row>
    <row r="93" spans="1:3" ht="12" customHeight="1" thickBot="1">
      <c r="A93" s="22" t="s">
        <v>18</v>
      </c>
      <c r="B93" s="31" t="s">
        <v>446</v>
      </c>
      <c r="C93" s="320">
        <f>SUM(C94+C95+C96+C97+C105+C110)</f>
        <v>307996000</v>
      </c>
    </row>
    <row r="94" spans="1:3" ht="12" customHeight="1">
      <c r="A94" s="17" t="s">
        <v>93</v>
      </c>
      <c r="B94" s="10" t="s">
        <v>49</v>
      </c>
      <c r="C94" s="322">
        <v>127994534</v>
      </c>
    </row>
    <row r="95" spans="1:3" ht="12" customHeight="1">
      <c r="A95" s="14" t="s">
        <v>94</v>
      </c>
      <c r="B95" s="8" t="s">
        <v>177</v>
      </c>
      <c r="C95" s="323">
        <v>24814574</v>
      </c>
    </row>
    <row r="96" spans="1:3" ht="12" customHeight="1">
      <c r="A96" s="14" t="s">
        <v>95</v>
      </c>
      <c r="B96" s="8" t="s">
        <v>135</v>
      </c>
      <c r="C96" s="325">
        <v>79731412</v>
      </c>
    </row>
    <row r="97" spans="1:3" ht="12" customHeight="1">
      <c r="A97" s="14" t="s">
        <v>96</v>
      </c>
      <c r="B97" s="11" t="s">
        <v>178</v>
      </c>
      <c r="C97" s="325">
        <v>18669840</v>
      </c>
    </row>
    <row r="98" spans="1:3" ht="12" customHeight="1">
      <c r="A98" s="14" t="s">
        <v>107</v>
      </c>
      <c r="B98" s="19" t="s">
        <v>179</v>
      </c>
      <c r="C98" s="325">
        <f>SUM(C105+C110)</f>
        <v>56785640</v>
      </c>
    </row>
    <row r="99" spans="1:3" ht="12" customHeight="1">
      <c r="A99" s="14" t="s">
        <v>97</v>
      </c>
      <c r="B99" s="8" t="s">
        <v>451</v>
      </c>
      <c r="C99" s="325"/>
    </row>
    <row r="100" spans="1:3" ht="12" customHeight="1">
      <c r="A100" s="14" t="s">
        <v>98</v>
      </c>
      <c r="B100" s="158" t="s">
        <v>450</v>
      </c>
      <c r="C100" s="325"/>
    </row>
    <row r="101" spans="1:3" ht="12" customHeight="1">
      <c r="A101" s="14" t="s">
        <v>108</v>
      </c>
      <c r="B101" s="158" t="s">
        <v>449</v>
      </c>
      <c r="C101" s="325"/>
    </row>
    <row r="102" spans="1:3" ht="12" customHeight="1">
      <c r="A102" s="14" t="s">
        <v>109</v>
      </c>
      <c r="B102" s="156" t="s">
        <v>358</v>
      </c>
      <c r="C102" s="325"/>
    </row>
    <row r="103" spans="1:3" ht="12" customHeight="1">
      <c r="A103" s="14" t="s">
        <v>110</v>
      </c>
      <c r="B103" s="157" t="s">
        <v>359</v>
      </c>
      <c r="C103" s="325"/>
    </row>
    <row r="104" spans="1:3" ht="12" customHeight="1">
      <c r="A104" s="14" t="s">
        <v>111</v>
      </c>
      <c r="B104" s="157" t="s">
        <v>360</v>
      </c>
      <c r="C104" s="325"/>
    </row>
    <row r="105" spans="1:3" ht="12" customHeight="1">
      <c r="A105" s="14" t="s">
        <v>113</v>
      </c>
      <c r="B105" s="156" t="s">
        <v>361</v>
      </c>
      <c r="C105" s="325">
        <v>52075640</v>
      </c>
    </row>
    <row r="106" spans="1:3" ht="12" customHeight="1">
      <c r="A106" s="14" t="s">
        <v>180</v>
      </c>
      <c r="B106" s="156" t="s">
        <v>362</v>
      </c>
      <c r="C106" s="325"/>
    </row>
    <row r="107" spans="1:3" ht="12" customHeight="1">
      <c r="A107" s="14" t="s">
        <v>356</v>
      </c>
      <c r="B107" s="157" t="s">
        <v>363</v>
      </c>
      <c r="C107" s="325"/>
    </row>
    <row r="108" spans="1:3" ht="12" customHeight="1">
      <c r="A108" s="13" t="s">
        <v>357</v>
      </c>
      <c r="B108" s="158" t="s">
        <v>364</v>
      </c>
      <c r="C108" s="325"/>
    </row>
    <row r="109" spans="1:3" ht="12" customHeight="1">
      <c r="A109" s="14" t="s">
        <v>447</v>
      </c>
      <c r="B109" s="158" t="s">
        <v>365</v>
      </c>
      <c r="C109" s="325"/>
    </row>
    <row r="110" spans="1:3" ht="12" customHeight="1">
      <c r="A110" s="16" t="s">
        <v>448</v>
      </c>
      <c r="B110" s="158" t="s">
        <v>366</v>
      </c>
      <c r="C110" s="325">
        <v>4710000</v>
      </c>
    </row>
    <row r="111" spans="1:3" ht="12" customHeight="1">
      <c r="A111" s="14" t="s">
        <v>452</v>
      </c>
      <c r="B111" s="11" t="s">
        <v>50</v>
      </c>
      <c r="C111" s="323"/>
    </row>
    <row r="112" spans="1:3" ht="12" customHeight="1">
      <c r="A112" s="14" t="s">
        <v>453</v>
      </c>
      <c r="B112" s="8" t="s">
        <v>455</v>
      </c>
      <c r="C112" s="323"/>
    </row>
    <row r="113" spans="1:3" ht="12" customHeight="1" thickBot="1">
      <c r="A113" s="18" t="s">
        <v>454</v>
      </c>
      <c r="B113" s="525" t="s">
        <v>456</v>
      </c>
      <c r="C113" s="329"/>
    </row>
    <row r="114" spans="1:3" ht="12" customHeight="1" thickBot="1">
      <c r="A114" s="522" t="s">
        <v>19</v>
      </c>
      <c r="B114" s="523" t="s">
        <v>367</v>
      </c>
      <c r="C114" s="524">
        <f>+C115+C117+C119</f>
        <v>115503090</v>
      </c>
    </row>
    <row r="115" spans="1:3" ht="12" customHeight="1">
      <c r="A115" s="15" t="s">
        <v>99</v>
      </c>
      <c r="B115" s="8" t="s">
        <v>226</v>
      </c>
      <c r="C115" s="324">
        <v>100503090</v>
      </c>
    </row>
    <row r="116" spans="1:3" ht="12" customHeight="1">
      <c r="A116" s="15" t="s">
        <v>100</v>
      </c>
      <c r="B116" s="12" t="s">
        <v>371</v>
      </c>
      <c r="C116" s="324"/>
    </row>
    <row r="117" spans="1:3" ht="12" customHeight="1">
      <c r="A117" s="15" t="s">
        <v>101</v>
      </c>
      <c r="B117" s="12" t="s">
        <v>181</v>
      </c>
      <c r="C117" s="323">
        <v>15000000</v>
      </c>
    </row>
    <row r="118" spans="1:3" ht="12" customHeight="1">
      <c r="A118" s="15" t="s">
        <v>102</v>
      </c>
      <c r="B118" s="12" t="s">
        <v>372</v>
      </c>
      <c r="C118" s="292"/>
    </row>
    <row r="119" spans="1:3" ht="12" customHeight="1">
      <c r="A119" s="15" t="s">
        <v>103</v>
      </c>
      <c r="B119" s="318" t="s">
        <v>229</v>
      </c>
      <c r="C119" s="292"/>
    </row>
    <row r="120" spans="1:3" ht="12" customHeight="1">
      <c r="A120" s="15" t="s">
        <v>112</v>
      </c>
      <c r="B120" s="317" t="s">
        <v>434</v>
      </c>
      <c r="C120" s="292"/>
    </row>
    <row r="121" spans="1:3" ht="12" customHeight="1">
      <c r="A121" s="15" t="s">
        <v>114</v>
      </c>
      <c r="B121" s="442" t="s">
        <v>377</v>
      </c>
      <c r="C121" s="292"/>
    </row>
    <row r="122" spans="1:3">
      <c r="A122" s="15" t="s">
        <v>182</v>
      </c>
      <c r="B122" s="157" t="s">
        <v>360</v>
      </c>
      <c r="C122" s="292"/>
    </row>
    <row r="123" spans="1:3" ht="12" customHeight="1">
      <c r="A123" s="15" t="s">
        <v>183</v>
      </c>
      <c r="B123" s="157" t="s">
        <v>376</v>
      </c>
      <c r="C123" s="292"/>
    </row>
    <row r="124" spans="1:3" ht="12" customHeight="1">
      <c r="A124" s="15" t="s">
        <v>184</v>
      </c>
      <c r="B124" s="157" t="s">
        <v>375</v>
      </c>
      <c r="C124" s="292"/>
    </row>
    <row r="125" spans="1:3" ht="12" customHeight="1">
      <c r="A125" s="15" t="s">
        <v>368</v>
      </c>
      <c r="B125" s="157" t="s">
        <v>363</v>
      </c>
      <c r="C125" s="292"/>
    </row>
    <row r="126" spans="1:3" ht="12" customHeight="1">
      <c r="A126" s="15" t="s">
        <v>369</v>
      </c>
      <c r="B126" s="157" t="s">
        <v>374</v>
      </c>
      <c r="C126" s="292"/>
    </row>
    <row r="127" spans="1:3" ht="16.5" thickBot="1">
      <c r="A127" s="13" t="s">
        <v>370</v>
      </c>
      <c r="B127" s="157" t="s">
        <v>373</v>
      </c>
      <c r="C127" s="294"/>
    </row>
    <row r="128" spans="1:3" ht="12" customHeight="1" thickBot="1">
      <c r="A128" s="20" t="s">
        <v>20</v>
      </c>
      <c r="B128" s="146" t="s">
        <v>457</v>
      </c>
      <c r="C128" s="321">
        <f>+C93+C114</f>
        <v>423499090</v>
      </c>
    </row>
    <row r="129" spans="1:3" ht="12" customHeight="1" thickBot="1">
      <c r="A129" s="20" t="s">
        <v>21</v>
      </c>
      <c r="B129" s="146" t="s">
        <v>458</v>
      </c>
      <c r="C129" s="321">
        <f>+C130+C131+C132</f>
        <v>0</v>
      </c>
    </row>
    <row r="130" spans="1:3" ht="12" customHeight="1">
      <c r="A130" s="15" t="s">
        <v>268</v>
      </c>
      <c r="B130" s="12" t="s">
        <v>465</v>
      </c>
      <c r="C130" s="292"/>
    </row>
    <row r="131" spans="1:3" ht="12" customHeight="1">
      <c r="A131" s="15" t="s">
        <v>271</v>
      </c>
      <c r="B131" s="12" t="s">
        <v>466</v>
      </c>
      <c r="C131" s="292"/>
    </row>
    <row r="132" spans="1:3" ht="12" customHeight="1" thickBot="1">
      <c r="A132" s="13" t="s">
        <v>272</v>
      </c>
      <c r="B132" s="12" t="s">
        <v>467</v>
      </c>
      <c r="C132" s="292"/>
    </row>
    <row r="133" spans="1:3" ht="12" customHeight="1" thickBot="1">
      <c r="A133" s="20" t="s">
        <v>22</v>
      </c>
      <c r="B133" s="146" t="s">
        <v>459</v>
      </c>
      <c r="C133" s="321">
        <f>SUM(C134:C139)</f>
        <v>0</v>
      </c>
    </row>
    <row r="134" spans="1:3" ht="12" customHeight="1">
      <c r="A134" s="15" t="s">
        <v>86</v>
      </c>
      <c r="B134" s="9" t="s">
        <v>468</v>
      </c>
      <c r="C134" s="292"/>
    </row>
    <row r="135" spans="1:3" ht="12" customHeight="1">
      <c r="A135" s="15" t="s">
        <v>87</v>
      </c>
      <c r="B135" s="9" t="s">
        <v>460</v>
      </c>
      <c r="C135" s="292"/>
    </row>
    <row r="136" spans="1:3" ht="12" customHeight="1">
      <c r="A136" s="15" t="s">
        <v>88</v>
      </c>
      <c r="B136" s="9" t="s">
        <v>461</v>
      </c>
      <c r="C136" s="292"/>
    </row>
    <row r="137" spans="1:3" ht="12" customHeight="1">
      <c r="A137" s="15" t="s">
        <v>169</v>
      </c>
      <c r="B137" s="9" t="s">
        <v>462</v>
      </c>
      <c r="C137" s="292"/>
    </row>
    <row r="138" spans="1:3" ht="12" customHeight="1">
      <c r="A138" s="15" t="s">
        <v>170</v>
      </c>
      <c r="B138" s="9" t="s">
        <v>463</v>
      </c>
      <c r="C138" s="292"/>
    </row>
    <row r="139" spans="1:3" ht="12" customHeight="1" thickBot="1">
      <c r="A139" s="13" t="s">
        <v>171</v>
      </c>
      <c r="B139" s="9" t="s">
        <v>464</v>
      </c>
      <c r="C139" s="292"/>
    </row>
    <row r="140" spans="1:3" ht="12" customHeight="1" thickBot="1">
      <c r="A140" s="20" t="s">
        <v>23</v>
      </c>
      <c r="B140" s="146" t="s">
        <v>472</v>
      </c>
      <c r="C140" s="327">
        <f>+C141+C142+C143+C144</f>
        <v>0</v>
      </c>
    </row>
    <row r="141" spans="1:3" ht="12" customHeight="1">
      <c r="A141" s="15" t="s">
        <v>89</v>
      </c>
      <c r="B141" s="9" t="s">
        <v>378</v>
      </c>
      <c r="C141" s="292"/>
    </row>
    <row r="142" spans="1:3" ht="12" customHeight="1">
      <c r="A142" s="15" t="s">
        <v>90</v>
      </c>
      <c r="B142" s="9" t="s">
        <v>379</v>
      </c>
      <c r="C142" s="292"/>
    </row>
    <row r="143" spans="1:3" ht="12" customHeight="1">
      <c r="A143" s="15" t="s">
        <v>292</v>
      </c>
      <c r="B143" s="9" t="s">
        <v>473</v>
      </c>
      <c r="C143" s="292"/>
    </row>
    <row r="144" spans="1:3" ht="12" customHeight="1" thickBot="1">
      <c r="A144" s="13" t="s">
        <v>293</v>
      </c>
      <c r="B144" s="7" t="s">
        <v>398</v>
      </c>
      <c r="C144" s="292"/>
    </row>
    <row r="145" spans="1:9" ht="12" customHeight="1" thickBot="1">
      <c r="A145" s="20" t="s">
        <v>24</v>
      </c>
      <c r="B145" s="146" t="s">
        <v>474</v>
      </c>
      <c r="C145" s="330">
        <f>SUM(C146:C150)</f>
        <v>0</v>
      </c>
    </row>
    <row r="146" spans="1:9" ht="12" customHeight="1">
      <c r="A146" s="15" t="s">
        <v>91</v>
      </c>
      <c r="B146" s="9" t="s">
        <v>469</v>
      </c>
      <c r="C146" s="292"/>
    </row>
    <row r="147" spans="1:9" ht="12" customHeight="1">
      <c r="A147" s="15" t="s">
        <v>92</v>
      </c>
      <c r="B147" s="9" t="s">
        <v>476</v>
      </c>
      <c r="C147" s="292"/>
    </row>
    <row r="148" spans="1:9" ht="12" customHeight="1">
      <c r="A148" s="15" t="s">
        <v>304</v>
      </c>
      <c r="B148" s="9" t="s">
        <v>471</v>
      </c>
      <c r="C148" s="292"/>
    </row>
    <row r="149" spans="1:9" ht="12" customHeight="1">
      <c r="A149" s="15" t="s">
        <v>305</v>
      </c>
      <c r="B149" s="9" t="s">
        <v>477</v>
      </c>
      <c r="C149" s="292"/>
    </row>
    <row r="150" spans="1:9" ht="12" customHeight="1" thickBot="1">
      <c r="A150" s="15" t="s">
        <v>475</v>
      </c>
      <c r="B150" s="9" t="s">
        <v>478</v>
      </c>
      <c r="C150" s="292"/>
    </row>
    <row r="151" spans="1:9" ht="12" customHeight="1" thickBot="1">
      <c r="A151" s="20" t="s">
        <v>25</v>
      </c>
      <c r="B151" s="146" t="s">
        <v>479</v>
      </c>
      <c r="C151" s="526"/>
    </row>
    <row r="152" spans="1:9" ht="12" customHeight="1" thickBot="1">
      <c r="A152" s="20" t="s">
        <v>26</v>
      </c>
      <c r="B152" s="146" t="s">
        <v>480</v>
      </c>
      <c r="C152" s="526"/>
    </row>
    <row r="153" spans="1:9" ht="15" customHeight="1" thickBot="1">
      <c r="A153" s="20" t="s">
        <v>27</v>
      </c>
      <c r="B153" s="146" t="s">
        <v>482</v>
      </c>
      <c r="C153" s="456">
        <f>+C129+C133+C140+C145+C151+C152</f>
        <v>0</v>
      </c>
      <c r="F153" s="457"/>
      <c r="G153" s="458"/>
      <c r="H153" s="458"/>
      <c r="I153" s="458"/>
    </row>
    <row r="154" spans="1:9" s="445" customFormat="1" ht="12.95" customHeight="1" thickBot="1">
      <c r="A154" s="319" t="s">
        <v>28</v>
      </c>
      <c r="B154" s="409" t="s">
        <v>481</v>
      </c>
      <c r="C154" s="456">
        <f>+C128+C153</f>
        <v>423499090</v>
      </c>
    </row>
    <row r="155" spans="1:9" ht="7.5" customHeight="1"/>
    <row r="156" spans="1:9">
      <c r="A156" s="642"/>
      <c r="B156" s="642"/>
      <c r="C156" s="642"/>
    </row>
    <row r="157" spans="1:9" ht="15" customHeight="1">
      <c r="A157" s="638"/>
      <c r="B157" s="638"/>
      <c r="C157" s="572"/>
    </row>
    <row r="158" spans="1:9" ht="13.5" customHeight="1">
      <c r="A158" s="573"/>
      <c r="B158" s="574"/>
      <c r="C158" s="575"/>
      <c r="D158" s="459"/>
    </row>
    <row r="159" spans="1:9" ht="27.75" customHeight="1">
      <c r="A159" s="573"/>
      <c r="B159" s="574"/>
      <c r="C159" s="575"/>
    </row>
  </sheetData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Tiszatarján Község Önkormányzata
2018. ÉVI KÖLTSÉGVETÉS
KÖTELEZŐ FELADATAINAK MÉRLEGE &amp;R&amp;"Times New Roman CE,Félkövér dőlt"&amp;11 1.2. melléklet a ........./2018.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C61"/>
  <sheetViews>
    <sheetView topLeftCell="A19" zoomScaleNormal="100" workbookViewId="0">
      <selection activeCell="C47" sqref="C47"/>
    </sheetView>
  </sheetViews>
  <sheetFormatPr defaultRowHeight="12.75"/>
  <cols>
    <col min="1" max="1" width="13.83203125" style="269" customWidth="1"/>
    <col min="2" max="2" width="79.1640625" style="270" customWidth="1"/>
    <col min="3" max="3" width="25" style="270" customWidth="1"/>
    <col min="4" max="16384" width="9.33203125" style="270"/>
  </cols>
  <sheetData>
    <row r="1" spans="1:3" s="249" customFormat="1" ht="21" customHeight="1" thickBot="1">
      <c r="A1" s="248"/>
      <c r="B1" s="250"/>
      <c r="C1" s="486" t="s">
        <v>591</v>
      </c>
    </row>
    <row r="2" spans="1:3" s="487" customFormat="1" ht="35.25" customHeight="1">
      <c r="A2" s="436" t="s">
        <v>198</v>
      </c>
      <c r="B2" s="382" t="s">
        <v>561</v>
      </c>
      <c r="C2" s="396" t="s">
        <v>59</v>
      </c>
    </row>
    <row r="3" spans="1:3" s="487" customFormat="1" ht="24.75" thickBot="1">
      <c r="A3" s="480" t="s">
        <v>197</v>
      </c>
      <c r="B3" s="383" t="s">
        <v>406</v>
      </c>
      <c r="C3" s="397" t="s">
        <v>53</v>
      </c>
    </row>
    <row r="4" spans="1:3" s="488" customFormat="1" ht="15.95" customHeight="1" thickBot="1">
      <c r="A4" s="252"/>
      <c r="B4" s="252"/>
      <c r="C4" s="253" t="s">
        <v>551</v>
      </c>
    </row>
    <row r="5" spans="1:3" ht="13.5" thickBot="1">
      <c r="A5" s="437" t="s">
        <v>199</v>
      </c>
      <c r="B5" s="254" t="s">
        <v>54</v>
      </c>
      <c r="C5" s="255" t="s">
        <v>55</v>
      </c>
    </row>
    <row r="6" spans="1:3" s="489" customFormat="1" ht="12.95" customHeight="1" thickBot="1">
      <c r="A6" s="215" t="s">
        <v>496</v>
      </c>
      <c r="B6" s="216" t="s">
        <v>497</v>
      </c>
      <c r="C6" s="217" t="s">
        <v>498</v>
      </c>
    </row>
    <row r="7" spans="1:3" s="489" customFormat="1" ht="15.95" customHeight="1" thickBot="1">
      <c r="A7" s="256"/>
      <c r="B7" s="257" t="s">
        <v>56</v>
      </c>
      <c r="C7" s="258"/>
    </row>
    <row r="8" spans="1:3" s="398" customFormat="1" ht="12" customHeight="1" thickBot="1">
      <c r="A8" s="215" t="s">
        <v>18</v>
      </c>
      <c r="B8" s="259" t="s">
        <v>525</v>
      </c>
      <c r="C8" s="341">
        <f>SUM(C9:C19)</f>
        <v>0</v>
      </c>
    </row>
    <row r="9" spans="1:3" s="398" customFormat="1" ht="12" customHeight="1">
      <c r="A9" s="481" t="s">
        <v>93</v>
      </c>
      <c r="B9" s="10" t="s">
        <v>281</v>
      </c>
      <c r="C9" s="387"/>
    </row>
    <row r="10" spans="1:3" s="398" customFormat="1" ht="12" customHeight="1">
      <c r="A10" s="482" t="s">
        <v>94</v>
      </c>
      <c r="B10" s="8" t="s">
        <v>282</v>
      </c>
      <c r="C10" s="339"/>
    </row>
    <row r="11" spans="1:3" s="398" customFormat="1" ht="12" customHeight="1">
      <c r="A11" s="482" t="s">
        <v>95</v>
      </c>
      <c r="B11" s="8" t="s">
        <v>283</v>
      </c>
      <c r="C11" s="339"/>
    </row>
    <row r="12" spans="1:3" s="398" customFormat="1" ht="12" customHeight="1">
      <c r="A12" s="482" t="s">
        <v>96</v>
      </c>
      <c r="B12" s="8" t="s">
        <v>284</v>
      </c>
      <c r="C12" s="339"/>
    </row>
    <row r="13" spans="1:3" s="398" customFormat="1" ht="12" customHeight="1">
      <c r="A13" s="482" t="s">
        <v>144</v>
      </c>
      <c r="B13" s="8" t="s">
        <v>285</v>
      </c>
      <c r="C13" s="339"/>
    </row>
    <row r="14" spans="1:3" s="398" customFormat="1" ht="12" customHeight="1">
      <c r="A14" s="482" t="s">
        <v>97</v>
      </c>
      <c r="B14" s="8" t="s">
        <v>407</v>
      </c>
      <c r="C14" s="339"/>
    </row>
    <row r="15" spans="1:3" s="398" customFormat="1" ht="12" customHeight="1">
      <c r="A15" s="482" t="s">
        <v>98</v>
      </c>
      <c r="B15" s="7" t="s">
        <v>408</v>
      </c>
      <c r="C15" s="339"/>
    </row>
    <row r="16" spans="1:3" s="398" customFormat="1" ht="12" customHeight="1">
      <c r="A16" s="482" t="s">
        <v>108</v>
      </c>
      <c r="B16" s="8" t="s">
        <v>288</v>
      </c>
      <c r="C16" s="388"/>
    </row>
    <row r="17" spans="1:3" s="490" customFormat="1" ht="12" customHeight="1">
      <c r="A17" s="482" t="s">
        <v>109</v>
      </c>
      <c r="B17" s="8" t="s">
        <v>289</v>
      </c>
      <c r="C17" s="339"/>
    </row>
    <row r="18" spans="1:3" s="490" customFormat="1" ht="12" customHeight="1">
      <c r="A18" s="482" t="s">
        <v>110</v>
      </c>
      <c r="B18" s="8" t="s">
        <v>442</v>
      </c>
      <c r="C18" s="340"/>
    </row>
    <row r="19" spans="1:3" s="490" customFormat="1" ht="12" customHeight="1" thickBot="1">
      <c r="A19" s="482" t="s">
        <v>111</v>
      </c>
      <c r="B19" s="7" t="s">
        <v>290</v>
      </c>
      <c r="C19" s="340"/>
    </row>
    <row r="20" spans="1:3" s="398" customFormat="1" ht="12" customHeight="1" thickBot="1">
      <c r="A20" s="215" t="s">
        <v>19</v>
      </c>
      <c r="B20" s="259" t="s">
        <v>409</v>
      </c>
      <c r="C20" s="341">
        <f>SUM(C21:C23)</f>
        <v>0</v>
      </c>
    </row>
    <row r="21" spans="1:3" s="490" customFormat="1" ht="12" customHeight="1">
      <c r="A21" s="482" t="s">
        <v>99</v>
      </c>
      <c r="B21" s="9" t="s">
        <v>258</v>
      </c>
      <c r="C21" s="339"/>
    </row>
    <row r="22" spans="1:3" s="490" customFormat="1" ht="12" customHeight="1">
      <c r="A22" s="482" t="s">
        <v>100</v>
      </c>
      <c r="B22" s="8" t="s">
        <v>410</v>
      </c>
      <c r="C22" s="339"/>
    </row>
    <row r="23" spans="1:3" s="490" customFormat="1" ht="12" customHeight="1">
      <c r="A23" s="482" t="s">
        <v>101</v>
      </c>
      <c r="B23" s="8" t="s">
        <v>411</v>
      </c>
      <c r="C23" s="339"/>
    </row>
    <row r="24" spans="1:3" s="490" customFormat="1" ht="12" customHeight="1" thickBot="1">
      <c r="A24" s="482" t="s">
        <v>102</v>
      </c>
      <c r="B24" s="8" t="s">
        <v>526</v>
      </c>
      <c r="C24" s="339"/>
    </row>
    <row r="25" spans="1:3" s="490" customFormat="1" ht="12" customHeight="1" thickBot="1">
      <c r="A25" s="223" t="s">
        <v>20</v>
      </c>
      <c r="B25" s="146" t="s">
        <v>168</v>
      </c>
      <c r="C25" s="368"/>
    </row>
    <row r="26" spans="1:3" s="490" customFormat="1" ht="12" customHeight="1" thickBot="1">
      <c r="A26" s="223" t="s">
        <v>21</v>
      </c>
      <c r="B26" s="146" t="s">
        <v>527</v>
      </c>
      <c r="C26" s="341">
        <f>+C27+C28+C29</f>
        <v>0</v>
      </c>
    </row>
    <row r="27" spans="1:3" s="490" customFormat="1" ht="12" customHeight="1">
      <c r="A27" s="483" t="s">
        <v>268</v>
      </c>
      <c r="B27" s="484" t="s">
        <v>263</v>
      </c>
      <c r="C27" s="93"/>
    </row>
    <row r="28" spans="1:3" s="490" customFormat="1" ht="12" customHeight="1">
      <c r="A28" s="483" t="s">
        <v>271</v>
      </c>
      <c r="B28" s="484" t="s">
        <v>410</v>
      </c>
      <c r="C28" s="339"/>
    </row>
    <row r="29" spans="1:3" s="490" customFormat="1" ht="12" customHeight="1">
      <c r="A29" s="483" t="s">
        <v>272</v>
      </c>
      <c r="B29" s="485" t="s">
        <v>412</v>
      </c>
      <c r="C29" s="339"/>
    </row>
    <row r="30" spans="1:3" s="490" customFormat="1" ht="12" customHeight="1" thickBot="1">
      <c r="A30" s="482" t="s">
        <v>273</v>
      </c>
      <c r="B30" s="155" t="s">
        <v>528</v>
      </c>
      <c r="C30" s="100"/>
    </row>
    <row r="31" spans="1:3" s="490" customFormat="1" ht="12" customHeight="1" thickBot="1">
      <c r="A31" s="223" t="s">
        <v>22</v>
      </c>
      <c r="B31" s="146" t="s">
        <v>413</v>
      </c>
      <c r="C31" s="341">
        <f>+C32+C33+C34</f>
        <v>0</v>
      </c>
    </row>
    <row r="32" spans="1:3" s="490" customFormat="1" ht="12" customHeight="1">
      <c r="A32" s="483" t="s">
        <v>86</v>
      </c>
      <c r="B32" s="484" t="s">
        <v>295</v>
      </c>
      <c r="C32" s="93"/>
    </row>
    <row r="33" spans="1:3" s="490" customFormat="1" ht="12" customHeight="1">
      <c r="A33" s="483" t="s">
        <v>87</v>
      </c>
      <c r="B33" s="485" t="s">
        <v>296</v>
      </c>
      <c r="C33" s="342"/>
    </row>
    <row r="34" spans="1:3" s="490" customFormat="1" ht="12" customHeight="1" thickBot="1">
      <c r="A34" s="482" t="s">
        <v>88</v>
      </c>
      <c r="B34" s="155" t="s">
        <v>297</v>
      </c>
      <c r="C34" s="100"/>
    </row>
    <row r="35" spans="1:3" s="398" customFormat="1" ht="12" customHeight="1" thickBot="1">
      <c r="A35" s="223" t="s">
        <v>23</v>
      </c>
      <c r="B35" s="146" t="s">
        <v>383</v>
      </c>
      <c r="C35" s="368"/>
    </row>
    <row r="36" spans="1:3" s="398" customFormat="1" ht="12" customHeight="1" thickBot="1">
      <c r="A36" s="223" t="s">
        <v>24</v>
      </c>
      <c r="B36" s="146" t="s">
        <v>414</v>
      </c>
      <c r="C36" s="389"/>
    </row>
    <row r="37" spans="1:3" s="398" customFormat="1" ht="12" customHeight="1" thickBot="1">
      <c r="A37" s="215" t="s">
        <v>25</v>
      </c>
      <c r="B37" s="146" t="s">
        <v>415</v>
      </c>
      <c r="C37" s="390">
        <f>+C8+C20+C25+C26+C31+C35+C36</f>
        <v>0</v>
      </c>
    </row>
    <row r="38" spans="1:3" s="398" customFormat="1" ht="12" customHeight="1" thickBot="1">
      <c r="A38" s="260" t="s">
        <v>26</v>
      </c>
      <c r="B38" s="146" t="s">
        <v>416</v>
      </c>
      <c r="C38" s="390"/>
    </row>
    <row r="39" spans="1:3" s="398" customFormat="1" ht="12" customHeight="1">
      <c r="A39" s="483" t="s">
        <v>417</v>
      </c>
      <c r="B39" s="484" t="s">
        <v>236</v>
      </c>
      <c r="C39" s="93">
        <v>733756</v>
      </c>
    </row>
    <row r="40" spans="1:3" s="398" customFormat="1" ht="12" customHeight="1">
      <c r="A40" s="483" t="s">
        <v>418</v>
      </c>
      <c r="B40" s="485" t="s">
        <v>2</v>
      </c>
      <c r="C40" s="342"/>
    </row>
    <row r="41" spans="1:3" s="490" customFormat="1" ht="12" customHeight="1" thickBot="1">
      <c r="A41" s="482" t="s">
        <v>419</v>
      </c>
      <c r="B41" s="155" t="s">
        <v>420</v>
      </c>
      <c r="C41" s="100">
        <v>56112368</v>
      </c>
    </row>
    <row r="42" spans="1:3" s="490" customFormat="1" ht="15" customHeight="1" thickBot="1">
      <c r="A42" s="260" t="s">
        <v>27</v>
      </c>
      <c r="B42" s="261" t="s">
        <v>421</v>
      </c>
      <c r="C42" s="393">
        <v>56846124</v>
      </c>
    </row>
    <row r="43" spans="1:3" s="490" customFormat="1" ht="15" customHeight="1">
      <c r="A43" s="262"/>
      <c r="B43" s="263"/>
      <c r="C43" s="391"/>
    </row>
    <row r="44" spans="1:3" ht="13.5" thickBot="1">
      <c r="A44" s="264"/>
      <c r="B44" s="265"/>
      <c r="C44" s="392"/>
    </row>
    <row r="45" spans="1:3" s="489" customFormat="1" ht="16.5" customHeight="1" thickBot="1">
      <c r="A45" s="266"/>
      <c r="B45" s="267" t="s">
        <v>57</v>
      </c>
      <c r="C45" s="393"/>
    </row>
    <row r="46" spans="1:3" s="491" customFormat="1" ht="12" customHeight="1" thickBot="1">
      <c r="A46" s="223" t="s">
        <v>18</v>
      </c>
      <c r="B46" s="146" t="s">
        <v>422</v>
      </c>
      <c r="C46" s="341">
        <v>56846124</v>
      </c>
    </row>
    <row r="47" spans="1:3" ht="12" customHeight="1">
      <c r="A47" s="482" t="s">
        <v>93</v>
      </c>
      <c r="B47" s="9" t="s">
        <v>49</v>
      </c>
      <c r="C47" s="93">
        <v>42791440</v>
      </c>
    </row>
    <row r="48" spans="1:3" ht="12" customHeight="1">
      <c r="A48" s="482" t="s">
        <v>94</v>
      </c>
      <c r="B48" s="8" t="s">
        <v>177</v>
      </c>
      <c r="C48" s="96">
        <v>7708146</v>
      </c>
    </row>
    <row r="49" spans="1:3" ht="12" customHeight="1">
      <c r="A49" s="482" t="s">
        <v>95</v>
      </c>
      <c r="B49" s="8" t="s">
        <v>135</v>
      </c>
      <c r="C49" s="96">
        <v>6346538</v>
      </c>
    </row>
    <row r="50" spans="1:3" ht="12" customHeight="1">
      <c r="A50" s="482" t="s">
        <v>96</v>
      </c>
      <c r="B50" s="8" t="s">
        <v>178</v>
      </c>
      <c r="C50" s="96"/>
    </row>
    <row r="51" spans="1:3" ht="12" customHeight="1" thickBot="1">
      <c r="A51" s="482" t="s">
        <v>144</v>
      </c>
      <c r="B51" s="8" t="s">
        <v>179</v>
      </c>
      <c r="C51" s="96"/>
    </row>
    <row r="52" spans="1:3" ht="12" customHeight="1" thickBot="1">
      <c r="A52" s="223" t="s">
        <v>19</v>
      </c>
      <c r="B52" s="146" t="s">
        <v>423</v>
      </c>
      <c r="C52" s="341">
        <f>SUM(C53:C55)</f>
        <v>0</v>
      </c>
    </row>
    <row r="53" spans="1:3" s="491" customFormat="1" ht="12" customHeight="1">
      <c r="A53" s="482" t="s">
        <v>99</v>
      </c>
      <c r="B53" s="9" t="s">
        <v>226</v>
      </c>
      <c r="C53" s="93"/>
    </row>
    <row r="54" spans="1:3" ht="12" customHeight="1">
      <c r="A54" s="482" t="s">
        <v>100</v>
      </c>
      <c r="B54" s="8" t="s">
        <v>181</v>
      </c>
      <c r="C54" s="96"/>
    </row>
    <row r="55" spans="1:3" ht="12" customHeight="1">
      <c r="A55" s="482" t="s">
        <v>101</v>
      </c>
      <c r="B55" s="8" t="s">
        <v>58</v>
      </c>
      <c r="C55" s="96"/>
    </row>
    <row r="56" spans="1:3" ht="12" customHeight="1" thickBot="1">
      <c r="A56" s="482" t="s">
        <v>102</v>
      </c>
      <c r="B56" s="8" t="s">
        <v>529</v>
      </c>
      <c r="C56" s="96"/>
    </row>
    <row r="57" spans="1:3" ht="12" customHeight="1" thickBot="1">
      <c r="A57" s="223" t="s">
        <v>20</v>
      </c>
      <c r="B57" s="146" t="s">
        <v>13</v>
      </c>
      <c r="C57" s="368"/>
    </row>
    <row r="58" spans="1:3" ht="15" customHeight="1" thickBot="1">
      <c r="A58" s="223" t="s">
        <v>21</v>
      </c>
      <c r="B58" s="268" t="s">
        <v>532</v>
      </c>
      <c r="C58" s="394">
        <f>+C46+C52+C57</f>
        <v>56846124</v>
      </c>
    </row>
    <row r="59" spans="1:3" ht="13.5" thickBot="1">
      <c r="C59" s="395"/>
    </row>
    <row r="60" spans="1:3" ht="15" customHeight="1" thickBot="1">
      <c r="A60" s="271" t="s">
        <v>524</v>
      </c>
      <c r="B60" s="272"/>
      <c r="C60" s="143">
        <v>15</v>
      </c>
    </row>
    <row r="61" spans="1:3" ht="14.25" customHeight="1" thickBot="1">
      <c r="A61" s="271" t="s">
        <v>200</v>
      </c>
      <c r="B61" s="272"/>
      <c r="C61" s="143"/>
    </row>
  </sheetData>
  <phoneticPr fontId="30" type="noConversion"/>
  <pageMargins left="0.75" right="0.75" top="1" bottom="1" header="0.5" footer="0.5"/>
  <pageSetup paperSize="9" scale="81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Munka18">
    <tabColor rgb="FF92D050"/>
  </sheetPr>
  <dimension ref="A1:C61"/>
  <sheetViews>
    <sheetView topLeftCell="A16" zoomScaleNormal="100" workbookViewId="0">
      <selection activeCell="F5" sqref="F5"/>
    </sheetView>
  </sheetViews>
  <sheetFormatPr defaultRowHeight="12.75"/>
  <cols>
    <col min="1" max="1" width="13.83203125" style="269" customWidth="1"/>
    <col min="2" max="2" width="79.1640625" style="270" customWidth="1"/>
    <col min="3" max="3" width="25" style="270" customWidth="1"/>
    <col min="4" max="16384" width="9.33203125" style="270"/>
  </cols>
  <sheetData>
    <row r="1" spans="1:3" s="249" customFormat="1" ht="21" customHeight="1" thickBot="1">
      <c r="A1" s="248"/>
      <c r="B1" s="250"/>
      <c r="C1" s="486" t="s">
        <v>610</v>
      </c>
    </row>
    <row r="2" spans="1:3" s="487" customFormat="1" ht="25.5" customHeight="1">
      <c r="A2" s="436" t="s">
        <v>198</v>
      </c>
      <c r="B2" s="382" t="s">
        <v>562</v>
      </c>
      <c r="C2" s="396" t="s">
        <v>60</v>
      </c>
    </row>
    <row r="3" spans="1:3" s="487" customFormat="1" ht="24.75" thickBot="1">
      <c r="A3" s="480" t="s">
        <v>197</v>
      </c>
      <c r="B3" s="383" t="s">
        <v>406</v>
      </c>
      <c r="C3" s="397" t="s">
        <v>53</v>
      </c>
    </row>
    <row r="4" spans="1:3" s="488" customFormat="1" ht="15.95" customHeight="1" thickBot="1">
      <c r="A4" s="252"/>
      <c r="B4" s="252"/>
      <c r="C4" s="253" t="s">
        <v>557</v>
      </c>
    </row>
    <row r="5" spans="1:3" ht="13.5" thickBot="1">
      <c r="A5" s="437" t="s">
        <v>199</v>
      </c>
      <c r="B5" s="254" t="s">
        <v>54</v>
      </c>
      <c r="C5" s="255" t="s">
        <v>55</v>
      </c>
    </row>
    <row r="6" spans="1:3" s="489" customFormat="1" ht="12.95" customHeight="1" thickBot="1">
      <c r="A6" s="215" t="s">
        <v>496</v>
      </c>
      <c r="B6" s="216" t="s">
        <v>497</v>
      </c>
      <c r="C6" s="217" t="s">
        <v>498</v>
      </c>
    </row>
    <row r="7" spans="1:3" s="489" customFormat="1" ht="15.95" customHeight="1" thickBot="1">
      <c r="A7" s="256"/>
      <c r="B7" s="257" t="s">
        <v>56</v>
      </c>
      <c r="C7" s="258"/>
    </row>
    <row r="8" spans="1:3" s="398" customFormat="1" ht="12" customHeight="1" thickBot="1">
      <c r="A8" s="215" t="s">
        <v>18</v>
      </c>
      <c r="B8" s="259" t="s">
        <v>525</v>
      </c>
      <c r="C8" s="341">
        <f>SUM(C9:C19)</f>
        <v>0</v>
      </c>
    </row>
    <row r="9" spans="1:3" s="398" customFormat="1" ht="12" customHeight="1">
      <c r="A9" s="481" t="s">
        <v>93</v>
      </c>
      <c r="B9" s="10" t="s">
        <v>281</v>
      </c>
      <c r="C9" s="387"/>
    </row>
    <row r="10" spans="1:3" s="398" customFormat="1" ht="12" customHeight="1">
      <c r="A10" s="482" t="s">
        <v>94</v>
      </c>
      <c r="B10" s="8" t="s">
        <v>282</v>
      </c>
      <c r="C10" s="339"/>
    </row>
    <row r="11" spans="1:3" s="398" customFormat="1" ht="12" customHeight="1">
      <c r="A11" s="482" t="s">
        <v>95</v>
      </c>
      <c r="B11" s="8" t="s">
        <v>283</v>
      </c>
      <c r="C11" s="339"/>
    </row>
    <row r="12" spans="1:3" s="398" customFormat="1" ht="12" customHeight="1">
      <c r="A12" s="482" t="s">
        <v>96</v>
      </c>
      <c r="B12" s="8" t="s">
        <v>284</v>
      </c>
      <c r="C12" s="339"/>
    </row>
    <row r="13" spans="1:3" s="398" customFormat="1" ht="12" customHeight="1">
      <c r="A13" s="482" t="s">
        <v>144</v>
      </c>
      <c r="B13" s="8" t="s">
        <v>285</v>
      </c>
      <c r="C13" s="339"/>
    </row>
    <row r="14" spans="1:3" s="398" customFormat="1" ht="12" customHeight="1">
      <c r="A14" s="482" t="s">
        <v>97</v>
      </c>
      <c r="B14" s="8" t="s">
        <v>407</v>
      </c>
      <c r="C14" s="339"/>
    </row>
    <row r="15" spans="1:3" s="398" customFormat="1" ht="12" customHeight="1">
      <c r="A15" s="482" t="s">
        <v>98</v>
      </c>
      <c r="B15" s="7" t="s">
        <v>408</v>
      </c>
      <c r="C15" s="339"/>
    </row>
    <row r="16" spans="1:3" s="398" customFormat="1" ht="12" customHeight="1">
      <c r="A16" s="482" t="s">
        <v>108</v>
      </c>
      <c r="B16" s="8" t="s">
        <v>288</v>
      </c>
      <c r="C16" s="388"/>
    </row>
    <row r="17" spans="1:3" s="490" customFormat="1" ht="12" customHeight="1">
      <c r="A17" s="482" t="s">
        <v>109</v>
      </c>
      <c r="B17" s="8" t="s">
        <v>289</v>
      </c>
      <c r="C17" s="339"/>
    </row>
    <row r="18" spans="1:3" s="490" customFormat="1" ht="12" customHeight="1">
      <c r="A18" s="482" t="s">
        <v>110</v>
      </c>
      <c r="B18" s="8" t="s">
        <v>442</v>
      </c>
      <c r="C18" s="340"/>
    </row>
    <row r="19" spans="1:3" s="490" customFormat="1" ht="12" customHeight="1" thickBot="1">
      <c r="A19" s="482" t="s">
        <v>111</v>
      </c>
      <c r="B19" s="7" t="s">
        <v>290</v>
      </c>
      <c r="C19" s="340"/>
    </row>
    <row r="20" spans="1:3" s="398" customFormat="1" ht="12" customHeight="1" thickBot="1">
      <c r="A20" s="215" t="s">
        <v>19</v>
      </c>
      <c r="B20" s="259" t="s">
        <v>409</v>
      </c>
      <c r="C20" s="341">
        <f>SUM(C21:C23)</f>
        <v>0</v>
      </c>
    </row>
    <row r="21" spans="1:3" s="490" customFormat="1" ht="12" customHeight="1">
      <c r="A21" s="482" t="s">
        <v>99</v>
      </c>
      <c r="B21" s="9" t="s">
        <v>258</v>
      </c>
      <c r="C21" s="339"/>
    </row>
    <row r="22" spans="1:3" s="490" customFormat="1" ht="12" customHeight="1">
      <c r="A22" s="482" t="s">
        <v>100</v>
      </c>
      <c r="B22" s="8" t="s">
        <v>410</v>
      </c>
      <c r="C22" s="339"/>
    </row>
    <row r="23" spans="1:3" s="490" customFormat="1" ht="12" customHeight="1">
      <c r="A23" s="482" t="s">
        <v>101</v>
      </c>
      <c r="B23" s="8" t="s">
        <v>411</v>
      </c>
      <c r="C23" s="339"/>
    </row>
    <row r="24" spans="1:3" s="490" customFormat="1" ht="12" customHeight="1" thickBot="1">
      <c r="A24" s="482" t="s">
        <v>102</v>
      </c>
      <c r="B24" s="8" t="s">
        <v>526</v>
      </c>
      <c r="C24" s="339"/>
    </row>
    <row r="25" spans="1:3" s="490" customFormat="1" ht="12" customHeight="1" thickBot="1">
      <c r="A25" s="223" t="s">
        <v>20</v>
      </c>
      <c r="B25" s="146" t="s">
        <v>168</v>
      </c>
      <c r="C25" s="368"/>
    </row>
    <row r="26" spans="1:3" s="490" customFormat="1" ht="12" customHeight="1" thickBot="1">
      <c r="A26" s="223" t="s">
        <v>21</v>
      </c>
      <c r="B26" s="146" t="s">
        <v>527</v>
      </c>
      <c r="C26" s="341">
        <f>+C27+C28+C29</f>
        <v>0</v>
      </c>
    </row>
    <row r="27" spans="1:3" s="490" customFormat="1" ht="12" customHeight="1">
      <c r="A27" s="483" t="s">
        <v>268</v>
      </c>
      <c r="B27" s="484" t="s">
        <v>263</v>
      </c>
      <c r="C27" s="93"/>
    </row>
    <row r="28" spans="1:3" s="490" customFormat="1" ht="12" customHeight="1">
      <c r="A28" s="483" t="s">
        <v>271</v>
      </c>
      <c r="B28" s="484" t="s">
        <v>410</v>
      </c>
      <c r="C28" s="339"/>
    </row>
    <row r="29" spans="1:3" s="490" customFormat="1" ht="12" customHeight="1">
      <c r="A29" s="483" t="s">
        <v>272</v>
      </c>
      <c r="B29" s="485" t="s">
        <v>412</v>
      </c>
      <c r="C29" s="339"/>
    </row>
    <row r="30" spans="1:3" s="490" customFormat="1" ht="12" customHeight="1" thickBot="1">
      <c r="A30" s="482" t="s">
        <v>273</v>
      </c>
      <c r="B30" s="155" t="s">
        <v>528</v>
      </c>
      <c r="C30" s="100"/>
    </row>
    <row r="31" spans="1:3" s="490" customFormat="1" ht="12" customHeight="1" thickBot="1">
      <c r="A31" s="223" t="s">
        <v>22</v>
      </c>
      <c r="B31" s="146" t="s">
        <v>413</v>
      </c>
      <c r="C31" s="341">
        <f>+C32+C33+C34</f>
        <v>0</v>
      </c>
    </row>
    <row r="32" spans="1:3" s="490" customFormat="1" ht="12" customHeight="1">
      <c r="A32" s="483" t="s">
        <v>86</v>
      </c>
      <c r="B32" s="484" t="s">
        <v>295</v>
      </c>
      <c r="C32" s="93"/>
    </row>
    <row r="33" spans="1:3" s="490" customFormat="1" ht="12" customHeight="1">
      <c r="A33" s="483" t="s">
        <v>87</v>
      </c>
      <c r="B33" s="485" t="s">
        <v>296</v>
      </c>
      <c r="C33" s="342"/>
    </row>
    <row r="34" spans="1:3" s="490" customFormat="1" ht="12" customHeight="1" thickBot="1">
      <c r="A34" s="482" t="s">
        <v>88</v>
      </c>
      <c r="B34" s="155" t="s">
        <v>297</v>
      </c>
      <c r="C34" s="100"/>
    </row>
    <row r="35" spans="1:3" s="398" customFormat="1" ht="12" customHeight="1" thickBot="1">
      <c r="A35" s="223" t="s">
        <v>23</v>
      </c>
      <c r="B35" s="146" t="s">
        <v>383</v>
      </c>
      <c r="C35" s="368"/>
    </row>
    <row r="36" spans="1:3" s="398" customFormat="1" ht="12" customHeight="1" thickBot="1">
      <c r="A36" s="223" t="s">
        <v>24</v>
      </c>
      <c r="B36" s="146" t="s">
        <v>414</v>
      </c>
      <c r="C36" s="389"/>
    </row>
    <row r="37" spans="1:3" s="398" customFormat="1" ht="12" customHeight="1" thickBot="1">
      <c r="A37" s="215" t="s">
        <v>25</v>
      </c>
      <c r="B37" s="146" t="s">
        <v>415</v>
      </c>
      <c r="C37" s="390">
        <f>+C8+C20+C25+C26+C31+C35+C36</f>
        <v>0</v>
      </c>
    </row>
    <row r="38" spans="1:3" s="398" customFormat="1" ht="12" customHeight="1" thickBot="1">
      <c r="A38" s="260" t="s">
        <v>26</v>
      </c>
      <c r="B38" s="146" t="s">
        <v>416</v>
      </c>
      <c r="C38" s="390">
        <f>+C39+C40+C41</f>
        <v>50057648</v>
      </c>
    </row>
    <row r="39" spans="1:3" s="398" customFormat="1" ht="12" customHeight="1">
      <c r="A39" s="483" t="s">
        <v>417</v>
      </c>
      <c r="B39" s="484" t="s">
        <v>236</v>
      </c>
      <c r="C39" s="93">
        <v>2348</v>
      </c>
    </row>
    <row r="40" spans="1:3" s="398" customFormat="1" ht="12" customHeight="1">
      <c r="A40" s="483" t="s">
        <v>418</v>
      </c>
      <c r="B40" s="485" t="s">
        <v>2</v>
      </c>
      <c r="C40" s="342"/>
    </row>
    <row r="41" spans="1:3" s="490" customFormat="1" ht="12" customHeight="1" thickBot="1">
      <c r="A41" s="482" t="s">
        <v>419</v>
      </c>
      <c r="B41" s="155" t="s">
        <v>420</v>
      </c>
      <c r="C41" s="100">
        <v>50055300</v>
      </c>
    </row>
    <row r="42" spans="1:3" s="490" customFormat="1" ht="15" customHeight="1" thickBot="1">
      <c r="A42" s="260" t="s">
        <v>27</v>
      </c>
      <c r="B42" s="261" t="s">
        <v>421</v>
      </c>
      <c r="C42" s="393">
        <f>+C37+C38</f>
        <v>50057648</v>
      </c>
    </row>
    <row r="43" spans="1:3" s="490" customFormat="1" ht="15" customHeight="1">
      <c r="A43" s="262"/>
      <c r="B43" s="263"/>
      <c r="C43" s="391"/>
    </row>
    <row r="44" spans="1:3" ht="13.5" thickBot="1">
      <c r="A44" s="264"/>
      <c r="B44" s="265"/>
      <c r="C44" s="392"/>
    </row>
    <row r="45" spans="1:3" s="489" customFormat="1" ht="16.5" customHeight="1" thickBot="1">
      <c r="A45" s="266"/>
      <c r="B45" s="267" t="s">
        <v>57</v>
      </c>
      <c r="C45" s="393"/>
    </row>
    <row r="46" spans="1:3" s="491" customFormat="1" ht="12" customHeight="1" thickBot="1">
      <c r="A46" s="223" t="s">
        <v>18</v>
      </c>
      <c r="B46" s="146" t="s">
        <v>422</v>
      </c>
      <c r="C46" s="341">
        <f>SUM(C47:C51)</f>
        <v>50057648</v>
      </c>
    </row>
    <row r="47" spans="1:3" ht="12" customHeight="1">
      <c r="A47" s="482" t="s">
        <v>93</v>
      </c>
      <c r="B47" s="9" t="s">
        <v>49</v>
      </c>
      <c r="C47" s="93">
        <v>38128894</v>
      </c>
    </row>
    <row r="48" spans="1:3" ht="12" customHeight="1">
      <c r="A48" s="482" t="s">
        <v>94</v>
      </c>
      <c r="B48" s="8" t="s">
        <v>177</v>
      </c>
      <c r="C48" s="96">
        <v>6918754</v>
      </c>
    </row>
    <row r="49" spans="1:3" ht="12" customHeight="1">
      <c r="A49" s="482" t="s">
        <v>95</v>
      </c>
      <c r="B49" s="8" t="s">
        <v>135</v>
      </c>
      <c r="C49" s="96">
        <v>5010000</v>
      </c>
    </row>
    <row r="50" spans="1:3" ht="12" customHeight="1">
      <c r="A50" s="482" t="s">
        <v>96</v>
      </c>
      <c r="B50" s="8" t="s">
        <v>178</v>
      </c>
      <c r="C50" s="96"/>
    </row>
    <row r="51" spans="1:3" ht="12" customHeight="1" thickBot="1">
      <c r="A51" s="482" t="s">
        <v>144</v>
      </c>
      <c r="B51" s="8" t="s">
        <v>179</v>
      </c>
      <c r="C51" s="96"/>
    </row>
    <row r="52" spans="1:3" ht="12" customHeight="1" thickBot="1">
      <c r="A52" s="223" t="s">
        <v>19</v>
      </c>
      <c r="B52" s="146" t="s">
        <v>423</v>
      </c>
      <c r="C52" s="341">
        <f>SUM(C53:C55)</f>
        <v>0</v>
      </c>
    </row>
    <row r="53" spans="1:3" s="491" customFormat="1" ht="12" customHeight="1">
      <c r="A53" s="482" t="s">
        <v>99</v>
      </c>
      <c r="B53" s="9" t="s">
        <v>226</v>
      </c>
      <c r="C53" s="93"/>
    </row>
    <row r="54" spans="1:3" ht="12" customHeight="1">
      <c r="A54" s="482" t="s">
        <v>100</v>
      </c>
      <c r="B54" s="8" t="s">
        <v>181</v>
      </c>
      <c r="C54" s="96"/>
    </row>
    <row r="55" spans="1:3" ht="12" customHeight="1">
      <c r="A55" s="482" t="s">
        <v>101</v>
      </c>
      <c r="B55" s="8" t="s">
        <v>58</v>
      </c>
      <c r="C55" s="96"/>
    </row>
    <row r="56" spans="1:3" ht="12" customHeight="1" thickBot="1">
      <c r="A56" s="482" t="s">
        <v>102</v>
      </c>
      <c r="B56" s="8" t="s">
        <v>529</v>
      </c>
      <c r="C56" s="96"/>
    </row>
    <row r="57" spans="1:3" ht="12" customHeight="1" thickBot="1">
      <c r="A57" s="223" t="s">
        <v>20</v>
      </c>
      <c r="B57" s="146" t="s">
        <v>13</v>
      </c>
      <c r="C57" s="368"/>
    </row>
    <row r="58" spans="1:3" ht="15" customHeight="1" thickBot="1">
      <c r="A58" s="223" t="s">
        <v>21</v>
      </c>
      <c r="B58" s="268" t="s">
        <v>532</v>
      </c>
      <c r="C58" s="394">
        <f>+C46+C52+C57</f>
        <v>50057648</v>
      </c>
    </row>
    <row r="59" spans="1:3" ht="13.5" thickBot="1">
      <c r="C59" s="395"/>
    </row>
    <row r="60" spans="1:3" ht="15" customHeight="1" thickBot="1">
      <c r="A60" s="271" t="s">
        <v>524</v>
      </c>
      <c r="B60" s="272"/>
      <c r="C60" s="143">
        <v>12</v>
      </c>
    </row>
    <row r="61" spans="1:3" ht="14.25" customHeight="1" thickBot="1">
      <c r="A61" s="271" t="s">
        <v>200</v>
      </c>
      <c r="B61" s="272"/>
      <c r="C61" s="143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16" zoomScaleNormal="100" workbookViewId="0">
      <selection activeCell="B37" sqref="B37"/>
    </sheetView>
  </sheetViews>
  <sheetFormatPr defaultRowHeight="12.75"/>
  <cols>
    <col min="1" max="1" width="13.83203125" style="269" customWidth="1"/>
    <col min="2" max="2" width="79.1640625" style="270" customWidth="1"/>
    <col min="3" max="3" width="25" style="270" customWidth="1"/>
    <col min="4" max="16384" width="9.33203125" style="270"/>
  </cols>
  <sheetData>
    <row r="1" spans="1:3" s="249" customFormat="1" ht="21" customHeight="1" thickBot="1">
      <c r="A1" s="248"/>
      <c r="B1" s="250"/>
      <c r="C1" s="486" t="s">
        <v>611</v>
      </c>
    </row>
    <row r="2" spans="1:3" s="487" customFormat="1" ht="25.5" customHeight="1">
      <c r="A2" s="436" t="s">
        <v>198</v>
      </c>
      <c r="B2" s="382" t="s">
        <v>563</v>
      </c>
      <c r="C2" s="396" t="s">
        <v>437</v>
      </c>
    </row>
    <row r="3" spans="1:3" s="487" customFormat="1" ht="24.75" thickBot="1">
      <c r="A3" s="480" t="s">
        <v>197</v>
      </c>
      <c r="B3" s="383" t="s">
        <v>406</v>
      </c>
      <c r="C3" s="397" t="s">
        <v>53</v>
      </c>
    </row>
    <row r="4" spans="1:3" s="488" customFormat="1" ht="15.95" customHeight="1" thickBot="1">
      <c r="A4" s="252"/>
      <c r="B4" s="252"/>
      <c r="C4" s="253" t="s">
        <v>557</v>
      </c>
    </row>
    <row r="5" spans="1:3" ht="13.5" thickBot="1">
      <c r="A5" s="437" t="s">
        <v>199</v>
      </c>
      <c r="B5" s="254" t="s">
        <v>54</v>
      </c>
      <c r="C5" s="255" t="s">
        <v>55</v>
      </c>
    </row>
    <row r="6" spans="1:3" s="489" customFormat="1" ht="12.95" customHeight="1" thickBot="1">
      <c r="A6" s="215" t="s">
        <v>496</v>
      </c>
      <c r="B6" s="216" t="s">
        <v>497</v>
      </c>
      <c r="C6" s="217" t="s">
        <v>498</v>
      </c>
    </row>
    <row r="7" spans="1:3" s="489" customFormat="1" ht="15.95" customHeight="1" thickBot="1">
      <c r="A7" s="256"/>
      <c r="B7" s="257" t="s">
        <v>56</v>
      </c>
      <c r="C7" s="258"/>
    </row>
    <row r="8" spans="1:3" s="398" customFormat="1" ht="12" customHeight="1" thickBot="1">
      <c r="A8" s="215" t="s">
        <v>18</v>
      </c>
      <c r="B8" s="259" t="s">
        <v>525</v>
      </c>
      <c r="C8" s="341">
        <f>SUM(C9:C19)</f>
        <v>5207000</v>
      </c>
    </row>
    <row r="9" spans="1:3" s="398" customFormat="1" ht="12" customHeight="1">
      <c r="A9" s="481" t="s">
        <v>93</v>
      </c>
      <c r="B9" s="10" t="s">
        <v>281</v>
      </c>
      <c r="C9" s="387"/>
    </row>
    <row r="10" spans="1:3" s="398" customFormat="1" ht="12" customHeight="1">
      <c r="A10" s="482" t="s">
        <v>94</v>
      </c>
      <c r="B10" s="8" t="s">
        <v>282</v>
      </c>
      <c r="C10" s="339"/>
    </row>
    <row r="11" spans="1:3" s="398" customFormat="1" ht="12" customHeight="1">
      <c r="A11" s="482" t="s">
        <v>95</v>
      </c>
      <c r="B11" s="8" t="s">
        <v>283</v>
      </c>
      <c r="C11" s="339"/>
    </row>
    <row r="12" spans="1:3" s="398" customFormat="1" ht="12" customHeight="1">
      <c r="A12" s="482" t="s">
        <v>96</v>
      </c>
      <c r="B12" s="8" t="s">
        <v>284</v>
      </c>
      <c r="C12" s="339"/>
    </row>
    <row r="13" spans="1:3" s="398" customFormat="1" ht="12" customHeight="1">
      <c r="A13" s="482" t="s">
        <v>144</v>
      </c>
      <c r="B13" s="8" t="s">
        <v>285</v>
      </c>
      <c r="C13" s="339">
        <v>4100000</v>
      </c>
    </row>
    <row r="14" spans="1:3" s="398" customFormat="1" ht="12" customHeight="1">
      <c r="A14" s="482" t="s">
        <v>97</v>
      </c>
      <c r="B14" s="8" t="s">
        <v>407</v>
      </c>
      <c r="C14" s="339">
        <v>1107000</v>
      </c>
    </row>
    <row r="15" spans="1:3" s="398" customFormat="1" ht="12" customHeight="1">
      <c r="A15" s="482" t="s">
        <v>98</v>
      </c>
      <c r="B15" s="7" t="s">
        <v>408</v>
      </c>
      <c r="C15" s="339"/>
    </row>
    <row r="16" spans="1:3" s="398" customFormat="1" ht="12" customHeight="1">
      <c r="A16" s="482" t="s">
        <v>108</v>
      </c>
      <c r="B16" s="8" t="s">
        <v>288</v>
      </c>
      <c r="C16" s="388"/>
    </row>
    <row r="17" spans="1:3" s="490" customFormat="1" ht="12" customHeight="1">
      <c r="A17" s="482" t="s">
        <v>109</v>
      </c>
      <c r="B17" s="8" t="s">
        <v>289</v>
      </c>
      <c r="C17" s="339"/>
    </row>
    <row r="18" spans="1:3" s="490" customFormat="1" ht="12" customHeight="1">
      <c r="A18" s="482" t="s">
        <v>110</v>
      </c>
      <c r="B18" s="8" t="s">
        <v>442</v>
      </c>
      <c r="C18" s="340"/>
    </row>
    <row r="19" spans="1:3" s="490" customFormat="1" ht="12" customHeight="1" thickBot="1">
      <c r="A19" s="482" t="s">
        <v>111</v>
      </c>
      <c r="B19" s="7" t="s">
        <v>290</v>
      </c>
      <c r="C19" s="340"/>
    </row>
    <row r="20" spans="1:3" s="398" customFormat="1" ht="12" customHeight="1" thickBot="1">
      <c r="A20" s="215" t="s">
        <v>19</v>
      </c>
      <c r="B20" s="259" t="s">
        <v>409</v>
      </c>
      <c r="C20" s="341">
        <f>SUM(C21:C23)</f>
        <v>0</v>
      </c>
    </row>
    <row r="21" spans="1:3" s="490" customFormat="1" ht="12" customHeight="1">
      <c r="A21" s="482" t="s">
        <v>99</v>
      </c>
      <c r="B21" s="9" t="s">
        <v>258</v>
      </c>
      <c r="C21" s="339"/>
    </row>
    <row r="22" spans="1:3" s="490" customFormat="1" ht="12" customHeight="1">
      <c r="A22" s="482" t="s">
        <v>100</v>
      </c>
      <c r="B22" s="8" t="s">
        <v>410</v>
      </c>
      <c r="C22" s="339"/>
    </row>
    <row r="23" spans="1:3" s="490" customFormat="1" ht="12" customHeight="1">
      <c r="A23" s="482" t="s">
        <v>101</v>
      </c>
      <c r="B23" s="8" t="s">
        <v>411</v>
      </c>
      <c r="C23" s="339"/>
    </row>
    <row r="24" spans="1:3" s="490" customFormat="1" ht="12" customHeight="1" thickBot="1">
      <c r="A24" s="482" t="s">
        <v>102</v>
      </c>
      <c r="B24" s="8" t="s">
        <v>526</v>
      </c>
      <c r="C24" s="339"/>
    </row>
    <row r="25" spans="1:3" s="490" customFormat="1" ht="12" customHeight="1" thickBot="1">
      <c r="A25" s="223" t="s">
        <v>20</v>
      </c>
      <c r="B25" s="146" t="s">
        <v>168</v>
      </c>
      <c r="C25" s="368"/>
    </row>
    <row r="26" spans="1:3" s="490" customFormat="1" ht="12" customHeight="1" thickBot="1">
      <c r="A26" s="223" t="s">
        <v>21</v>
      </c>
      <c r="B26" s="146" t="s">
        <v>527</v>
      </c>
      <c r="C26" s="341">
        <f>+C27+C28+C29</f>
        <v>0</v>
      </c>
    </row>
    <row r="27" spans="1:3" s="490" customFormat="1" ht="12" customHeight="1">
      <c r="A27" s="483" t="s">
        <v>268</v>
      </c>
      <c r="B27" s="484" t="s">
        <v>263</v>
      </c>
      <c r="C27" s="93"/>
    </row>
    <row r="28" spans="1:3" s="490" customFormat="1" ht="12" customHeight="1">
      <c r="A28" s="483" t="s">
        <v>271</v>
      </c>
      <c r="B28" s="484" t="s">
        <v>410</v>
      </c>
      <c r="C28" s="339"/>
    </row>
    <row r="29" spans="1:3" s="490" customFormat="1" ht="12" customHeight="1">
      <c r="A29" s="483" t="s">
        <v>272</v>
      </c>
      <c r="B29" s="485" t="s">
        <v>412</v>
      </c>
      <c r="C29" s="339"/>
    </row>
    <row r="30" spans="1:3" s="490" customFormat="1" ht="12" customHeight="1" thickBot="1">
      <c r="A30" s="482" t="s">
        <v>273</v>
      </c>
      <c r="B30" s="155" t="s">
        <v>528</v>
      </c>
      <c r="C30" s="100"/>
    </row>
    <row r="31" spans="1:3" s="490" customFormat="1" ht="12" customHeight="1" thickBot="1">
      <c r="A31" s="223" t="s">
        <v>22</v>
      </c>
      <c r="B31" s="146" t="s">
        <v>413</v>
      </c>
      <c r="C31" s="341">
        <f>+C32+C33+C34</f>
        <v>0</v>
      </c>
    </row>
    <row r="32" spans="1:3" s="490" customFormat="1" ht="12" customHeight="1">
      <c r="A32" s="483" t="s">
        <v>86</v>
      </c>
      <c r="B32" s="484" t="s">
        <v>295</v>
      </c>
      <c r="C32" s="93"/>
    </row>
    <row r="33" spans="1:3" s="490" customFormat="1" ht="12" customHeight="1">
      <c r="A33" s="483" t="s">
        <v>87</v>
      </c>
      <c r="B33" s="485" t="s">
        <v>296</v>
      </c>
      <c r="C33" s="342"/>
    </row>
    <row r="34" spans="1:3" s="490" customFormat="1" ht="12" customHeight="1" thickBot="1">
      <c r="A34" s="482" t="s">
        <v>88</v>
      </c>
      <c r="B34" s="155" t="s">
        <v>297</v>
      </c>
      <c r="C34" s="100"/>
    </row>
    <row r="35" spans="1:3" s="398" customFormat="1" ht="12" customHeight="1" thickBot="1">
      <c r="A35" s="223" t="s">
        <v>23</v>
      </c>
      <c r="B35" s="146" t="s">
        <v>383</v>
      </c>
      <c r="C35" s="368"/>
    </row>
    <row r="36" spans="1:3" s="398" customFormat="1" ht="12" customHeight="1" thickBot="1">
      <c r="A36" s="223" t="s">
        <v>24</v>
      </c>
      <c r="B36" s="146" t="s">
        <v>414</v>
      </c>
      <c r="C36" s="389"/>
    </row>
    <row r="37" spans="1:3" s="398" customFormat="1" ht="12" customHeight="1" thickBot="1">
      <c r="A37" s="215" t="s">
        <v>25</v>
      </c>
      <c r="B37" s="146" t="s">
        <v>415</v>
      </c>
      <c r="C37" s="390">
        <f>+C8+C20+C25+C26+C31+C35+C36</f>
        <v>5207000</v>
      </c>
    </row>
    <row r="38" spans="1:3" s="398" customFormat="1" ht="12" customHeight="1" thickBot="1">
      <c r="A38" s="260" t="s">
        <v>26</v>
      </c>
      <c r="B38" s="146" t="s">
        <v>416</v>
      </c>
      <c r="C38" s="390">
        <f>+C39+C40+C41</f>
        <v>28159213</v>
      </c>
    </row>
    <row r="39" spans="1:3" s="398" customFormat="1" ht="12" customHeight="1">
      <c r="A39" s="483" t="s">
        <v>417</v>
      </c>
      <c r="B39" s="484" t="s">
        <v>236</v>
      </c>
      <c r="C39" s="93">
        <v>46059</v>
      </c>
    </row>
    <row r="40" spans="1:3" s="398" customFormat="1" ht="12" customHeight="1">
      <c r="A40" s="483" t="s">
        <v>418</v>
      </c>
      <c r="B40" s="485" t="s">
        <v>2</v>
      </c>
      <c r="C40" s="342"/>
    </row>
    <row r="41" spans="1:3" s="490" customFormat="1" ht="12" customHeight="1" thickBot="1">
      <c r="A41" s="482" t="s">
        <v>419</v>
      </c>
      <c r="B41" s="155" t="s">
        <v>420</v>
      </c>
      <c r="C41" s="100">
        <v>28113154</v>
      </c>
    </row>
    <row r="42" spans="1:3" s="490" customFormat="1" ht="15" customHeight="1" thickBot="1">
      <c r="A42" s="260" t="s">
        <v>27</v>
      </c>
      <c r="B42" s="261" t="s">
        <v>421</v>
      </c>
      <c r="C42" s="393">
        <f>+C37+C38</f>
        <v>33366213</v>
      </c>
    </row>
    <row r="43" spans="1:3" s="490" customFormat="1" ht="15" customHeight="1">
      <c r="A43" s="262"/>
      <c r="B43" s="263"/>
      <c r="C43" s="391"/>
    </row>
    <row r="44" spans="1:3" ht="13.5" thickBot="1">
      <c r="A44" s="264"/>
      <c r="B44" s="265"/>
      <c r="C44" s="392"/>
    </row>
    <row r="45" spans="1:3" s="489" customFormat="1" ht="16.5" customHeight="1" thickBot="1">
      <c r="A45" s="266"/>
      <c r="B45" s="267" t="s">
        <v>57</v>
      </c>
      <c r="C45" s="393"/>
    </row>
    <row r="46" spans="1:3" s="491" customFormat="1" ht="12" customHeight="1" thickBot="1">
      <c r="A46" s="223" t="s">
        <v>18</v>
      </c>
      <c r="B46" s="146" t="s">
        <v>422</v>
      </c>
      <c r="C46" s="341">
        <f>SUM(C47:C51)</f>
        <v>33366213</v>
      </c>
    </row>
    <row r="47" spans="1:3" ht="12" customHeight="1">
      <c r="A47" s="482" t="s">
        <v>93</v>
      </c>
      <c r="B47" s="9" t="s">
        <v>49</v>
      </c>
      <c r="C47" s="93">
        <v>13440000</v>
      </c>
    </row>
    <row r="48" spans="1:3" ht="12" customHeight="1">
      <c r="A48" s="482" t="s">
        <v>94</v>
      </c>
      <c r="B48" s="8" t="s">
        <v>177</v>
      </c>
      <c r="C48" s="96">
        <v>2508484</v>
      </c>
    </row>
    <row r="49" spans="1:3" ht="12" customHeight="1">
      <c r="A49" s="482" t="s">
        <v>95</v>
      </c>
      <c r="B49" s="8" t="s">
        <v>135</v>
      </c>
      <c r="C49" s="96">
        <v>17417729</v>
      </c>
    </row>
    <row r="50" spans="1:3" ht="12" customHeight="1">
      <c r="A50" s="482" t="s">
        <v>96</v>
      </c>
      <c r="B50" s="8" t="s">
        <v>178</v>
      </c>
      <c r="C50" s="96"/>
    </row>
    <row r="51" spans="1:3" ht="12" customHeight="1" thickBot="1">
      <c r="A51" s="482" t="s">
        <v>144</v>
      </c>
      <c r="B51" s="8" t="s">
        <v>179</v>
      </c>
      <c r="C51" s="96"/>
    </row>
    <row r="52" spans="1:3" ht="12" customHeight="1" thickBot="1">
      <c r="A52" s="223" t="s">
        <v>19</v>
      </c>
      <c r="B52" s="146" t="s">
        <v>423</v>
      </c>
      <c r="C52" s="341">
        <f>SUM(C53:C55)</f>
        <v>0</v>
      </c>
    </row>
    <row r="53" spans="1:3" s="491" customFormat="1" ht="12" customHeight="1">
      <c r="A53" s="482" t="s">
        <v>99</v>
      </c>
      <c r="B53" s="9" t="s">
        <v>226</v>
      </c>
      <c r="C53" s="93"/>
    </row>
    <row r="54" spans="1:3" ht="12" customHeight="1">
      <c r="A54" s="482" t="s">
        <v>100</v>
      </c>
      <c r="B54" s="8" t="s">
        <v>181</v>
      </c>
      <c r="C54" s="96"/>
    </row>
    <row r="55" spans="1:3" ht="12" customHeight="1">
      <c r="A55" s="482" t="s">
        <v>101</v>
      </c>
      <c r="B55" s="8" t="s">
        <v>58</v>
      </c>
      <c r="C55" s="96"/>
    </row>
    <row r="56" spans="1:3" ht="12" customHeight="1" thickBot="1">
      <c r="A56" s="482" t="s">
        <v>102</v>
      </c>
      <c r="B56" s="8" t="s">
        <v>529</v>
      </c>
      <c r="C56" s="96"/>
    </row>
    <row r="57" spans="1:3" ht="12" customHeight="1" thickBot="1">
      <c r="A57" s="223" t="s">
        <v>20</v>
      </c>
      <c r="B57" s="146" t="s">
        <v>13</v>
      </c>
      <c r="C57" s="368"/>
    </row>
    <row r="58" spans="1:3" ht="15" customHeight="1" thickBot="1">
      <c r="A58" s="223" t="s">
        <v>21</v>
      </c>
      <c r="B58" s="268" t="s">
        <v>532</v>
      </c>
      <c r="C58" s="394">
        <f>+C46+C52+C57</f>
        <v>33366213</v>
      </c>
    </row>
    <row r="59" spans="1:3" ht="13.5" thickBot="1">
      <c r="C59" s="395"/>
    </row>
    <row r="60" spans="1:3" ht="15" customHeight="1" thickBot="1">
      <c r="A60" s="271" t="s">
        <v>524</v>
      </c>
      <c r="B60" s="272"/>
      <c r="C60" s="143">
        <v>6</v>
      </c>
    </row>
    <row r="61" spans="1:3" ht="14.25" customHeight="1" thickBot="1">
      <c r="A61" s="271" t="s">
        <v>200</v>
      </c>
      <c r="B61" s="272"/>
      <c r="C61" s="14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Munka26">
    <tabColor rgb="FF92D050"/>
  </sheetPr>
  <dimension ref="A1:G26"/>
  <sheetViews>
    <sheetView zoomScaleNormal="100" workbookViewId="0">
      <selection activeCell="F12" sqref="F12"/>
    </sheetView>
  </sheetViews>
  <sheetFormatPr defaultRowHeight="12.75"/>
  <cols>
    <col min="1" max="1" width="5.5" style="52" customWidth="1"/>
    <col min="2" max="2" width="33.1640625" style="52" customWidth="1"/>
    <col min="3" max="3" width="12.33203125" style="52" customWidth="1"/>
    <col min="4" max="4" width="11.5" style="52" customWidth="1"/>
    <col min="5" max="5" width="11.33203125" style="52" customWidth="1"/>
    <col min="6" max="6" width="11" style="52" customWidth="1"/>
    <col min="7" max="7" width="14.33203125" style="52" customWidth="1"/>
    <col min="8" max="16384" width="9.33203125" style="52"/>
  </cols>
  <sheetData>
    <row r="1" spans="1:7" ht="43.5" customHeight="1">
      <c r="A1" s="719" t="s">
        <v>3</v>
      </c>
      <c r="B1" s="719"/>
      <c r="C1" s="719"/>
      <c r="D1" s="719"/>
      <c r="E1" s="719"/>
      <c r="F1" s="719"/>
      <c r="G1" s="719"/>
    </row>
    <row r="3" spans="1:7" s="177" customFormat="1" ht="27" customHeight="1">
      <c r="A3" s="175" t="s">
        <v>204</v>
      </c>
      <c r="B3" s="176"/>
      <c r="C3" s="718" t="s">
        <v>205</v>
      </c>
      <c r="D3" s="718"/>
      <c r="E3" s="718"/>
      <c r="F3" s="718"/>
      <c r="G3" s="718"/>
    </row>
    <row r="4" spans="1:7" s="177" customFormat="1" ht="15.75">
      <c r="A4" s="176"/>
      <c r="B4" s="176"/>
      <c r="C4" s="176"/>
      <c r="D4" s="176"/>
      <c r="E4" s="176"/>
      <c r="F4" s="176"/>
      <c r="G4" s="176"/>
    </row>
    <row r="5" spans="1:7" s="177" customFormat="1" ht="24.75" customHeight="1">
      <c r="A5" s="175" t="s">
        <v>206</v>
      </c>
      <c r="B5" s="176"/>
      <c r="C5" s="718" t="s">
        <v>205</v>
      </c>
      <c r="D5" s="718"/>
      <c r="E5" s="718"/>
      <c r="F5" s="718"/>
      <c r="G5" s="176"/>
    </row>
    <row r="6" spans="1:7" s="178" customFormat="1">
      <c r="A6" s="233"/>
      <c r="B6" s="233"/>
      <c r="C6" s="233"/>
      <c r="D6" s="233"/>
      <c r="E6" s="233"/>
      <c r="F6" s="233"/>
      <c r="G6" s="233"/>
    </row>
    <row r="7" spans="1:7" s="179" customFormat="1" ht="15" customHeight="1">
      <c r="A7" s="290" t="s">
        <v>207</v>
      </c>
      <c r="B7" s="289"/>
      <c r="C7" s="289"/>
      <c r="D7" s="275"/>
      <c r="E7" s="275"/>
      <c r="F7" s="275"/>
      <c r="G7" s="275"/>
    </row>
    <row r="8" spans="1:7" s="179" customFormat="1" ht="15" customHeight="1" thickBot="1">
      <c r="A8" s="290" t="s">
        <v>208</v>
      </c>
      <c r="B8" s="275"/>
      <c r="C8" s="275"/>
      <c r="D8" s="275"/>
      <c r="E8" s="275"/>
      <c r="F8" s="275"/>
      <c r="G8" s="275"/>
    </row>
    <row r="9" spans="1:7" s="92" customFormat="1" ht="42" customHeight="1" thickBot="1">
      <c r="A9" s="212" t="s">
        <v>16</v>
      </c>
      <c r="B9" s="213" t="s">
        <v>209</v>
      </c>
      <c r="C9" s="213" t="s">
        <v>210</v>
      </c>
      <c r="D9" s="213" t="s">
        <v>211</v>
      </c>
      <c r="E9" s="213" t="s">
        <v>212</v>
      </c>
      <c r="F9" s="213" t="s">
        <v>213</v>
      </c>
      <c r="G9" s="214" t="s">
        <v>52</v>
      </c>
    </row>
    <row r="10" spans="1:7" ht="24" customHeight="1">
      <c r="A10" s="276" t="s">
        <v>18</v>
      </c>
      <c r="B10" s="221" t="s">
        <v>214</v>
      </c>
      <c r="C10" s="180"/>
      <c r="D10" s="180"/>
      <c r="E10" s="180"/>
      <c r="F10" s="180"/>
      <c r="G10" s="277">
        <f>SUM(C10:F10)</f>
        <v>0</v>
      </c>
    </row>
    <row r="11" spans="1:7" ht="24" customHeight="1">
      <c r="A11" s="278" t="s">
        <v>19</v>
      </c>
      <c r="B11" s="222" t="s">
        <v>215</v>
      </c>
      <c r="C11" s="181"/>
      <c r="D11" s="181"/>
      <c r="E11" s="181"/>
      <c r="F11" s="181"/>
      <c r="G11" s="279">
        <f t="shared" ref="G11:G16" si="0">SUM(C11:F11)</f>
        <v>0</v>
      </c>
    </row>
    <row r="12" spans="1:7" ht="24" customHeight="1">
      <c r="A12" s="278" t="s">
        <v>20</v>
      </c>
      <c r="B12" s="222" t="s">
        <v>216</v>
      </c>
      <c r="C12" s="181"/>
      <c r="D12" s="181"/>
      <c r="E12" s="181"/>
      <c r="F12" s="181"/>
      <c r="G12" s="279">
        <f t="shared" si="0"/>
        <v>0</v>
      </c>
    </row>
    <row r="13" spans="1:7" ht="24" customHeight="1">
      <c r="A13" s="278" t="s">
        <v>21</v>
      </c>
      <c r="B13" s="222" t="s">
        <v>217</v>
      </c>
      <c r="C13" s="181"/>
      <c r="D13" s="181"/>
      <c r="E13" s="181"/>
      <c r="F13" s="181"/>
      <c r="G13" s="279">
        <f t="shared" si="0"/>
        <v>0</v>
      </c>
    </row>
    <row r="14" spans="1:7" ht="24" customHeight="1">
      <c r="A14" s="278" t="s">
        <v>22</v>
      </c>
      <c r="B14" s="222" t="s">
        <v>218</v>
      </c>
      <c r="C14" s="181"/>
      <c r="D14" s="181"/>
      <c r="E14" s="181"/>
      <c r="F14" s="181"/>
      <c r="G14" s="279">
        <f t="shared" si="0"/>
        <v>0</v>
      </c>
    </row>
    <row r="15" spans="1:7" ht="24" customHeight="1" thickBot="1">
      <c r="A15" s="280" t="s">
        <v>23</v>
      </c>
      <c r="B15" s="281" t="s">
        <v>219</v>
      </c>
      <c r="C15" s="182"/>
      <c r="D15" s="182"/>
      <c r="E15" s="182"/>
      <c r="F15" s="182"/>
      <c r="G15" s="282">
        <f t="shared" si="0"/>
        <v>0</v>
      </c>
    </row>
    <row r="16" spans="1:7" s="183" customFormat="1" ht="24" customHeight="1" thickBot="1">
      <c r="A16" s="283" t="s">
        <v>24</v>
      </c>
      <c r="B16" s="284" t="s">
        <v>52</v>
      </c>
      <c r="C16" s="285">
        <f>SUM(C10:C15)</f>
        <v>0</v>
      </c>
      <c r="D16" s="285">
        <f>SUM(D10:D15)</f>
        <v>0</v>
      </c>
      <c r="E16" s="285">
        <f>SUM(E10:E15)</f>
        <v>0</v>
      </c>
      <c r="F16" s="285">
        <f>SUM(F10:F15)</f>
        <v>0</v>
      </c>
      <c r="G16" s="286">
        <f t="shared" si="0"/>
        <v>0</v>
      </c>
    </row>
    <row r="17" spans="1:7" s="178" customFormat="1">
      <c r="A17" s="233"/>
      <c r="B17" s="233"/>
      <c r="C17" s="233"/>
      <c r="D17" s="233"/>
      <c r="E17" s="233"/>
      <c r="F17" s="233"/>
      <c r="G17" s="233"/>
    </row>
    <row r="18" spans="1:7" s="178" customFormat="1">
      <c r="A18" s="233"/>
      <c r="B18" s="233"/>
      <c r="C18" s="233"/>
      <c r="D18" s="233"/>
      <c r="E18" s="233"/>
      <c r="F18" s="233"/>
      <c r="G18" s="233"/>
    </row>
    <row r="19" spans="1:7" s="178" customFormat="1">
      <c r="A19" s="233"/>
      <c r="B19" s="233"/>
      <c r="C19" s="233"/>
      <c r="D19" s="233"/>
      <c r="E19" s="233"/>
      <c r="F19" s="233"/>
      <c r="G19" s="233"/>
    </row>
    <row r="20" spans="1:7" s="178" customFormat="1" ht="15.75">
      <c r="A20" s="588" t="s">
        <v>556</v>
      </c>
      <c r="B20" s="588"/>
      <c r="C20" s="233"/>
      <c r="D20" s="233"/>
      <c r="E20" s="233"/>
      <c r="F20" s="233"/>
      <c r="G20" s="233"/>
    </row>
    <row r="21" spans="1:7" s="178" customFormat="1">
      <c r="A21" s="233"/>
      <c r="B21" s="233"/>
      <c r="C21" s="233"/>
      <c r="D21" s="233"/>
      <c r="E21" s="233"/>
      <c r="F21" s="233"/>
      <c r="G21" s="233"/>
    </row>
    <row r="22" spans="1:7">
      <c r="A22" s="233"/>
      <c r="B22" s="233"/>
      <c r="C22" s="233"/>
      <c r="D22" s="233"/>
      <c r="E22" s="233"/>
      <c r="F22" s="233"/>
      <c r="G22" s="233"/>
    </row>
    <row r="23" spans="1:7">
      <c r="A23" s="233"/>
      <c r="B23" s="233"/>
      <c r="C23" s="178"/>
      <c r="D23" s="178"/>
      <c r="E23" s="178"/>
      <c r="F23" s="178"/>
      <c r="G23" s="233"/>
    </row>
    <row r="24" spans="1:7" ht="13.5">
      <c r="A24" s="233"/>
      <c r="B24" s="233"/>
      <c r="C24" s="287"/>
      <c r="D24" s="288" t="s">
        <v>220</v>
      </c>
      <c r="E24" s="288"/>
      <c r="F24" s="287"/>
      <c r="G24" s="233"/>
    </row>
    <row r="25" spans="1:7" ht="13.5">
      <c r="C25" s="184"/>
      <c r="D25" s="185"/>
      <c r="E25" s="185"/>
      <c r="F25" s="184"/>
    </row>
    <row r="26" spans="1:7" ht="13.5">
      <c r="C26" s="184"/>
      <c r="D26" s="185"/>
      <c r="E26" s="185"/>
      <c r="F26" s="184"/>
    </row>
  </sheetData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……/2018. (….)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codeName="Munka27">
    <tabColor rgb="FF92D050"/>
  </sheetPr>
  <dimension ref="A1:G167"/>
  <sheetViews>
    <sheetView topLeftCell="A7" zoomScaleNormal="100" zoomScaleSheetLayoutView="100" workbookViewId="0">
      <selection activeCell="H13" sqref="H13"/>
    </sheetView>
  </sheetViews>
  <sheetFormatPr defaultRowHeight="15.75"/>
  <cols>
    <col min="1" max="1" width="9" style="412" customWidth="1"/>
    <col min="2" max="2" width="75.83203125" style="412" customWidth="1"/>
    <col min="3" max="3" width="15.5" style="413" customWidth="1"/>
    <col min="4" max="5" width="15.5" style="412" customWidth="1"/>
    <col min="6" max="6" width="9" style="43" customWidth="1"/>
    <col min="7" max="16384" width="9.33203125" style="43"/>
  </cols>
  <sheetData>
    <row r="1" spans="1:5" ht="15.95" customHeight="1">
      <c r="A1" s="639" t="s">
        <v>15</v>
      </c>
      <c r="B1" s="720"/>
      <c r="C1" s="720"/>
      <c r="D1" s="720"/>
      <c r="E1" s="720"/>
    </row>
    <row r="2" spans="1:5" ht="15.95" customHeight="1" thickBot="1">
      <c r="A2" s="594" t="s">
        <v>147</v>
      </c>
      <c r="B2" s="594"/>
      <c r="D2" s="594"/>
      <c r="E2" s="331" t="s">
        <v>551</v>
      </c>
    </row>
    <row r="3" spans="1:5" ht="38.1" customHeight="1" thickBot="1">
      <c r="A3" s="23" t="s">
        <v>586</v>
      </c>
      <c r="B3" s="24" t="s">
        <v>17</v>
      </c>
      <c r="C3" s="24" t="s">
        <v>614</v>
      </c>
      <c r="D3" s="24" t="s">
        <v>613</v>
      </c>
      <c r="E3" s="44" t="s">
        <v>612</v>
      </c>
    </row>
    <row r="4" spans="1:5" s="45" customFormat="1" ht="12" customHeight="1" thickBot="1">
      <c r="A4" s="37" t="s">
        <v>496</v>
      </c>
      <c r="B4" s="38" t="s">
        <v>497</v>
      </c>
      <c r="C4" s="38" t="s">
        <v>498</v>
      </c>
      <c r="D4" s="38" t="s">
        <v>500</v>
      </c>
      <c r="E4" s="39" t="s">
        <v>499</v>
      </c>
    </row>
    <row r="5" spans="1:5" s="1" customFormat="1" ht="12" customHeight="1" thickBot="1">
      <c r="A5" s="22" t="s">
        <v>18</v>
      </c>
      <c r="B5" s="629" t="s">
        <v>252</v>
      </c>
      <c r="C5" s="426">
        <f t="shared" ref="C5:E5" si="0">SUM(C6:C11)</f>
        <v>171877261</v>
      </c>
      <c r="D5" s="426">
        <f t="shared" si="0"/>
        <v>173191197</v>
      </c>
      <c r="E5" s="320">
        <f t="shared" si="0"/>
        <v>192772854</v>
      </c>
    </row>
    <row r="6" spans="1:5" s="1" customFormat="1" ht="12" customHeight="1">
      <c r="A6" s="17" t="s">
        <v>93</v>
      </c>
      <c r="B6" s="627" t="s">
        <v>253</v>
      </c>
      <c r="C6" s="532">
        <v>77651073</v>
      </c>
      <c r="D6" s="532">
        <v>91120027</v>
      </c>
      <c r="E6" s="322">
        <v>98718889</v>
      </c>
    </row>
    <row r="7" spans="1:5" s="1" customFormat="1" ht="12" customHeight="1">
      <c r="A7" s="14" t="s">
        <v>94</v>
      </c>
      <c r="B7" s="447" t="s">
        <v>254</v>
      </c>
      <c r="C7" s="428">
        <v>34588133</v>
      </c>
      <c r="D7" s="428">
        <v>37377833</v>
      </c>
      <c r="E7" s="323">
        <v>39896300</v>
      </c>
    </row>
    <row r="8" spans="1:5" s="1" customFormat="1" ht="12" customHeight="1">
      <c r="A8" s="14" t="s">
        <v>95</v>
      </c>
      <c r="B8" s="447" t="s">
        <v>255</v>
      </c>
      <c r="C8" s="428">
        <v>41279482</v>
      </c>
      <c r="D8" s="428">
        <v>43050597</v>
      </c>
      <c r="E8" s="323">
        <v>52357665</v>
      </c>
    </row>
    <row r="9" spans="1:5" s="1" customFormat="1" ht="12" customHeight="1">
      <c r="A9" s="14" t="s">
        <v>96</v>
      </c>
      <c r="B9" s="447" t="s">
        <v>256</v>
      </c>
      <c r="C9" s="428">
        <v>1624500</v>
      </c>
      <c r="D9" s="428">
        <v>1642740</v>
      </c>
      <c r="E9" s="323">
        <v>1800000</v>
      </c>
    </row>
    <row r="10" spans="1:5" s="1" customFormat="1" ht="12" customHeight="1">
      <c r="A10" s="14" t="s">
        <v>144</v>
      </c>
      <c r="B10" s="317" t="s">
        <v>438</v>
      </c>
      <c r="C10" s="428">
        <v>16734073</v>
      </c>
      <c r="D10" s="428"/>
      <c r="E10" s="323"/>
    </row>
    <row r="11" spans="1:5" s="1" customFormat="1" ht="12" customHeight="1" thickBot="1">
      <c r="A11" s="18" t="s">
        <v>97</v>
      </c>
      <c r="B11" s="628" t="s">
        <v>439</v>
      </c>
      <c r="C11" s="533"/>
      <c r="D11" s="533"/>
      <c r="E11" s="329"/>
    </row>
    <row r="12" spans="1:5" s="1" customFormat="1" ht="12" customHeight="1" thickBot="1">
      <c r="A12" s="522" t="s">
        <v>19</v>
      </c>
      <c r="B12" s="625" t="s">
        <v>257</v>
      </c>
      <c r="C12" s="534">
        <f>SUM(C13:C18)</f>
        <v>238342078</v>
      </c>
      <c r="D12" s="534">
        <f t="shared" ref="D12:E12" si="1">SUM(D13:D18)</f>
        <v>0</v>
      </c>
      <c r="E12" s="524">
        <f t="shared" si="1"/>
        <v>22329411</v>
      </c>
    </row>
    <row r="13" spans="1:5" s="1" customFormat="1" ht="12" customHeight="1">
      <c r="A13" s="15" t="s">
        <v>99</v>
      </c>
      <c r="B13" s="446" t="s">
        <v>258</v>
      </c>
      <c r="C13" s="429"/>
      <c r="D13" s="429"/>
      <c r="E13" s="324"/>
    </row>
    <row r="14" spans="1:5" s="1" customFormat="1" ht="12" customHeight="1">
      <c r="A14" s="14" t="s">
        <v>100</v>
      </c>
      <c r="B14" s="447" t="s">
        <v>259</v>
      </c>
      <c r="C14" s="428"/>
      <c r="D14" s="428"/>
      <c r="E14" s="323"/>
    </row>
    <row r="15" spans="1:5" s="1" customFormat="1" ht="12" customHeight="1">
      <c r="A15" s="14" t="s">
        <v>101</v>
      </c>
      <c r="B15" s="447" t="s">
        <v>428</v>
      </c>
      <c r="C15" s="428"/>
      <c r="D15" s="428"/>
      <c r="E15" s="323"/>
    </row>
    <row r="16" spans="1:5" s="1" customFormat="1" ht="12" customHeight="1">
      <c r="A16" s="14" t="s">
        <v>102</v>
      </c>
      <c r="B16" s="447" t="s">
        <v>429</v>
      </c>
      <c r="C16" s="428"/>
      <c r="D16" s="428"/>
      <c r="E16" s="323"/>
    </row>
    <row r="17" spans="1:5" s="1" customFormat="1" ht="12" customHeight="1">
      <c r="A17" s="14" t="s">
        <v>103</v>
      </c>
      <c r="B17" s="447" t="s">
        <v>260</v>
      </c>
      <c r="C17" s="428">
        <v>238342078</v>
      </c>
      <c r="D17" s="428"/>
      <c r="E17" s="323">
        <v>22329411</v>
      </c>
    </row>
    <row r="18" spans="1:5" s="1" customFormat="1" ht="12" customHeight="1" thickBot="1">
      <c r="A18" s="16" t="s">
        <v>112</v>
      </c>
      <c r="B18" s="318" t="s">
        <v>261</v>
      </c>
      <c r="C18" s="430"/>
      <c r="D18" s="430"/>
      <c r="E18" s="325"/>
    </row>
    <row r="19" spans="1:5" s="1" customFormat="1" ht="12" customHeight="1" thickBot="1">
      <c r="A19" s="20" t="s">
        <v>20</v>
      </c>
      <c r="B19" s="21" t="s">
        <v>262</v>
      </c>
      <c r="C19" s="427">
        <f>SUM(C20:C24)</f>
        <v>108832970</v>
      </c>
      <c r="D19" s="427">
        <f t="shared" ref="D19:E19" si="2">SUM(D20:D24)</f>
        <v>20000000</v>
      </c>
      <c r="E19" s="321">
        <f t="shared" si="2"/>
        <v>12749878</v>
      </c>
    </row>
    <row r="20" spans="1:5" s="1" customFormat="1" ht="12" customHeight="1">
      <c r="A20" s="15" t="s">
        <v>82</v>
      </c>
      <c r="B20" s="446" t="s">
        <v>263</v>
      </c>
      <c r="C20" s="429">
        <v>108644957</v>
      </c>
      <c r="D20" s="429"/>
      <c r="E20" s="324"/>
    </row>
    <row r="21" spans="1:5" s="1" customFormat="1" ht="12" customHeight="1">
      <c r="A21" s="14" t="s">
        <v>83</v>
      </c>
      <c r="B21" s="447" t="s">
        <v>264</v>
      </c>
      <c r="C21" s="428"/>
      <c r="D21" s="428"/>
      <c r="E21" s="323"/>
    </row>
    <row r="22" spans="1:5" s="1" customFormat="1" ht="12" customHeight="1">
      <c r="A22" s="14" t="s">
        <v>84</v>
      </c>
      <c r="B22" s="447" t="s">
        <v>430</v>
      </c>
      <c r="C22" s="428"/>
      <c r="D22" s="428"/>
      <c r="E22" s="323"/>
    </row>
    <row r="23" spans="1:5" s="1" customFormat="1" ht="12" customHeight="1">
      <c r="A23" s="14" t="s">
        <v>85</v>
      </c>
      <c r="B23" s="447" t="s">
        <v>431</v>
      </c>
      <c r="C23" s="428"/>
      <c r="D23" s="428"/>
      <c r="E23" s="323"/>
    </row>
    <row r="24" spans="1:5" s="1" customFormat="1" ht="12" customHeight="1">
      <c r="A24" s="14" t="s">
        <v>165</v>
      </c>
      <c r="B24" s="447" t="s">
        <v>265</v>
      </c>
      <c r="C24" s="428">
        <v>188013</v>
      </c>
      <c r="D24" s="428">
        <v>20000000</v>
      </c>
      <c r="E24" s="323">
        <v>12749878</v>
      </c>
    </row>
    <row r="25" spans="1:5" s="1" customFormat="1" ht="12" customHeight="1" thickBot="1">
      <c r="A25" s="16" t="s">
        <v>166</v>
      </c>
      <c r="B25" s="448" t="s">
        <v>266</v>
      </c>
      <c r="C25" s="430"/>
      <c r="D25" s="430"/>
      <c r="E25" s="325"/>
    </row>
    <row r="26" spans="1:5" s="1" customFormat="1" ht="12" customHeight="1" thickBot="1">
      <c r="A26" s="22" t="s">
        <v>167</v>
      </c>
      <c r="B26" s="629" t="s">
        <v>267</v>
      </c>
      <c r="C26" s="631">
        <f t="shared" ref="C26:E26" si="3">C27+C31+C32+C33</f>
        <v>14694169</v>
      </c>
      <c r="D26" s="631">
        <f t="shared" si="3"/>
        <v>25370000</v>
      </c>
      <c r="E26" s="632">
        <f t="shared" si="3"/>
        <v>25350000</v>
      </c>
    </row>
    <row r="27" spans="1:5" s="1" customFormat="1" ht="12" customHeight="1">
      <c r="A27" s="17" t="s">
        <v>268</v>
      </c>
      <c r="B27" s="627" t="s">
        <v>445</v>
      </c>
      <c r="C27" s="613">
        <f t="shared" ref="C27:D27" si="4">SUM(C28:C30)</f>
        <v>13123073</v>
      </c>
      <c r="D27" s="613">
        <f t="shared" si="4"/>
        <v>18500000</v>
      </c>
      <c r="E27" s="614">
        <f>+E28+E29+E30</f>
        <v>18500000</v>
      </c>
    </row>
    <row r="28" spans="1:5" s="1" customFormat="1" ht="12" customHeight="1">
      <c r="A28" s="14" t="s">
        <v>269</v>
      </c>
      <c r="B28" s="447" t="s">
        <v>587</v>
      </c>
      <c r="C28" s="428">
        <v>2116227</v>
      </c>
      <c r="D28" s="428">
        <v>3500000</v>
      </c>
      <c r="E28" s="323">
        <v>3500000</v>
      </c>
    </row>
    <row r="29" spans="1:5" s="1" customFormat="1" ht="12" customHeight="1">
      <c r="A29" s="14" t="s">
        <v>270</v>
      </c>
      <c r="B29" s="447" t="s">
        <v>588</v>
      </c>
      <c r="C29" s="428"/>
      <c r="D29" s="428"/>
      <c r="E29" s="323"/>
    </row>
    <row r="30" spans="1:5" s="1" customFormat="1" ht="12" customHeight="1">
      <c r="A30" s="14" t="s">
        <v>443</v>
      </c>
      <c r="B30" s="447" t="s">
        <v>589</v>
      </c>
      <c r="C30" s="428">
        <v>11006846</v>
      </c>
      <c r="D30" s="428">
        <v>15000000</v>
      </c>
      <c r="E30" s="323">
        <v>15000000</v>
      </c>
    </row>
    <row r="31" spans="1:5" s="1" customFormat="1" ht="12" customHeight="1">
      <c r="A31" s="14" t="s">
        <v>271</v>
      </c>
      <c r="B31" s="447" t="s">
        <v>276</v>
      </c>
      <c r="C31" s="428">
        <v>1374794</v>
      </c>
      <c r="D31" s="428">
        <v>3500000</v>
      </c>
      <c r="E31" s="323">
        <v>3500000</v>
      </c>
    </row>
    <row r="32" spans="1:5" s="1" customFormat="1" ht="12" customHeight="1">
      <c r="A32" s="14" t="s">
        <v>272</v>
      </c>
      <c r="B32" s="447" t="s">
        <v>277</v>
      </c>
      <c r="C32" s="428">
        <v>119880</v>
      </c>
      <c r="D32" s="428">
        <v>120000</v>
      </c>
      <c r="E32" s="323">
        <v>100000</v>
      </c>
    </row>
    <row r="33" spans="1:5" s="1" customFormat="1" ht="12" customHeight="1" thickBot="1">
      <c r="A33" s="18" t="s">
        <v>273</v>
      </c>
      <c r="B33" s="637" t="s">
        <v>278</v>
      </c>
      <c r="C33" s="533">
        <v>76422</v>
      </c>
      <c r="D33" s="533">
        <v>3250000</v>
      </c>
      <c r="E33" s="329">
        <v>3250000</v>
      </c>
    </row>
    <row r="34" spans="1:5" s="1" customFormat="1" ht="12" customHeight="1" thickBot="1">
      <c r="A34" s="633" t="s">
        <v>22</v>
      </c>
      <c r="B34" s="634" t="s">
        <v>440</v>
      </c>
      <c r="C34" s="635">
        <f t="shared" ref="C34:E34" si="5">SUM(C35:C45)</f>
        <v>10357751</v>
      </c>
      <c r="D34" s="635">
        <f t="shared" si="5"/>
        <v>10277000</v>
      </c>
      <c r="E34" s="636">
        <f t="shared" si="5"/>
        <v>10287000</v>
      </c>
    </row>
    <row r="35" spans="1:5" s="1" customFormat="1" ht="12" customHeight="1">
      <c r="A35" s="17" t="s">
        <v>86</v>
      </c>
      <c r="B35" s="627" t="s">
        <v>281</v>
      </c>
      <c r="C35" s="532">
        <v>1893356</v>
      </c>
      <c r="D35" s="532"/>
      <c r="E35" s="322"/>
    </row>
    <row r="36" spans="1:5" s="1" customFormat="1" ht="12" customHeight="1">
      <c r="A36" s="14" t="s">
        <v>87</v>
      </c>
      <c r="B36" s="447" t="s">
        <v>282</v>
      </c>
      <c r="C36" s="428">
        <v>1116521</v>
      </c>
      <c r="D36" s="428">
        <v>1500000</v>
      </c>
      <c r="E36" s="323">
        <v>1500000</v>
      </c>
    </row>
    <row r="37" spans="1:5" s="1" customFormat="1" ht="12" customHeight="1">
      <c r="A37" s="14" t="s">
        <v>88</v>
      </c>
      <c r="B37" s="447" t="s">
        <v>283</v>
      </c>
      <c r="C37" s="428">
        <v>455855</v>
      </c>
      <c r="D37" s="428">
        <v>500000</v>
      </c>
      <c r="E37" s="323">
        <v>500000</v>
      </c>
    </row>
    <row r="38" spans="1:5" s="1" customFormat="1" ht="12" customHeight="1">
      <c r="A38" s="14" t="s">
        <v>169</v>
      </c>
      <c r="B38" s="447" t="s">
        <v>284</v>
      </c>
      <c r="C38" s="428">
        <v>1517600</v>
      </c>
      <c r="D38" s="428">
        <v>2000000</v>
      </c>
      <c r="E38" s="323">
        <v>2000000</v>
      </c>
    </row>
    <row r="39" spans="1:5" s="1" customFormat="1" ht="12" customHeight="1">
      <c r="A39" s="14" t="s">
        <v>170</v>
      </c>
      <c r="B39" s="447" t="s">
        <v>285</v>
      </c>
      <c r="C39" s="428">
        <v>3169086</v>
      </c>
      <c r="D39" s="428">
        <v>4100000</v>
      </c>
      <c r="E39" s="323">
        <v>4100000</v>
      </c>
    </row>
    <row r="40" spans="1:5" s="1" customFormat="1" ht="12" customHeight="1">
      <c r="A40" s="14" t="s">
        <v>171</v>
      </c>
      <c r="B40" s="447" t="s">
        <v>286</v>
      </c>
      <c r="C40" s="428">
        <v>2067058</v>
      </c>
      <c r="D40" s="428">
        <v>2177000</v>
      </c>
      <c r="E40" s="323">
        <v>2187000</v>
      </c>
    </row>
    <row r="41" spans="1:5" s="1" customFormat="1" ht="12" customHeight="1">
      <c r="A41" s="14" t="s">
        <v>172</v>
      </c>
      <c r="B41" s="447" t="s">
        <v>287</v>
      </c>
      <c r="C41" s="428"/>
      <c r="D41" s="428"/>
      <c r="E41" s="323"/>
    </row>
    <row r="42" spans="1:5" s="1" customFormat="1" ht="12" customHeight="1">
      <c r="A42" s="14" t="s">
        <v>173</v>
      </c>
      <c r="B42" s="447" t="s">
        <v>288</v>
      </c>
      <c r="C42" s="428">
        <v>137760</v>
      </c>
      <c r="D42" s="428"/>
      <c r="E42" s="323"/>
    </row>
    <row r="43" spans="1:5" s="1" customFormat="1" ht="12" customHeight="1">
      <c r="A43" s="14" t="s">
        <v>279</v>
      </c>
      <c r="B43" s="447" t="s">
        <v>289</v>
      </c>
      <c r="C43" s="431"/>
      <c r="D43" s="431"/>
      <c r="E43" s="326"/>
    </row>
    <row r="44" spans="1:5" s="1" customFormat="1" ht="12" customHeight="1">
      <c r="A44" s="14" t="s">
        <v>280</v>
      </c>
      <c r="B44" s="447" t="s">
        <v>442</v>
      </c>
      <c r="C44" s="431"/>
      <c r="D44" s="431"/>
      <c r="E44" s="326"/>
    </row>
    <row r="45" spans="1:5" s="1" customFormat="1" ht="12" customHeight="1" thickBot="1">
      <c r="A45" s="18" t="s">
        <v>441</v>
      </c>
      <c r="B45" s="628" t="s">
        <v>290</v>
      </c>
      <c r="C45" s="622">
        <v>515</v>
      </c>
      <c r="D45" s="622"/>
      <c r="E45" s="623"/>
    </row>
    <row r="46" spans="1:5" s="1" customFormat="1" ht="12" customHeight="1" thickBot="1">
      <c r="A46" s="522" t="s">
        <v>23</v>
      </c>
      <c r="B46" s="630" t="s">
        <v>291</v>
      </c>
      <c r="C46" s="534">
        <f>SUM(C47:C51)</f>
        <v>5000</v>
      </c>
      <c r="D46" s="534">
        <f t="shared" ref="D46:E46" si="6">SUM(D47:D51)</f>
        <v>0</v>
      </c>
      <c r="E46" s="524">
        <f t="shared" si="6"/>
        <v>0</v>
      </c>
    </row>
    <row r="47" spans="1:5" s="1" customFormat="1" ht="12" customHeight="1">
      <c r="A47" s="15" t="s">
        <v>89</v>
      </c>
      <c r="B47" s="446" t="s">
        <v>295</v>
      </c>
      <c r="C47" s="494"/>
      <c r="D47" s="494"/>
      <c r="E47" s="492"/>
    </row>
    <row r="48" spans="1:5" s="1" customFormat="1" ht="12" customHeight="1">
      <c r="A48" s="14" t="s">
        <v>90</v>
      </c>
      <c r="B48" s="447" t="s">
        <v>296</v>
      </c>
      <c r="C48" s="431">
        <v>5000</v>
      </c>
      <c r="D48" s="431"/>
      <c r="E48" s="326"/>
    </row>
    <row r="49" spans="1:5" s="1" customFormat="1" ht="12" customHeight="1">
      <c r="A49" s="14" t="s">
        <v>292</v>
      </c>
      <c r="B49" s="447" t="s">
        <v>297</v>
      </c>
      <c r="C49" s="431"/>
      <c r="D49" s="431"/>
      <c r="E49" s="326"/>
    </row>
    <row r="50" spans="1:5" s="1" customFormat="1" ht="12" customHeight="1">
      <c r="A50" s="14" t="s">
        <v>293</v>
      </c>
      <c r="B50" s="447" t="s">
        <v>298</v>
      </c>
      <c r="C50" s="431"/>
      <c r="D50" s="431"/>
      <c r="E50" s="326"/>
    </row>
    <row r="51" spans="1:5" s="1" customFormat="1" ht="12" customHeight="1" thickBot="1">
      <c r="A51" s="16" t="s">
        <v>294</v>
      </c>
      <c r="B51" s="318" t="s">
        <v>299</v>
      </c>
      <c r="C51" s="432"/>
      <c r="D51" s="432"/>
      <c r="E51" s="433"/>
    </row>
    <row r="52" spans="1:5" s="1" customFormat="1" ht="12" customHeight="1" thickBot="1">
      <c r="A52" s="22" t="s">
        <v>174</v>
      </c>
      <c r="B52" s="629" t="s">
        <v>300</v>
      </c>
      <c r="C52" s="426">
        <f t="shared" ref="C52:E52" si="7">SUM(C53:C56)</f>
        <v>4176746</v>
      </c>
      <c r="D52" s="426">
        <f t="shared" si="7"/>
        <v>13386967</v>
      </c>
      <c r="E52" s="320">
        <f t="shared" si="7"/>
        <v>16105883</v>
      </c>
    </row>
    <row r="53" spans="1:5" s="1" customFormat="1" ht="12" customHeight="1">
      <c r="A53" s="17" t="s">
        <v>91</v>
      </c>
      <c r="B53" s="627" t="s">
        <v>301</v>
      </c>
      <c r="C53" s="532"/>
      <c r="D53" s="532"/>
      <c r="E53" s="322"/>
    </row>
    <row r="54" spans="1:5" s="1" customFormat="1" ht="12" customHeight="1">
      <c r="A54" s="14" t="s">
        <v>92</v>
      </c>
      <c r="B54" s="447" t="s">
        <v>432</v>
      </c>
      <c r="C54" s="428">
        <v>3926746</v>
      </c>
      <c r="D54" s="428"/>
      <c r="E54" s="323"/>
    </row>
    <row r="55" spans="1:5" s="1" customFormat="1" ht="12" customHeight="1">
      <c r="A55" s="14" t="s">
        <v>304</v>
      </c>
      <c r="B55" s="447" t="s">
        <v>302</v>
      </c>
      <c r="C55" s="428">
        <v>250000</v>
      </c>
      <c r="D55" s="428">
        <v>13386967</v>
      </c>
      <c r="E55" s="323">
        <v>16105883</v>
      </c>
    </row>
    <row r="56" spans="1:5" s="1" customFormat="1" ht="12" customHeight="1" thickBot="1">
      <c r="A56" s="18" t="s">
        <v>305</v>
      </c>
      <c r="B56" s="628" t="s">
        <v>303</v>
      </c>
      <c r="C56" s="533"/>
      <c r="D56" s="533"/>
      <c r="E56" s="329"/>
    </row>
    <row r="57" spans="1:5" s="1" customFormat="1" ht="12" customHeight="1" thickBot="1">
      <c r="A57" s="522" t="s">
        <v>25</v>
      </c>
      <c r="B57" s="625" t="s">
        <v>306</v>
      </c>
      <c r="C57" s="534">
        <f>SUM(C58:C61)</f>
        <v>500000</v>
      </c>
      <c r="D57" s="534">
        <f t="shared" ref="D57:E57" si="8">SUM(D58:D61)</f>
        <v>0</v>
      </c>
      <c r="E57" s="524">
        <f t="shared" si="8"/>
        <v>0</v>
      </c>
    </row>
    <row r="58" spans="1:5" s="1" customFormat="1" ht="12" customHeight="1">
      <c r="A58" s="15" t="s">
        <v>175</v>
      </c>
      <c r="B58" s="446" t="s">
        <v>308</v>
      </c>
      <c r="C58" s="431"/>
      <c r="D58" s="431"/>
      <c r="E58" s="326"/>
    </row>
    <row r="59" spans="1:5" s="1" customFormat="1" ht="12" customHeight="1">
      <c r="A59" s="14" t="s">
        <v>176</v>
      </c>
      <c r="B59" s="447" t="s">
        <v>433</v>
      </c>
      <c r="C59" s="431"/>
      <c r="D59" s="431"/>
      <c r="E59" s="326"/>
    </row>
    <row r="60" spans="1:5" s="1" customFormat="1" ht="12" customHeight="1">
      <c r="A60" s="14" t="s">
        <v>228</v>
      </c>
      <c r="B60" s="447" t="s">
        <v>309</v>
      </c>
      <c r="C60" s="431">
        <v>500000</v>
      </c>
      <c r="D60" s="431"/>
      <c r="E60" s="326"/>
    </row>
    <row r="61" spans="1:5" s="1" customFormat="1" ht="12" customHeight="1" thickBot="1">
      <c r="A61" s="16" t="s">
        <v>307</v>
      </c>
      <c r="B61" s="318" t="s">
        <v>310</v>
      </c>
      <c r="C61" s="431"/>
      <c r="D61" s="431"/>
      <c r="E61" s="326"/>
    </row>
    <row r="62" spans="1:5" s="1" customFormat="1" ht="12" customHeight="1" thickBot="1">
      <c r="A62" s="527" t="s">
        <v>485</v>
      </c>
      <c r="B62" s="21" t="s">
        <v>311</v>
      </c>
      <c r="C62" s="434">
        <f t="shared" ref="C62:E62" si="9">SUM(C57+C52+C46+C34+C26+C19+C12+C5)</f>
        <v>548785975</v>
      </c>
      <c r="D62" s="434">
        <f t="shared" si="9"/>
        <v>242225164</v>
      </c>
      <c r="E62" s="327">
        <f t="shared" si="9"/>
        <v>279595026</v>
      </c>
    </row>
    <row r="63" spans="1:5" s="1" customFormat="1" ht="12" customHeight="1" thickBot="1">
      <c r="A63" s="495" t="s">
        <v>312</v>
      </c>
      <c r="B63" s="316" t="s">
        <v>545</v>
      </c>
      <c r="C63" s="427">
        <f>SUM(C64:C66)</f>
        <v>0</v>
      </c>
      <c r="D63" s="427">
        <f t="shared" ref="D63:E63" si="10">SUM(D64:D66)</f>
        <v>0</v>
      </c>
      <c r="E63" s="321">
        <f t="shared" si="10"/>
        <v>0</v>
      </c>
    </row>
    <row r="64" spans="1:5" s="1" customFormat="1" ht="12" customHeight="1">
      <c r="A64" s="15" t="s">
        <v>344</v>
      </c>
      <c r="B64" s="446" t="s">
        <v>314</v>
      </c>
      <c r="C64" s="431"/>
      <c r="D64" s="431"/>
      <c r="E64" s="326"/>
    </row>
    <row r="65" spans="1:7" s="1" customFormat="1" ht="12" customHeight="1">
      <c r="A65" s="14" t="s">
        <v>353</v>
      </c>
      <c r="B65" s="447" t="s">
        <v>315</v>
      </c>
      <c r="C65" s="431"/>
      <c r="D65" s="431"/>
      <c r="E65" s="326"/>
    </row>
    <row r="66" spans="1:7" s="1" customFormat="1" ht="12" customHeight="1" thickBot="1">
      <c r="A66" s="16" t="s">
        <v>354</v>
      </c>
      <c r="B66" s="521" t="s">
        <v>470</v>
      </c>
      <c r="C66" s="431"/>
      <c r="D66" s="431"/>
      <c r="E66" s="326"/>
    </row>
    <row r="67" spans="1:7" s="1" customFormat="1" ht="12" customHeight="1" thickBot="1">
      <c r="A67" s="495" t="s">
        <v>317</v>
      </c>
      <c r="B67" s="316" t="s">
        <v>318</v>
      </c>
      <c r="C67" s="427"/>
      <c r="D67" s="427"/>
      <c r="E67" s="321"/>
    </row>
    <row r="68" spans="1:7" s="1" customFormat="1" ht="12" customHeight="1">
      <c r="A68" s="15" t="s">
        <v>145</v>
      </c>
      <c r="B68" s="446" t="s">
        <v>319</v>
      </c>
      <c r="C68" s="431"/>
      <c r="D68" s="431"/>
      <c r="E68" s="326"/>
    </row>
    <row r="69" spans="1:7" s="1" customFormat="1" ht="17.25" customHeight="1">
      <c r="A69" s="14" t="s">
        <v>146</v>
      </c>
      <c r="B69" s="447" t="s">
        <v>320</v>
      </c>
      <c r="C69" s="431"/>
      <c r="D69" s="431"/>
      <c r="E69" s="326"/>
      <c r="G69" s="46"/>
    </row>
    <row r="70" spans="1:7" s="1" customFormat="1" ht="12" customHeight="1">
      <c r="A70" s="14" t="s">
        <v>345</v>
      </c>
      <c r="B70" s="447" t="s">
        <v>321</v>
      </c>
      <c r="C70" s="431"/>
      <c r="D70" s="431"/>
      <c r="E70" s="326"/>
    </row>
    <row r="71" spans="1:7" s="1" customFormat="1" ht="12" customHeight="1" thickBot="1">
      <c r="A71" s="16" t="s">
        <v>346</v>
      </c>
      <c r="B71" s="318" t="s">
        <v>322</v>
      </c>
      <c r="C71" s="431"/>
      <c r="D71" s="431"/>
      <c r="E71" s="326"/>
    </row>
    <row r="72" spans="1:7" s="1" customFormat="1" ht="12" customHeight="1" thickBot="1">
      <c r="A72" s="626" t="s">
        <v>323</v>
      </c>
      <c r="B72" s="624" t="s">
        <v>324</v>
      </c>
      <c r="C72" s="426">
        <f t="shared" ref="C72:E72" si="11">C73+C74</f>
        <v>64935988</v>
      </c>
      <c r="D72" s="426">
        <f t="shared" si="11"/>
        <v>132400664</v>
      </c>
      <c r="E72" s="320">
        <f t="shared" si="11"/>
        <v>143904064</v>
      </c>
    </row>
    <row r="73" spans="1:7" s="1" customFormat="1" ht="12" customHeight="1">
      <c r="A73" s="17" t="s">
        <v>347</v>
      </c>
      <c r="B73" s="627" t="s">
        <v>325</v>
      </c>
      <c r="C73" s="620">
        <v>64935988</v>
      </c>
      <c r="D73" s="620">
        <v>132400664</v>
      </c>
      <c r="E73" s="621">
        <v>143904064</v>
      </c>
    </row>
    <row r="74" spans="1:7" s="1" customFormat="1" ht="12" customHeight="1" thickBot="1">
      <c r="A74" s="18" t="s">
        <v>348</v>
      </c>
      <c r="B74" s="628" t="s">
        <v>326</v>
      </c>
      <c r="C74" s="622"/>
      <c r="D74" s="622"/>
      <c r="E74" s="623"/>
    </row>
    <row r="75" spans="1:7" s="1" customFormat="1" ht="12" customHeight="1" thickBot="1">
      <c r="A75" s="496" t="s">
        <v>327</v>
      </c>
      <c r="B75" s="625" t="s">
        <v>328</v>
      </c>
      <c r="C75" s="534">
        <f>SUM(C76:C78)</f>
        <v>6422439</v>
      </c>
      <c r="D75" s="534">
        <f t="shared" ref="D75:E75" si="12">SUM(D76:D78)</f>
        <v>0</v>
      </c>
      <c r="E75" s="524">
        <f t="shared" si="12"/>
        <v>0</v>
      </c>
    </row>
    <row r="76" spans="1:7" s="1" customFormat="1" ht="12" customHeight="1">
      <c r="A76" s="15" t="s">
        <v>349</v>
      </c>
      <c r="B76" s="446" t="s">
        <v>329</v>
      </c>
      <c r="C76" s="431">
        <v>6422439</v>
      </c>
      <c r="D76" s="431"/>
      <c r="E76" s="326"/>
    </row>
    <row r="77" spans="1:7" s="1" customFormat="1" ht="12" customHeight="1">
      <c r="A77" s="14" t="s">
        <v>350</v>
      </c>
      <c r="B77" s="447" t="s">
        <v>330</v>
      </c>
      <c r="C77" s="431"/>
      <c r="D77" s="431"/>
      <c r="E77" s="326"/>
    </row>
    <row r="78" spans="1:7" s="1" customFormat="1" ht="12" customHeight="1" thickBot="1">
      <c r="A78" s="16" t="s">
        <v>351</v>
      </c>
      <c r="B78" s="318" t="s">
        <v>331</v>
      </c>
      <c r="C78" s="431"/>
      <c r="D78" s="431"/>
      <c r="E78" s="326"/>
    </row>
    <row r="79" spans="1:7" s="1" customFormat="1" ht="12" customHeight="1" thickBot="1">
      <c r="A79" s="495" t="s">
        <v>332</v>
      </c>
      <c r="B79" s="316" t="s">
        <v>352</v>
      </c>
      <c r="C79" s="427"/>
      <c r="D79" s="427"/>
      <c r="E79" s="321"/>
    </row>
    <row r="80" spans="1:7" s="1" customFormat="1" ht="12" customHeight="1">
      <c r="A80" s="450" t="s">
        <v>333</v>
      </c>
      <c r="B80" s="446" t="s">
        <v>334</v>
      </c>
      <c r="C80" s="431"/>
      <c r="D80" s="431"/>
      <c r="E80" s="326"/>
    </row>
    <row r="81" spans="1:6" s="1" customFormat="1" ht="12" customHeight="1">
      <c r="A81" s="451" t="s">
        <v>335</v>
      </c>
      <c r="B81" s="447" t="s">
        <v>336</v>
      </c>
      <c r="C81" s="431"/>
      <c r="D81" s="431"/>
      <c r="E81" s="326"/>
    </row>
    <row r="82" spans="1:6" s="1" customFormat="1" ht="12" customHeight="1">
      <c r="A82" s="451" t="s">
        <v>337</v>
      </c>
      <c r="B82" s="447" t="s">
        <v>338</v>
      </c>
      <c r="C82" s="431"/>
      <c r="D82" s="431"/>
      <c r="E82" s="326"/>
    </row>
    <row r="83" spans="1:6" s="1" customFormat="1" ht="12" customHeight="1" thickBot="1">
      <c r="A83" s="452" t="s">
        <v>339</v>
      </c>
      <c r="B83" s="318" t="s">
        <v>340</v>
      </c>
      <c r="C83" s="431"/>
      <c r="D83" s="431"/>
      <c r="E83" s="326"/>
    </row>
    <row r="84" spans="1:6" s="1" customFormat="1" ht="12" customHeight="1" thickBot="1">
      <c r="A84" s="495" t="s">
        <v>341</v>
      </c>
      <c r="B84" s="316" t="s">
        <v>484</v>
      </c>
      <c r="C84" s="497"/>
      <c r="D84" s="497"/>
      <c r="E84" s="493"/>
    </row>
    <row r="85" spans="1:6" s="1" customFormat="1" ht="12" customHeight="1" thickBot="1">
      <c r="A85" s="495" t="s">
        <v>343</v>
      </c>
      <c r="B85" s="316" t="s">
        <v>342</v>
      </c>
      <c r="C85" s="497"/>
      <c r="D85" s="497"/>
      <c r="E85" s="493"/>
    </row>
    <row r="86" spans="1:6" s="1" customFormat="1" ht="12" customHeight="1" thickBot="1">
      <c r="A86" s="495" t="s">
        <v>355</v>
      </c>
      <c r="B86" s="453" t="s">
        <v>487</v>
      </c>
      <c r="C86" s="434">
        <f t="shared" ref="C86:E86" si="13">SUM(C85+C84+C79+C75+C72+C67+C63)</f>
        <v>71358427</v>
      </c>
      <c r="D86" s="434">
        <f t="shared" si="13"/>
        <v>132400664</v>
      </c>
      <c r="E86" s="327">
        <f t="shared" si="13"/>
        <v>143904064</v>
      </c>
    </row>
    <row r="87" spans="1:6" s="1" customFormat="1" ht="12" customHeight="1" thickBot="1">
      <c r="A87" s="496" t="s">
        <v>486</v>
      </c>
      <c r="B87" s="454" t="s">
        <v>488</v>
      </c>
      <c r="C87" s="434">
        <f t="shared" ref="C87:E87" si="14">C86+C62</f>
        <v>620144402</v>
      </c>
      <c r="D87" s="434">
        <f t="shared" si="14"/>
        <v>374625828</v>
      </c>
      <c r="E87" s="327">
        <f t="shared" si="14"/>
        <v>423499090</v>
      </c>
    </row>
    <row r="88" spans="1:6" s="1" customFormat="1" ht="12" customHeight="1">
      <c r="A88" s="399"/>
      <c r="B88" s="400"/>
      <c r="C88" s="401"/>
      <c r="D88" s="402"/>
      <c r="E88" s="403"/>
    </row>
    <row r="89" spans="1:6" s="1" customFormat="1" ht="21.75" customHeight="1">
      <c r="A89" s="639" t="s">
        <v>47</v>
      </c>
      <c r="B89" s="639"/>
      <c r="C89" s="639"/>
      <c r="D89" s="639"/>
      <c r="E89" s="639"/>
    </row>
    <row r="90" spans="1:6" s="1" customFormat="1" ht="18" customHeight="1" thickBot="1">
      <c r="A90" s="595" t="s">
        <v>148</v>
      </c>
      <c r="B90" s="595"/>
      <c r="C90" s="413"/>
      <c r="D90" s="594"/>
      <c r="E90" s="331" t="s">
        <v>557</v>
      </c>
    </row>
    <row r="91" spans="1:6" s="1" customFormat="1" ht="24" customHeight="1" thickBot="1">
      <c r="A91" s="23" t="s">
        <v>586</v>
      </c>
      <c r="B91" s="24" t="s">
        <v>48</v>
      </c>
      <c r="C91" s="24" t="s">
        <v>614</v>
      </c>
      <c r="D91" s="24" t="s">
        <v>613</v>
      </c>
      <c r="E91" s="44" t="s">
        <v>612</v>
      </c>
      <c r="F91" s="160"/>
    </row>
    <row r="92" spans="1:6" s="1" customFormat="1" ht="12" customHeight="1" thickBot="1">
      <c r="A92" s="37" t="s">
        <v>496</v>
      </c>
      <c r="B92" s="38" t="s">
        <v>497</v>
      </c>
      <c r="C92" s="38" t="s">
        <v>498</v>
      </c>
      <c r="D92" s="38" t="s">
        <v>500</v>
      </c>
      <c r="E92" s="39" t="s">
        <v>499</v>
      </c>
      <c r="F92" s="160"/>
    </row>
    <row r="93" spans="1:6" s="1" customFormat="1" ht="15" customHeight="1" thickBot="1">
      <c r="A93" s="20" t="s">
        <v>18</v>
      </c>
      <c r="B93" s="30" t="s">
        <v>579</v>
      </c>
      <c r="C93" s="427">
        <f t="shared" ref="C93" si="15">C94+C95+C96+C97+C98+C111</f>
        <v>304220471</v>
      </c>
      <c r="D93" s="427">
        <f t="shared" ref="D93" si="16">D94+D95+D96+D97+D98+D111</f>
        <v>256702838</v>
      </c>
      <c r="E93" s="321">
        <f t="shared" ref="E93" si="17">E94+E95+E96+E97+E98+E111</f>
        <v>307996000</v>
      </c>
      <c r="F93" s="160"/>
    </row>
    <row r="94" spans="1:6" s="1" customFormat="1" ht="12.95" customHeight="1">
      <c r="A94" s="17" t="s">
        <v>93</v>
      </c>
      <c r="B94" s="10" t="s">
        <v>49</v>
      </c>
      <c r="C94" s="532">
        <v>148654868</v>
      </c>
      <c r="D94" s="532">
        <v>122980715</v>
      </c>
      <c r="E94" s="322">
        <v>127994534</v>
      </c>
    </row>
    <row r="95" spans="1:6" ht="16.5" customHeight="1">
      <c r="A95" s="14" t="s">
        <v>94</v>
      </c>
      <c r="B95" s="8" t="s">
        <v>177</v>
      </c>
      <c r="C95" s="428">
        <v>37998689</v>
      </c>
      <c r="D95" s="428">
        <v>27974163</v>
      </c>
      <c r="E95" s="323">
        <v>24814574</v>
      </c>
    </row>
    <row r="96" spans="1:6">
      <c r="A96" s="14" t="s">
        <v>95</v>
      </c>
      <c r="B96" s="8" t="s">
        <v>135</v>
      </c>
      <c r="C96" s="428">
        <v>83978580</v>
      </c>
      <c r="D96" s="428">
        <v>83400760</v>
      </c>
      <c r="E96" s="323">
        <v>79731412</v>
      </c>
    </row>
    <row r="97" spans="1:5" s="45" customFormat="1" ht="12" customHeight="1">
      <c r="A97" s="14" t="s">
        <v>96</v>
      </c>
      <c r="B97" s="11" t="s">
        <v>178</v>
      </c>
      <c r="C97" s="428">
        <v>18165082</v>
      </c>
      <c r="D97" s="428">
        <v>17105560</v>
      </c>
      <c r="E97" s="323">
        <v>18669840</v>
      </c>
    </row>
    <row r="98" spans="1:5" ht="12" customHeight="1">
      <c r="A98" s="14" t="s">
        <v>107</v>
      </c>
      <c r="B98" s="19" t="s">
        <v>179</v>
      </c>
      <c r="C98" s="428">
        <f t="shared" ref="C98" si="18">SUM(C99:C110)</f>
        <v>15423252</v>
      </c>
      <c r="D98" s="428">
        <f>SUM(D99:D110)</f>
        <v>5241640</v>
      </c>
      <c r="E98" s="323">
        <f>SUM(E99:E110)</f>
        <v>56785640</v>
      </c>
    </row>
    <row r="99" spans="1:5" ht="12" customHeight="1">
      <c r="A99" s="14" t="s">
        <v>97</v>
      </c>
      <c r="B99" s="8" t="s">
        <v>451</v>
      </c>
      <c r="C99" s="428"/>
      <c r="D99" s="428"/>
      <c r="E99" s="323"/>
    </row>
    <row r="100" spans="1:5" ht="12" customHeight="1">
      <c r="A100" s="14" t="s">
        <v>98</v>
      </c>
      <c r="B100" s="158" t="s">
        <v>450</v>
      </c>
      <c r="C100" s="428"/>
      <c r="D100" s="428"/>
      <c r="E100" s="323"/>
    </row>
    <row r="101" spans="1:5" ht="12" customHeight="1">
      <c r="A101" s="14" t="s">
        <v>108</v>
      </c>
      <c r="B101" s="158" t="s">
        <v>449</v>
      </c>
      <c r="C101" s="428">
        <v>9924339</v>
      </c>
      <c r="D101" s="428"/>
      <c r="E101" s="323"/>
    </row>
    <row r="102" spans="1:5" ht="12" customHeight="1">
      <c r="A102" s="14" t="s">
        <v>109</v>
      </c>
      <c r="B102" s="156" t="s">
        <v>358</v>
      </c>
      <c r="C102" s="428"/>
      <c r="D102" s="428"/>
      <c r="E102" s="323"/>
    </row>
    <row r="103" spans="1:5" ht="12" customHeight="1">
      <c r="A103" s="14" t="s">
        <v>110</v>
      </c>
      <c r="B103" s="157" t="s">
        <v>359</v>
      </c>
      <c r="C103" s="428"/>
      <c r="D103" s="428"/>
      <c r="E103" s="323"/>
    </row>
    <row r="104" spans="1:5" ht="12" customHeight="1">
      <c r="A104" s="14" t="s">
        <v>111</v>
      </c>
      <c r="B104" s="157" t="s">
        <v>360</v>
      </c>
      <c r="C104" s="428"/>
      <c r="D104" s="428"/>
      <c r="E104" s="323"/>
    </row>
    <row r="105" spans="1:5" ht="12" customHeight="1">
      <c r="A105" s="14" t="s">
        <v>113</v>
      </c>
      <c r="B105" s="156" t="s">
        <v>361</v>
      </c>
      <c r="C105" s="428">
        <v>1514167</v>
      </c>
      <c r="D105" s="428">
        <v>2131640</v>
      </c>
      <c r="E105" s="323">
        <v>52075640</v>
      </c>
    </row>
    <row r="106" spans="1:5" ht="12" customHeight="1">
      <c r="A106" s="14" t="s">
        <v>180</v>
      </c>
      <c r="B106" s="156" t="s">
        <v>362</v>
      </c>
      <c r="C106" s="428"/>
      <c r="D106" s="428"/>
      <c r="E106" s="323"/>
    </row>
    <row r="107" spans="1:5" ht="12" customHeight="1">
      <c r="A107" s="14" t="s">
        <v>356</v>
      </c>
      <c r="B107" s="157" t="s">
        <v>363</v>
      </c>
      <c r="C107" s="428"/>
      <c r="D107" s="428"/>
      <c r="E107" s="323"/>
    </row>
    <row r="108" spans="1:5" ht="12" customHeight="1">
      <c r="A108" s="13" t="s">
        <v>357</v>
      </c>
      <c r="B108" s="158" t="s">
        <v>364</v>
      </c>
      <c r="C108" s="428"/>
      <c r="D108" s="428"/>
      <c r="E108" s="323"/>
    </row>
    <row r="109" spans="1:5" ht="12" customHeight="1">
      <c r="A109" s="14" t="s">
        <v>447</v>
      </c>
      <c r="B109" s="158" t="s">
        <v>365</v>
      </c>
      <c r="C109" s="428"/>
      <c r="D109" s="428"/>
      <c r="E109" s="323"/>
    </row>
    <row r="110" spans="1:5" ht="12" customHeight="1">
      <c r="A110" s="16" t="s">
        <v>448</v>
      </c>
      <c r="B110" s="158" t="s">
        <v>366</v>
      </c>
      <c r="C110" s="428">
        <v>3984746</v>
      </c>
      <c r="D110" s="428">
        <v>3110000</v>
      </c>
      <c r="E110" s="323">
        <v>4710000</v>
      </c>
    </row>
    <row r="111" spans="1:5" ht="12" customHeight="1">
      <c r="A111" s="14" t="s">
        <v>452</v>
      </c>
      <c r="B111" s="11" t="s">
        <v>50</v>
      </c>
      <c r="C111" s="428"/>
      <c r="D111" s="428"/>
      <c r="E111" s="323"/>
    </row>
    <row r="112" spans="1:5" ht="12" customHeight="1">
      <c r="A112" s="14" t="s">
        <v>453</v>
      </c>
      <c r="B112" s="8" t="s">
        <v>455</v>
      </c>
      <c r="C112" s="428"/>
      <c r="D112" s="428"/>
      <c r="E112" s="323"/>
    </row>
    <row r="113" spans="1:5" ht="12" customHeight="1" thickBot="1">
      <c r="A113" s="18" t="s">
        <v>454</v>
      </c>
      <c r="B113" s="525" t="s">
        <v>456</v>
      </c>
      <c r="C113" s="533"/>
      <c r="D113" s="533"/>
      <c r="E113" s="329"/>
    </row>
    <row r="114" spans="1:5" ht="12" customHeight="1" thickBot="1">
      <c r="A114" s="22" t="s">
        <v>19</v>
      </c>
      <c r="B114" s="31" t="s">
        <v>580</v>
      </c>
      <c r="C114" s="426">
        <f t="shared" ref="C114" si="19">C115+C117+C119</f>
        <v>180978668</v>
      </c>
      <c r="D114" s="426">
        <f t="shared" ref="D114" si="20">D115+D117+D119</f>
        <v>117922990</v>
      </c>
      <c r="E114" s="320">
        <f t="shared" ref="E114" si="21">E115+E117+E119</f>
        <v>115503090</v>
      </c>
    </row>
    <row r="115" spans="1:5" ht="12" customHeight="1">
      <c r="A115" s="17" t="s">
        <v>99</v>
      </c>
      <c r="B115" s="10" t="s">
        <v>226</v>
      </c>
      <c r="C115" s="532">
        <v>47208541</v>
      </c>
      <c r="D115" s="532">
        <v>97922990</v>
      </c>
      <c r="E115" s="322">
        <v>100503090</v>
      </c>
    </row>
    <row r="116" spans="1:5">
      <c r="A116" s="14" t="s">
        <v>100</v>
      </c>
      <c r="B116" s="8" t="s">
        <v>371</v>
      </c>
      <c r="C116" s="428"/>
      <c r="D116" s="428"/>
      <c r="E116" s="323"/>
    </row>
    <row r="117" spans="1:5" ht="12" customHeight="1">
      <c r="A117" s="14" t="s">
        <v>101</v>
      </c>
      <c r="B117" s="8" t="s">
        <v>181</v>
      </c>
      <c r="C117" s="428">
        <v>132508720</v>
      </c>
      <c r="D117" s="428">
        <v>20000000</v>
      </c>
      <c r="E117" s="323">
        <v>15000000</v>
      </c>
    </row>
    <row r="118" spans="1:5" ht="12" customHeight="1">
      <c r="A118" s="14" t="s">
        <v>102</v>
      </c>
      <c r="B118" s="8" t="s">
        <v>372</v>
      </c>
      <c r="C118" s="428"/>
      <c r="D118" s="428"/>
      <c r="E118" s="323"/>
    </row>
    <row r="119" spans="1:5" ht="12" customHeight="1">
      <c r="A119" s="14" t="s">
        <v>103</v>
      </c>
      <c r="B119" s="317" t="s">
        <v>229</v>
      </c>
      <c r="C119" s="428">
        <v>1261407</v>
      </c>
      <c r="D119" s="428"/>
      <c r="E119" s="323"/>
    </row>
    <row r="120" spans="1:5" ht="12" customHeight="1">
      <c r="A120" s="14" t="s">
        <v>112</v>
      </c>
      <c r="B120" s="317" t="s">
        <v>434</v>
      </c>
      <c r="C120" s="428"/>
      <c r="D120" s="428"/>
      <c r="E120" s="323"/>
    </row>
    <row r="121" spans="1:5" ht="12" customHeight="1">
      <c r="A121" s="14" t="s">
        <v>114</v>
      </c>
      <c r="B121" s="157" t="s">
        <v>377</v>
      </c>
      <c r="C121" s="428"/>
      <c r="D121" s="428"/>
      <c r="E121" s="323"/>
    </row>
    <row r="122" spans="1:5" ht="12" customHeight="1">
      <c r="A122" s="14" t="s">
        <v>182</v>
      </c>
      <c r="B122" s="157" t="s">
        <v>360</v>
      </c>
      <c r="C122" s="428"/>
      <c r="D122" s="428"/>
      <c r="E122" s="323"/>
    </row>
    <row r="123" spans="1:5" ht="12" customHeight="1">
      <c r="A123" s="14" t="s">
        <v>183</v>
      </c>
      <c r="B123" s="157" t="s">
        <v>376</v>
      </c>
      <c r="C123" s="428"/>
      <c r="D123" s="428"/>
      <c r="E123" s="323"/>
    </row>
    <row r="124" spans="1:5" ht="12" customHeight="1">
      <c r="A124" s="14" t="s">
        <v>184</v>
      </c>
      <c r="B124" s="157" t="s">
        <v>375</v>
      </c>
      <c r="C124" s="428"/>
      <c r="D124" s="428"/>
      <c r="E124" s="323"/>
    </row>
    <row r="125" spans="1:5" ht="12" customHeight="1">
      <c r="A125" s="14" t="s">
        <v>368</v>
      </c>
      <c r="B125" s="157" t="s">
        <v>363</v>
      </c>
      <c r="C125" s="428"/>
      <c r="D125" s="428"/>
      <c r="E125" s="323"/>
    </row>
    <row r="126" spans="1:5" ht="12" customHeight="1">
      <c r="A126" s="14" t="s">
        <v>369</v>
      </c>
      <c r="B126" s="157" t="s">
        <v>374</v>
      </c>
      <c r="C126" s="428"/>
      <c r="D126" s="428"/>
      <c r="E126" s="323"/>
    </row>
    <row r="127" spans="1:5" ht="12" customHeight="1" thickBot="1">
      <c r="A127" s="18" t="s">
        <v>370</v>
      </c>
      <c r="B127" s="159" t="s">
        <v>373</v>
      </c>
      <c r="C127" s="533"/>
      <c r="D127" s="533"/>
      <c r="E127" s="329"/>
    </row>
    <row r="128" spans="1:5" ht="12" customHeight="1" thickBot="1">
      <c r="A128" s="522" t="s">
        <v>20</v>
      </c>
      <c r="B128" s="619" t="s">
        <v>457</v>
      </c>
      <c r="C128" s="534">
        <f t="shared" ref="C128:E128" si="22">C114+C93</f>
        <v>485199139</v>
      </c>
      <c r="D128" s="534">
        <f t="shared" si="22"/>
        <v>374625828</v>
      </c>
      <c r="E128" s="524">
        <f t="shared" si="22"/>
        <v>423499090</v>
      </c>
    </row>
    <row r="129" spans="1:5" ht="12" customHeight="1" thickBot="1">
      <c r="A129" s="20" t="s">
        <v>21</v>
      </c>
      <c r="B129" s="146" t="s">
        <v>458</v>
      </c>
      <c r="C129" s="427">
        <f>SUM(C130:C132)</f>
        <v>0</v>
      </c>
      <c r="D129" s="427">
        <f t="shared" ref="D129:E129" si="23">SUM(D130:D132)</f>
        <v>0</v>
      </c>
      <c r="E129" s="321">
        <f t="shared" si="23"/>
        <v>0</v>
      </c>
    </row>
    <row r="130" spans="1:5" ht="12" customHeight="1">
      <c r="A130" s="15" t="s">
        <v>268</v>
      </c>
      <c r="B130" s="12" t="s">
        <v>465</v>
      </c>
      <c r="C130" s="428"/>
      <c r="D130" s="428"/>
      <c r="E130" s="323"/>
    </row>
    <row r="131" spans="1:5" ht="12" customHeight="1">
      <c r="A131" s="15" t="s">
        <v>271</v>
      </c>
      <c r="B131" s="12" t="s">
        <v>466</v>
      </c>
      <c r="C131" s="428"/>
      <c r="D131" s="428"/>
      <c r="E131" s="323"/>
    </row>
    <row r="132" spans="1:5" ht="12" customHeight="1" thickBot="1">
      <c r="A132" s="13" t="s">
        <v>272</v>
      </c>
      <c r="B132" s="12" t="s">
        <v>467</v>
      </c>
      <c r="C132" s="428"/>
      <c r="D132" s="428"/>
      <c r="E132" s="323"/>
    </row>
    <row r="133" spans="1:5" ht="12" customHeight="1" thickBot="1">
      <c r="A133" s="20" t="s">
        <v>22</v>
      </c>
      <c r="B133" s="146" t="s">
        <v>459</v>
      </c>
      <c r="C133" s="427"/>
      <c r="D133" s="427"/>
      <c r="E133" s="321"/>
    </row>
    <row r="134" spans="1:5" ht="12" customHeight="1">
      <c r="A134" s="15" t="s">
        <v>86</v>
      </c>
      <c r="B134" s="9" t="s">
        <v>468</v>
      </c>
      <c r="C134" s="428"/>
      <c r="D134" s="428"/>
      <c r="E134" s="323"/>
    </row>
    <row r="135" spans="1:5" ht="12" customHeight="1">
      <c r="A135" s="15" t="s">
        <v>87</v>
      </c>
      <c r="B135" s="9" t="s">
        <v>460</v>
      </c>
      <c r="C135" s="428"/>
      <c r="D135" s="428"/>
      <c r="E135" s="323"/>
    </row>
    <row r="136" spans="1:5" ht="12" customHeight="1">
      <c r="A136" s="15" t="s">
        <v>88</v>
      </c>
      <c r="B136" s="9" t="s">
        <v>461</v>
      </c>
      <c r="C136" s="428"/>
      <c r="D136" s="428"/>
      <c r="E136" s="323"/>
    </row>
    <row r="137" spans="1:5" ht="12" customHeight="1">
      <c r="A137" s="15" t="s">
        <v>169</v>
      </c>
      <c r="B137" s="9" t="s">
        <v>462</v>
      </c>
      <c r="C137" s="428"/>
      <c r="D137" s="428"/>
      <c r="E137" s="323"/>
    </row>
    <row r="138" spans="1:5" ht="12" customHeight="1">
      <c r="A138" s="15" t="s">
        <v>170</v>
      </c>
      <c r="B138" s="9" t="s">
        <v>463</v>
      </c>
      <c r="C138" s="428"/>
      <c r="D138" s="428"/>
      <c r="E138" s="323"/>
    </row>
    <row r="139" spans="1:5" ht="12" customHeight="1" thickBot="1">
      <c r="A139" s="13" t="s">
        <v>171</v>
      </c>
      <c r="B139" s="9" t="s">
        <v>464</v>
      </c>
      <c r="C139" s="428"/>
      <c r="D139" s="428"/>
      <c r="E139" s="323"/>
    </row>
    <row r="140" spans="1:5" ht="12" customHeight="1" thickBot="1">
      <c r="A140" s="20" t="s">
        <v>23</v>
      </c>
      <c r="B140" s="146" t="s">
        <v>472</v>
      </c>
      <c r="C140" s="434">
        <f>SUM(C141:C144)</f>
        <v>5655965</v>
      </c>
      <c r="D140" s="434">
        <f t="shared" ref="D140:E140" si="24">SUM(D141:D144)</f>
        <v>0</v>
      </c>
      <c r="E140" s="327">
        <f t="shared" si="24"/>
        <v>0</v>
      </c>
    </row>
    <row r="141" spans="1:5" ht="12" customHeight="1">
      <c r="A141" s="15" t="s">
        <v>89</v>
      </c>
      <c r="B141" s="9" t="s">
        <v>378</v>
      </c>
      <c r="C141" s="428"/>
      <c r="D141" s="428"/>
      <c r="E141" s="323"/>
    </row>
    <row r="142" spans="1:5" ht="12" customHeight="1">
      <c r="A142" s="15" t="s">
        <v>90</v>
      </c>
      <c r="B142" s="9" t="s">
        <v>379</v>
      </c>
      <c r="C142" s="428">
        <v>5655965</v>
      </c>
      <c r="D142" s="428"/>
      <c r="E142" s="323"/>
    </row>
    <row r="143" spans="1:5" ht="12" customHeight="1">
      <c r="A143" s="15" t="s">
        <v>292</v>
      </c>
      <c r="B143" s="9" t="s">
        <v>473</v>
      </c>
      <c r="C143" s="428"/>
      <c r="D143" s="428"/>
      <c r="E143" s="323"/>
    </row>
    <row r="144" spans="1:5" ht="12" customHeight="1" thickBot="1">
      <c r="A144" s="13" t="s">
        <v>293</v>
      </c>
      <c r="B144" s="7" t="s">
        <v>398</v>
      </c>
      <c r="C144" s="428"/>
      <c r="D144" s="428"/>
      <c r="E144" s="323"/>
    </row>
    <row r="145" spans="1:6" ht="12" customHeight="1" thickBot="1">
      <c r="A145" s="20" t="s">
        <v>24</v>
      </c>
      <c r="B145" s="146" t="s">
        <v>474</v>
      </c>
      <c r="C145" s="535"/>
      <c r="D145" s="535"/>
      <c r="E145" s="330"/>
    </row>
    <row r="146" spans="1:6" ht="12" customHeight="1">
      <c r="A146" s="15" t="s">
        <v>91</v>
      </c>
      <c r="B146" s="9" t="s">
        <v>469</v>
      </c>
      <c r="C146" s="428"/>
      <c r="D146" s="428"/>
      <c r="E146" s="323"/>
    </row>
    <row r="147" spans="1:6" ht="12" customHeight="1">
      <c r="A147" s="15" t="s">
        <v>92</v>
      </c>
      <c r="B147" s="9" t="s">
        <v>476</v>
      </c>
      <c r="C147" s="428"/>
      <c r="D147" s="428"/>
      <c r="E147" s="323"/>
    </row>
    <row r="148" spans="1:6" ht="12" customHeight="1">
      <c r="A148" s="15" t="s">
        <v>304</v>
      </c>
      <c r="B148" s="9" t="s">
        <v>471</v>
      </c>
      <c r="C148" s="428"/>
      <c r="D148" s="428"/>
      <c r="E148" s="323"/>
    </row>
    <row r="149" spans="1:6" ht="12" customHeight="1">
      <c r="A149" s="15" t="s">
        <v>305</v>
      </c>
      <c r="B149" s="9" t="s">
        <v>477</v>
      </c>
      <c r="C149" s="428"/>
      <c r="D149" s="428"/>
      <c r="E149" s="323"/>
    </row>
    <row r="150" spans="1:6" ht="12" customHeight="1" thickBot="1">
      <c r="A150" s="15" t="s">
        <v>475</v>
      </c>
      <c r="B150" s="9" t="s">
        <v>478</v>
      </c>
      <c r="C150" s="428"/>
      <c r="D150" s="428"/>
      <c r="E150" s="323"/>
    </row>
    <row r="151" spans="1:6" ht="12" customHeight="1" thickBot="1">
      <c r="A151" s="20" t="s">
        <v>25</v>
      </c>
      <c r="B151" s="146" t="s">
        <v>479</v>
      </c>
      <c r="C151" s="536"/>
      <c r="D151" s="536"/>
      <c r="E151" s="526"/>
    </row>
    <row r="152" spans="1:6" ht="12" customHeight="1" thickBot="1">
      <c r="A152" s="20" t="s">
        <v>26</v>
      </c>
      <c r="B152" s="146" t="s">
        <v>480</v>
      </c>
      <c r="C152" s="536"/>
      <c r="D152" s="536"/>
      <c r="E152" s="526"/>
    </row>
    <row r="153" spans="1:6" ht="15" customHeight="1" thickBot="1">
      <c r="A153" s="20" t="s">
        <v>27</v>
      </c>
      <c r="B153" s="146" t="s">
        <v>482</v>
      </c>
      <c r="C153" s="537">
        <f>SUM(C152+C151+C145+C140+C133+C129)</f>
        <v>5655965</v>
      </c>
      <c r="D153" s="537">
        <f t="shared" ref="D153:E153" si="25">SUM(D152+D151+D145+D140+D133+D129)</f>
        <v>0</v>
      </c>
      <c r="E153" s="456">
        <f t="shared" si="25"/>
        <v>0</v>
      </c>
      <c r="F153" s="147"/>
    </row>
    <row r="154" spans="1:6" s="1" customFormat="1" ht="12.95" customHeight="1" thickBot="1">
      <c r="A154" s="319" t="s">
        <v>28</v>
      </c>
      <c r="B154" s="409" t="s">
        <v>481</v>
      </c>
      <c r="C154" s="537">
        <f>C153+C128</f>
        <v>490855104</v>
      </c>
      <c r="D154" s="537">
        <f t="shared" ref="D154:E154" si="26">D153+D128</f>
        <v>374625828</v>
      </c>
      <c r="E154" s="456">
        <f t="shared" si="26"/>
        <v>423499090</v>
      </c>
    </row>
    <row r="155" spans="1:6">
      <c r="C155" s="412"/>
    </row>
    <row r="156" spans="1:6">
      <c r="C156" s="412"/>
    </row>
    <row r="157" spans="1:6">
      <c r="C157" s="412"/>
    </row>
    <row r="158" spans="1:6" ht="16.5" customHeight="1">
      <c r="C158" s="412"/>
    </row>
    <row r="159" spans="1:6">
      <c r="C159" s="412"/>
    </row>
    <row r="160" spans="1:6">
      <c r="C160" s="412"/>
    </row>
    <row r="161" spans="3:3">
      <c r="C161" s="412"/>
    </row>
    <row r="162" spans="3:3">
      <c r="C162" s="412"/>
    </row>
    <row r="163" spans="3:3">
      <c r="C163" s="412"/>
    </row>
    <row r="164" spans="3:3">
      <c r="C164" s="412"/>
    </row>
    <row r="165" spans="3:3">
      <c r="C165" s="412"/>
    </row>
    <row r="166" spans="3:3">
      <c r="C166" s="412"/>
    </row>
    <row r="167" spans="3:3">
      <c r="C167" s="412"/>
    </row>
  </sheetData>
  <mergeCells count="2">
    <mergeCell ref="A1:E1"/>
    <mergeCell ref="A89:E89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Tiszatarján Község  Önkormányzata
2018. ÉVI KÖLTSÉGVETÉSÉNEK MÉRLEGE&amp;R&amp;"Times New Roman CE,Félkövér dőlt"&amp;11 1. számú tájékoztató tábla</oddHeader>
  </headerFooter>
  <rowBreaks count="1" manualBreakCount="1">
    <brk id="88" max="4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sheetPr codeName="Munka28">
    <tabColor rgb="FF92D050"/>
  </sheetPr>
  <dimension ref="A1:J18"/>
  <sheetViews>
    <sheetView zoomScaleNormal="100" workbookViewId="0">
      <selection activeCell="B3" sqref="B3:B4"/>
    </sheetView>
  </sheetViews>
  <sheetFormatPr defaultRowHeight="12.75"/>
  <cols>
    <col min="1" max="1" width="6.83203125" style="207" customWidth="1"/>
    <col min="2" max="2" width="49.6640625" style="60" customWidth="1"/>
    <col min="3" max="8" width="12.83203125" style="60" customWidth="1"/>
    <col min="9" max="9" width="14.33203125" style="60" customWidth="1"/>
    <col min="10" max="10" width="3.33203125" style="60" customWidth="1"/>
    <col min="11" max="16384" width="9.33203125" style="60"/>
  </cols>
  <sheetData>
    <row r="1" spans="1:10" ht="27.75" customHeight="1">
      <c r="A1" s="722" t="s">
        <v>4</v>
      </c>
      <c r="B1" s="722"/>
      <c r="C1" s="722"/>
      <c r="D1" s="722"/>
      <c r="E1" s="722"/>
      <c r="F1" s="722"/>
      <c r="G1" s="722"/>
      <c r="H1" s="722"/>
      <c r="I1" s="722"/>
    </row>
    <row r="2" spans="1:10" ht="20.25" customHeight="1" thickBot="1">
      <c r="I2" s="514" t="s">
        <v>552</v>
      </c>
    </row>
    <row r="3" spans="1:10" s="515" customFormat="1" ht="26.25" customHeight="1">
      <c r="A3" s="730" t="s">
        <v>69</v>
      </c>
      <c r="B3" s="725" t="s">
        <v>80</v>
      </c>
      <c r="C3" s="730" t="s">
        <v>81</v>
      </c>
      <c r="D3" s="730" t="e">
        <f>+CONCATENATE(LEFT(#REF!,4)," előtti kifizetés")</f>
        <v>#REF!</v>
      </c>
      <c r="E3" s="727" t="s">
        <v>68</v>
      </c>
      <c r="F3" s="728"/>
      <c r="G3" s="728"/>
      <c r="H3" s="729"/>
      <c r="I3" s="725" t="s">
        <v>51</v>
      </c>
    </row>
    <row r="4" spans="1:10" s="516" customFormat="1" ht="32.25" customHeight="1" thickBot="1">
      <c r="A4" s="731"/>
      <c r="B4" s="726"/>
      <c r="C4" s="726"/>
      <c r="D4" s="731"/>
      <c r="E4" s="295" t="e">
        <f>+CONCATENATE(LEFT(#REF!,4),".")</f>
        <v>#REF!</v>
      </c>
      <c r="F4" s="295" t="e">
        <f>+CONCATENATE(LEFT(#REF!,4)+1,".")</f>
        <v>#REF!</v>
      </c>
      <c r="G4" s="295" t="e">
        <f>+CONCATENATE(LEFT(#REF!,4)+2,".")</f>
        <v>#REF!</v>
      </c>
      <c r="H4" s="296" t="e">
        <f>+CONCATENATE(LEFT(#REF!,4)+2,".",CHAR(10)," után")</f>
        <v>#REF!</v>
      </c>
      <c r="I4" s="726"/>
    </row>
    <row r="5" spans="1:10" s="517" customFormat="1" ht="12.95" customHeight="1" thickBot="1">
      <c r="A5" s="297" t="s">
        <v>496</v>
      </c>
      <c r="B5" s="298" t="s">
        <v>497</v>
      </c>
      <c r="C5" s="299" t="s">
        <v>498</v>
      </c>
      <c r="D5" s="298" t="s">
        <v>500</v>
      </c>
      <c r="E5" s="297" t="s">
        <v>499</v>
      </c>
      <c r="F5" s="299" t="s">
        <v>501</v>
      </c>
      <c r="G5" s="299" t="s">
        <v>503</v>
      </c>
      <c r="H5" s="300" t="s">
        <v>504</v>
      </c>
      <c r="I5" s="301" t="s">
        <v>505</v>
      </c>
    </row>
    <row r="6" spans="1:10" ht="24.75" customHeight="1" thickBot="1">
      <c r="A6" s="302" t="s">
        <v>18</v>
      </c>
      <c r="B6" s="303" t="s">
        <v>5</v>
      </c>
      <c r="C6" s="509"/>
      <c r="D6" s="75">
        <f>+D7+D8</f>
        <v>0</v>
      </c>
      <c r="E6" s="76">
        <f>+E7+E8</f>
        <v>0</v>
      </c>
      <c r="F6" s="77">
        <f>+F7+F8</f>
        <v>0</v>
      </c>
      <c r="G6" s="77">
        <f>+G7+G8</f>
        <v>0</v>
      </c>
      <c r="H6" s="78">
        <f>+H7+H8</f>
        <v>0</v>
      </c>
      <c r="I6" s="75">
        <f t="shared" ref="I6:I17" si="0">SUM(D6:H6)</f>
        <v>0</v>
      </c>
    </row>
    <row r="7" spans="1:10" ht="20.100000000000001" customHeight="1">
      <c r="A7" s="304" t="s">
        <v>19</v>
      </c>
      <c r="B7" s="79" t="s">
        <v>70</v>
      </c>
      <c r="C7" s="510"/>
      <c r="D7" s="80"/>
      <c r="E7" s="81"/>
      <c r="F7" s="28"/>
      <c r="G7" s="28"/>
      <c r="H7" s="25"/>
      <c r="I7" s="305">
        <f t="shared" si="0"/>
        <v>0</v>
      </c>
      <c r="J7" s="721" t="s">
        <v>530</v>
      </c>
    </row>
    <row r="8" spans="1:10" ht="20.100000000000001" customHeight="1" thickBot="1">
      <c r="A8" s="304" t="s">
        <v>20</v>
      </c>
      <c r="B8" s="79" t="s">
        <v>70</v>
      </c>
      <c r="C8" s="510"/>
      <c r="D8" s="80"/>
      <c r="E8" s="81"/>
      <c r="F8" s="28"/>
      <c r="G8" s="28"/>
      <c r="H8" s="25"/>
      <c r="I8" s="305">
        <f t="shared" si="0"/>
        <v>0</v>
      </c>
      <c r="J8" s="721"/>
    </row>
    <row r="9" spans="1:10" ht="26.1" customHeight="1" thickBot="1">
      <c r="A9" s="302" t="s">
        <v>21</v>
      </c>
      <c r="B9" s="303" t="s">
        <v>6</v>
      </c>
      <c r="C9" s="511"/>
      <c r="D9" s="75" t="e">
        <f>+D10+D11</f>
        <v>#VALUE!</v>
      </c>
      <c r="E9" s="76">
        <f>+E10+E11</f>
        <v>0</v>
      </c>
      <c r="F9" s="77">
        <f>+F10+F11</f>
        <v>0</v>
      </c>
      <c r="G9" s="77">
        <f>+G10+G11</f>
        <v>0</v>
      </c>
      <c r="H9" s="78">
        <f>+H10+H11</f>
        <v>0</v>
      </c>
      <c r="I9" s="75" t="e">
        <f t="shared" si="0"/>
        <v>#VALUE!</v>
      </c>
      <c r="J9" s="721"/>
    </row>
    <row r="10" spans="1:10" ht="20.100000000000001" customHeight="1">
      <c r="A10" s="304" t="s">
        <v>22</v>
      </c>
      <c r="B10" s="79" t="s">
        <v>70</v>
      </c>
      <c r="C10" s="510"/>
      <c r="D10" s="732" t="s">
        <v>546</v>
      </c>
      <c r="E10" s="733"/>
      <c r="F10" s="733"/>
      <c r="G10" s="734"/>
      <c r="H10" s="25"/>
      <c r="I10" s="305">
        <f t="shared" si="0"/>
        <v>0</v>
      </c>
      <c r="J10" s="721"/>
    </row>
    <row r="11" spans="1:10" ht="20.100000000000001" customHeight="1" thickBot="1">
      <c r="A11" s="304" t="s">
        <v>23</v>
      </c>
      <c r="B11" s="79" t="s">
        <v>70</v>
      </c>
      <c r="C11" s="510"/>
      <c r="D11" s="735"/>
      <c r="E11" s="736"/>
      <c r="F11" s="736"/>
      <c r="G11" s="737"/>
      <c r="H11" s="25"/>
      <c r="I11" s="305">
        <f t="shared" si="0"/>
        <v>0</v>
      </c>
      <c r="J11" s="721"/>
    </row>
    <row r="12" spans="1:10" ht="20.100000000000001" customHeight="1" thickBot="1">
      <c r="A12" s="302" t="s">
        <v>24</v>
      </c>
      <c r="B12" s="303" t="s">
        <v>201</v>
      </c>
      <c r="C12" s="511"/>
      <c r="D12" s="75">
        <f>+D13</f>
        <v>0</v>
      </c>
      <c r="E12" s="76">
        <f>+E13</f>
        <v>0</v>
      </c>
      <c r="F12" s="77">
        <f>+F13</f>
        <v>0</v>
      </c>
      <c r="G12" s="77">
        <f>+G13</f>
        <v>0</v>
      </c>
      <c r="H12" s="78">
        <f>+H13</f>
        <v>0</v>
      </c>
      <c r="I12" s="75">
        <f t="shared" si="0"/>
        <v>0</v>
      </c>
      <c r="J12" s="721"/>
    </row>
    <row r="13" spans="1:10" ht="20.100000000000001" customHeight="1" thickBot="1">
      <c r="A13" s="304" t="s">
        <v>25</v>
      </c>
      <c r="B13" s="79" t="s">
        <v>70</v>
      </c>
      <c r="C13" s="510"/>
      <c r="D13" s="80"/>
      <c r="E13" s="81"/>
      <c r="F13" s="28"/>
      <c r="G13" s="28"/>
      <c r="H13" s="25"/>
      <c r="I13" s="305">
        <f t="shared" si="0"/>
        <v>0</v>
      </c>
      <c r="J13" s="721"/>
    </row>
    <row r="14" spans="1:10" ht="20.100000000000001" customHeight="1" thickBot="1">
      <c r="A14" s="302" t="s">
        <v>26</v>
      </c>
      <c r="B14" s="303" t="s">
        <v>202</v>
      </c>
      <c r="C14" s="511"/>
      <c r="D14" s="75">
        <f>+D15</f>
        <v>0</v>
      </c>
      <c r="E14" s="76">
        <f>+E15</f>
        <v>0</v>
      </c>
      <c r="F14" s="77">
        <f>+F15</f>
        <v>0</v>
      </c>
      <c r="G14" s="77">
        <f>+G15</f>
        <v>0</v>
      </c>
      <c r="H14" s="78">
        <f>+H15</f>
        <v>0</v>
      </c>
      <c r="I14" s="75">
        <f t="shared" si="0"/>
        <v>0</v>
      </c>
      <c r="J14" s="721"/>
    </row>
    <row r="15" spans="1:10" ht="20.100000000000001" customHeight="1" thickBot="1">
      <c r="A15" s="306" t="s">
        <v>27</v>
      </c>
      <c r="B15" s="82" t="s">
        <v>70</v>
      </c>
      <c r="C15" s="512"/>
      <c r="D15" s="83"/>
      <c r="E15" s="84"/>
      <c r="F15" s="29"/>
      <c r="G15" s="29"/>
      <c r="H15" s="27"/>
      <c r="I15" s="307">
        <f t="shared" si="0"/>
        <v>0</v>
      </c>
      <c r="J15" s="721"/>
    </row>
    <row r="16" spans="1:10" ht="20.100000000000001" customHeight="1" thickBot="1">
      <c r="A16" s="302" t="s">
        <v>28</v>
      </c>
      <c r="B16" s="308" t="s">
        <v>203</v>
      </c>
      <c r="C16" s="511"/>
      <c r="D16" s="75">
        <f>+D17</f>
        <v>0</v>
      </c>
      <c r="E16" s="76">
        <f>+E17</f>
        <v>0</v>
      </c>
      <c r="F16" s="77">
        <f>+F17</f>
        <v>0</v>
      </c>
      <c r="G16" s="77">
        <f>+G17</f>
        <v>0</v>
      </c>
      <c r="H16" s="78">
        <f>+H17</f>
        <v>0</v>
      </c>
      <c r="I16" s="75">
        <f t="shared" si="0"/>
        <v>0</v>
      </c>
      <c r="J16" s="721"/>
    </row>
    <row r="17" spans="1:10" ht="20.100000000000001" customHeight="1" thickBot="1">
      <c r="A17" s="309" t="s">
        <v>29</v>
      </c>
      <c r="B17" s="85" t="s">
        <v>70</v>
      </c>
      <c r="C17" s="513"/>
      <c r="D17" s="86"/>
      <c r="E17" s="87"/>
      <c r="F17" s="88"/>
      <c r="G17" s="88"/>
      <c r="H17" s="26"/>
      <c r="I17" s="310">
        <f t="shared" si="0"/>
        <v>0</v>
      </c>
      <c r="J17" s="721"/>
    </row>
    <row r="18" spans="1:10" ht="20.100000000000001" customHeight="1" thickBot="1">
      <c r="A18" s="723" t="s">
        <v>141</v>
      </c>
      <c r="B18" s="724"/>
      <c r="C18" s="142"/>
      <c r="D18" s="75" t="e">
        <f t="shared" ref="D18:I18" si="1">+D6+D9+D12+D14+D16</f>
        <v>#VALUE!</v>
      </c>
      <c r="E18" s="76">
        <f t="shared" si="1"/>
        <v>0</v>
      </c>
      <c r="F18" s="77">
        <f t="shared" si="1"/>
        <v>0</v>
      </c>
      <c r="G18" s="77">
        <f t="shared" si="1"/>
        <v>0</v>
      </c>
      <c r="H18" s="78">
        <f t="shared" si="1"/>
        <v>0</v>
      </c>
      <c r="I18" s="75" t="e">
        <f t="shared" si="1"/>
        <v>#VALUE!</v>
      </c>
      <c r="J18" s="721"/>
    </row>
  </sheetData>
  <mergeCells count="10">
    <mergeCell ref="J7:J18"/>
    <mergeCell ref="A1:I1"/>
    <mergeCell ref="A18:B18"/>
    <mergeCell ref="I3:I4"/>
    <mergeCell ref="E3:H3"/>
    <mergeCell ref="A3:A4"/>
    <mergeCell ref="B3:B4"/>
    <mergeCell ref="C3:C4"/>
    <mergeCell ref="D3:D4"/>
    <mergeCell ref="D10:G11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Munka29">
    <tabColor rgb="FF92D050"/>
  </sheetPr>
  <dimension ref="A1:D31"/>
  <sheetViews>
    <sheetView zoomScaleNormal="100" workbookViewId="0">
      <selection activeCell="F19" sqref="F19"/>
    </sheetView>
  </sheetViews>
  <sheetFormatPr defaultRowHeight="12.75"/>
  <cols>
    <col min="1" max="1" width="5.83203125" style="102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739" t="s">
        <v>7</v>
      </c>
      <c r="C1" s="739"/>
      <c r="D1" s="739"/>
    </row>
    <row r="2" spans="1:4" s="90" customFormat="1" ht="16.5" thickBot="1">
      <c r="A2" s="89"/>
      <c r="B2" s="404"/>
      <c r="D2" s="49" t="s">
        <v>552</v>
      </c>
    </row>
    <row r="3" spans="1:4" s="92" customFormat="1" ht="48" customHeight="1" thickBot="1">
      <c r="A3" s="91" t="s">
        <v>16</v>
      </c>
      <c r="B3" s="213" t="s">
        <v>17</v>
      </c>
      <c r="C3" s="213" t="s">
        <v>71</v>
      </c>
      <c r="D3" s="214" t="s">
        <v>72</v>
      </c>
    </row>
    <row r="4" spans="1:4" s="92" customFormat="1" ht="14.1" customHeight="1" thickBot="1">
      <c r="A4" s="40" t="s">
        <v>496</v>
      </c>
      <c r="B4" s="216" t="s">
        <v>497</v>
      </c>
      <c r="C4" s="216" t="s">
        <v>498</v>
      </c>
      <c r="D4" s="217" t="s">
        <v>500</v>
      </c>
    </row>
    <row r="5" spans="1:4" ht="18" customHeight="1">
      <c r="A5" s="152" t="s">
        <v>18</v>
      </c>
      <c r="B5" s="218" t="s">
        <v>161</v>
      </c>
      <c r="C5" s="150"/>
      <c r="D5" s="93"/>
    </row>
    <row r="6" spans="1:4" ht="18" customHeight="1">
      <c r="A6" s="94" t="s">
        <v>19</v>
      </c>
      <c r="B6" s="219" t="s">
        <v>162</v>
      </c>
      <c r="C6" s="151"/>
      <c r="D6" s="96"/>
    </row>
    <row r="7" spans="1:4" ht="18" customHeight="1">
      <c r="A7" s="94" t="s">
        <v>20</v>
      </c>
      <c r="B7" s="219" t="s">
        <v>115</v>
      </c>
      <c r="C7" s="151"/>
      <c r="D7" s="96"/>
    </row>
    <row r="8" spans="1:4" ht="18" customHeight="1">
      <c r="A8" s="94" t="s">
        <v>21</v>
      </c>
      <c r="B8" s="219" t="s">
        <v>116</v>
      </c>
      <c r="C8" s="151"/>
      <c r="D8" s="96"/>
    </row>
    <row r="9" spans="1:4" ht="18" customHeight="1">
      <c r="A9" s="94" t="s">
        <v>22</v>
      </c>
      <c r="B9" s="219" t="s">
        <v>154</v>
      </c>
      <c r="C9" s="151"/>
      <c r="D9" s="96"/>
    </row>
    <row r="10" spans="1:4" ht="18" customHeight="1">
      <c r="A10" s="94" t="s">
        <v>23</v>
      </c>
      <c r="B10" s="219" t="s">
        <v>155</v>
      </c>
      <c r="C10" s="151"/>
      <c r="D10" s="96"/>
    </row>
    <row r="11" spans="1:4" ht="18" customHeight="1">
      <c r="A11" s="94" t="s">
        <v>24</v>
      </c>
      <c r="B11" s="220" t="s">
        <v>156</v>
      </c>
      <c r="C11" s="740" t="s">
        <v>546</v>
      </c>
      <c r="D11" s="741"/>
    </row>
    <row r="12" spans="1:4" ht="18" customHeight="1">
      <c r="A12" s="94" t="s">
        <v>26</v>
      </c>
      <c r="B12" s="220" t="s">
        <v>157</v>
      </c>
      <c r="C12" s="742"/>
      <c r="D12" s="743"/>
    </row>
    <row r="13" spans="1:4" ht="18" customHeight="1">
      <c r="A13" s="94" t="s">
        <v>27</v>
      </c>
      <c r="B13" s="220" t="s">
        <v>158</v>
      </c>
      <c r="C13" s="744"/>
      <c r="D13" s="745"/>
    </row>
    <row r="14" spans="1:4" ht="18" customHeight="1">
      <c r="A14" s="94" t="s">
        <v>28</v>
      </c>
      <c r="B14" s="220" t="s">
        <v>159</v>
      </c>
      <c r="C14" s="151"/>
      <c r="D14" s="96"/>
    </row>
    <row r="15" spans="1:4" ht="22.5" customHeight="1">
      <c r="A15" s="94" t="s">
        <v>29</v>
      </c>
      <c r="B15" s="220" t="s">
        <v>160</v>
      </c>
      <c r="C15" s="151"/>
      <c r="D15" s="96"/>
    </row>
    <row r="16" spans="1:4" ht="18" customHeight="1">
      <c r="A16" s="94" t="s">
        <v>30</v>
      </c>
      <c r="B16" s="219" t="s">
        <v>117</v>
      </c>
      <c r="C16" s="151"/>
      <c r="D16" s="96"/>
    </row>
    <row r="17" spans="1:4" ht="18" customHeight="1">
      <c r="A17" s="94" t="s">
        <v>31</v>
      </c>
      <c r="B17" s="219" t="s">
        <v>9</v>
      </c>
      <c r="C17" s="151"/>
      <c r="D17" s="96"/>
    </row>
    <row r="18" spans="1:4" ht="18" customHeight="1">
      <c r="A18" s="94" t="s">
        <v>32</v>
      </c>
      <c r="B18" s="219" t="s">
        <v>8</v>
      </c>
      <c r="C18" s="151"/>
      <c r="D18" s="96"/>
    </row>
    <row r="19" spans="1:4" ht="18" customHeight="1">
      <c r="A19" s="94" t="s">
        <v>33</v>
      </c>
      <c r="B19" s="219" t="s">
        <v>118</v>
      </c>
      <c r="C19" s="151"/>
      <c r="D19" s="96"/>
    </row>
    <row r="20" spans="1:4" ht="18" customHeight="1">
      <c r="A20" s="94" t="s">
        <v>34</v>
      </c>
      <c r="B20" s="219" t="s">
        <v>119</v>
      </c>
      <c r="C20" s="151"/>
      <c r="D20" s="96"/>
    </row>
    <row r="21" spans="1:4" ht="18" customHeight="1">
      <c r="A21" s="94" t="s">
        <v>35</v>
      </c>
      <c r="B21" s="145"/>
      <c r="C21" s="95"/>
      <c r="D21" s="96"/>
    </row>
    <row r="22" spans="1:4" ht="18" customHeight="1">
      <c r="A22" s="94" t="s">
        <v>36</v>
      </c>
      <c r="B22" s="97"/>
      <c r="C22" s="95"/>
      <c r="D22" s="96"/>
    </row>
    <row r="23" spans="1:4" ht="18" customHeight="1">
      <c r="A23" s="94" t="s">
        <v>37</v>
      </c>
      <c r="B23" s="97"/>
      <c r="C23" s="95"/>
      <c r="D23" s="96"/>
    </row>
    <row r="24" spans="1:4" ht="18" customHeight="1">
      <c r="A24" s="94" t="s">
        <v>38</v>
      </c>
      <c r="B24" s="97"/>
      <c r="C24" s="95"/>
      <c r="D24" s="96"/>
    </row>
    <row r="25" spans="1:4" ht="18" customHeight="1">
      <c r="A25" s="94" t="s">
        <v>39</v>
      </c>
      <c r="B25" s="97"/>
      <c r="C25" s="95"/>
      <c r="D25" s="96"/>
    </row>
    <row r="26" spans="1:4" ht="18" customHeight="1">
      <c r="A26" s="94" t="s">
        <v>40</v>
      </c>
      <c r="B26" s="97"/>
      <c r="C26" s="95"/>
      <c r="D26" s="96"/>
    </row>
    <row r="27" spans="1:4" ht="18" customHeight="1">
      <c r="A27" s="94" t="s">
        <v>41</v>
      </c>
      <c r="B27" s="97"/>
      <c r="C27" s="95"/>
      <c r="D27" s="96"/>
    </row>
    <row r="28" spans="1:4" ht="18" customHeight="1">
      <c r="A28" s="94" t="s">
        <v>42</v>
      </c>
      <c r="B28" s="97"/>
      <c r="C28" s="95"/>
      <c r="D28" s="96"/>
    </row>
    <row r="29" spans="1:4" ht="18" customHeight="1" thickBot="1">
      <c r="A29" s="153" t="s">
        <v>43</v>
      </c>
      <c r="B29" s="98"/>
      <c r="C29" s="99"/>
      <c r="D29" s="100"/>
    </row>
    <row r="30" spans="1:4" ht="18" customHeight="1" thickBot="1">
      <c r="A30" s="41" t="s">
        <v>44</v>
      </c>
      <c r="B30" s="224" t="s">
        <v>52</v>
      </c>
      <c r="C30" s="225">
        <f>+C5+C6+C7+C8+C9+C16+C17+C18+C19+C20+C21+C22+C23+C24+C25+C26+C27+C28+C29</f>
        <v>0</v>
      </c>
      <c r="D30" s="226">
        <f>+D5+D6+D7+D8+D9+D16+D17+D18+D19+D20+D21+D22+D23+D24+D25+D26+D27+D28+D29</f>
        <v>0</v>
      </c>
    </row>
    <row r="31" spans="1:4" ht="8.25" customHeight="1">
      <c r="A31" s="101"/>
      <c r="B31" s="738"/>
      <c r="C31" s="738"/>
      <c r="D31" s="738"/>
    </row>
  </sheetData>
  <mergeCells count="3">
    <mergeCell ref="B31:D31"/>
    <mergeCell ref="B1:D1"/>
    <mergeCell ref="C11:D13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codeName="Munka30">
    <tabColor rgb="FF92D050"/>
  </sheetPr>
  <dimension ref="A1:O81"/>
  <sheetViews>
    <sheetView zoomScaleNormal="100" workbookViewId="0">
      <selection sqref="A1:O1"/>
    </sheetView>
  </sheetViews>
  <sheetFormatPr defaultRowHeight="15.75"/>
  <cols>
    <col min="1" max="1" width="4.83203125" style="119" customWidth="1"/>
    <col min="2" max="2" width="31.1640625" style="136" customWidth="1"/>
    <col min="3" max="5" width="10.1640625" style="136" bestFit="1" customWidth="1"/>
    <col min="6" max="6" width="11.1640625" style="136" bestFit="1" customWidth="1"/>
    <col min="7" max="8" width="10.1640625" style="136" bestFit="1" customWidth="1"/>
    <col min="9" max="10" width="10.83203125" style="136" bestFit="1" customWidth="1"/>
    <col min="11" max="11" width="11.6640625" style="136" bestFit="1" customWidth="1"/>
    <col min="12" max="14" width="10.83203125" style="136" bestFit="1" customWidth="1"/>
    <col min="15" max="15" width="12.6640625" style="119" bestFit="1" customWidth="1"/>
    <col min="16" max="16384" width="9.33203125" style="136"/>
  </cols>
  <sheetData>
    <row r="1" spans="1:15" ht="31.5" customHeight="1">
      <c r="A1" s="749" t="s">
        <v>615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  <c r="N1" s="750"/>
      <c r="O1" s="750"/>
    </row>
    <row r="2" spans="1:15" ht="16.5" thickBot="1">
      <c r="O2" s="4" t="s">
        <v>553</v>
      </c>
    </row>
    <row r="3" spans="1:15" s="119" customFormat="1" ht="26.1" customHeight="1" thickBot="1">
      <c r="A3" s="116" t="s">
        <v>16</v>
      </c>
      <c r="B3" s="117" t="s">
        <v>61</v>
      </c>
      <c r="C3" s="117" t="s">
        <v>73</v>
      </c>
      <c r="D3" s="117" t="s">
        <v>74</v>
      </c>
      <c r="E3" s="117" t="s">
        <v>75</v>
      </c>
      <c r="F3" s="117" t="s">
        <v>76</v>
      </c>
      <c r="G3" s="117" t="s">
        <v>77</v>
      </c>
      <c r="H3" s="117" t="s">
        <v>78</v>
      </c>
      <c r="I3" s="117" t="s">
        <v>79</v>
      </c>
      <c r="J3" s="117" t="s">
        <v>581</v>
      </c>
      <c r="K3" s="117" t="s">
        <v>582</v>
      </c>
      <c r="L3" s="117" t="s">
        <v>583</v>
      </c>
      <c r="M3" s="117" t="s">
        <v>584</v>
      </c>
      <c r="N3" s="117" t="s">
        <v>585</v>
      </c>
      <c r="O3" s="118" t="s">
        <v>51</v>
      </c>
    </row>
    <row r="4" spans="1:15" s="121" customFormat="1" ht="15" customHeight="1" thickBot="1">
      <c r="A4" s="120" t="s">
        <v>18</v>
      </c>
      <c r="B4" s="746" t="s">
        <v>56</v>
      </c>
      <c r="C4" s="747"/>
      <c r="D4" s="747"/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748"/>
    </row>
    <row r="5" spans="1:15" s="121" customFormat="1" ht="22.5">
      <c r="A5" s="122" t="s">
        <v>19</v>
      </c>
      <c r="B5" s="518" t="s">
        <v>381</v>
      </c>
      <c r="C5" s="123">
        <v>16064404</v>
      </c>
      <c r="D5" s="123">
        <v>16064404</v>
      </c>
      <c r="E5" s="123">
        <v>16064404</v>
      </c>
      <c r="F5" s="123">
        <v>16064404</v>
      </c>
      <c r="G5" s="123">
        <v>16064404</v>
      </c>
      <c r="H5" s="123">
        <v>16064404</v>
      </c>
      <c r="I5" s="123">
        <v>16064405</v>
      </c>
      <c r="J5" s="123">
        <v>16064405</v>
      </c>
      <c r="K5" s="123">
        <v>16064405</v>
      </c>
      <c r="L5" s="123">
        <v>16064405</v>
      </c>
      <c r="M5" s="123">
        <v>16064405</v>
      </c>
      <c r="N5" s="123">
        <v>16064405</v>
      </c>
      <c r="O5" s="326">
        <f t="shared" ref="O5:O13" si="0">SUM(C5:N5)</f>
        <v>192772854</v>
      </c>
    </row>
    <row r="6" spans="1:15" s="127" customFormat="1" ht="22.5">
      <c r="A6" s="124" t="s">
        <v>20</v>
      </c>
      <c r="B6" s="313" t="s">
        <v>425</v>
      </c>
      <c r="C6" s="125">
        <v>22329411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326">
        <f t="shared" si="0"/>
        <v>22329411</v>
      </c>
    </row>
    <row r="7" spans="1:15" s="127" customFormat="1" ht="22.5">
      <c r="A7" s="124" t="s">
        <v>21</v>
      </c>
      <c r="B7" s="312" t="s">
        <v>426</v>
      </c>
      <c r="C7" s="128"/>
      <c r="D7" s="128"/>
      <c r="E7" s="128">
        <v>12749878</v>
      </c>
      <c r="F7" s="128"/>
      <c r="G7" s="128"/>
      <c r="H7" s="128"/>
      <c r="I7" s="128"/>
      <c r="J7" s="128"/>
      <c r="K7" s="128"/>
      <c r="L7" s="128"/>
      <c r="M7" s="128"/>
      <c r="N7" s="128"/>
      <c r="O7" s="326">
        <f t="shared" si="0"/>
        <v>12749878</v>
      </c>
    </row>
    <row r="8" spans="1:15" s="127" customFormat="1" ht="14.1" customHeight="1">
      <c r="A8" s="124" t="s">
        <v>22</v>
      </c>
      <c r="B8" s="311" t="s">
        <v>168</v>
      </c>
      <c r="C8" s="125">
        <v>2112500</v>
      </c>
      <c r="D8" s="125">
        <v>2112500</v>
      </c>
      <c r="E8" s="125">
        <v>2112500</v>
      </c>
      <c r="F8" s="125">
        <v>2112500</v>
      </c>
      <c r="G8" s="125">
        <v>2112500</v>
      </c>
      <c r="H8" s="125">
        <v>2112500</v>
      </c>
      <c r="I8" s="125">
        <v>2112500</v>
      </c>
      <c r="J8" s="125">
        <v>2112500</v>
      </c>
      <c r="K8" s="125">
        <v>2112500</v>
      </c>
      <c r="L8" s="125">
        <v>2112500</v>
      </c>
      <c r="M8" s="125">
        <v>2112500</v>
      </c>
      <c r="N8" s="125">
        <v>2112500</v>
      </c>
      <c r="O8" s="326">
        <f t="shared" si="0"/>
        <v>25350000</v>
      </c>
    </row>
    <row r="9" spans="1:15" s="127" customFormat="1" ht="14.1" customHeight="1">
      <c r="A9" s="124" t="s">
        <v>23</v>
      </c>
      <c r="B9" s="311" t="s">
        <v>427</v>
      </c>
      <c r="C9" s="125">
        <v>857250</v>
      </c>
      <c r="D9" s="125">
        <v>857250</v>
      </c>
      <c r="E9" s="125">
        <v>857250</v>
      </c>
      <c r="F9" s="125">
        <v>857250</v>
      </c>
      <c r="G9" s="125">
        <v>857250</v>
      </c>
      <c r="H9" s="125">
        <v>857250</v>
      </c>
      <c r="I9" s="125">
        <v>857250</v>
      </c>
      <c r="J9" s="125">
        <v>857250</v>
      </c>
      <c r="K9" s="125">
        <v>857250</v>
      </c>
      <c r="L9" s="125">
        <v>857250</v>
      </c>
      <c r="M9" s="125">
        <v>857250</v>
      </c>
      <c r="N9" s="125">
        <v>857250</v>
      </c>
      <c r="O9" s="326">
        <f t="shared" si="0"/>
        <v>10287000</v>
      </c>
    </row>
    <row r="10" spans="1:15" s="127" customFormat="1" ht="14.1" customHeight="1">
      <c r="A10" s="124" t="s">
        <v>24</v>
      </c>
      <c r="B10" s="311" t="s">
        <v>10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326">
        <f t="shared" si="0"/>
        <v>0</v>
      </c>
    </row>
    <row r="11" spans="1:15" s="127" customFormat="1" ht="14.1" customHeight="1">
      <c r="A11" s="124" t="s">
        <v>25</v>
      </c>
      <c r="B11" s="311" t="s">
        <v>383</v>
      </c>
      <c r="C11" s="125">
        <v>1342155</v>
      </c>
      <c r="D11" s="125">
        <v>1342155</v>
      </c>
      <c r="E11" s="125">
        <v>1342155</v>
      </c>
      <c r="F11" s="125">
        <v>1342155</v>
      </c>
      <c r="G11" s="125">
        <v>1342155</v>
      </c>
      <c r="H11" s="125">
        <v>1342155</v>
      </c>
      <c r="I11" s="125">
        <v>1342155</v>
      </c>
      <c r="J11" s="125">
        <v>1342155</v>
      </c>
      <c r="K11" s="125">
        <v>1342155</v>
      </c>
      <c r="L11" s="125">
        <v>1342155</v>
      </c>
      <c r="M11" s="125">
        <v>1342155</v>
      </c>
      <c r="N11" s="125">
        <v>1342178</v>
      </c>
      <c r="O11" s="326">
        <f t="shared" si="0"/>
        <v>16105883</v>
      </c>
    </row>
    <row r="12" spans="1:15" s="127" customFormat="1" ht="22.5">
      <c r="A12" s="124" t="s">
        <v>26</v>
      </c>
      <c r="B12" s="313" t="s">
        <v>414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326">
        <f t="shared" si="0"/>
        <v>0</v>
      </c>
    </row>
    <row r="13" spans="1:15" s="127" customFormat="1" ht="14.1" customHeight="1" thickBot="1">
      <c r="A13" s="124" t="s">
        <v>27</v>
      </c>
      <c r="B13" s="311" t="s">
        <v>11</v>
      </c>
      <c r="C13" s="125">
        <v>23984010</v>
      </c>
      <c r="D13" s="125">
        <v>23984010</v>
      </c>
      <c r="E13" s="125">
        <v>23984010</v>
      </c>
      <c r="F13" s="125">
        <v>23984010</v>
      </c>
      <c r="G13" s="125">
        <v>23984010</v>
      </c>
      <c r="H13" s="125">
        <v>23984014</v>
      </c>
      <c r="I13" s="125"/>
      <c r="J13" s="125"/>
      <c r="K13" s="125"/>
      <c r="L13" s="125"/>
      <c r="M13" s="125"/>
      <c r="N13" s="125"/>
      <c r="O13" s="326">
        <f t="shared" si="0"/>
        <v>143904064</v>
      </c>
    </row>
    <row r="14" spans="1:15" s="121" customFormat="1" ht="15.95" customHeight="1" thickBot="1">
      <c r="A14" s="120" t="s">
        <v>28</v>
      </c>
      <c r="B14" s="42" t="s">
        <v>104</v>
      </c>
      <c r="C14" s="130">
        <f t="shared" ref="C14:N14" si="1">SUM(C5:C13)</f>
        <v>66689730</v>
      </c>
      <c r="D14" s="130">
        <f t="shared" si="1"/>
        <v>44360319</v>
      </c>
      <c r="E14" s="130">
        <f t="shared" si="1"/>
        <v>57110197</v>
      </c>
      <c r="F14" s="130">
        <f t="shared" si="1"/>
        <v>44360319</v>
      </c>
      <c r="G14" s="130">
        <f t="shared" si="1"/>
        <v>44360319</v>
      </c>
      <c r="H14" s="130">
        <f t="shared" si="1"/>
        <v>44360323</v>
      </c>
      <c r="I14" s="130">
        <f t="shared" si="1"/>
        <v>20376310</v>
      </c>
      <c r="J14" s="130">
        <f t="shared" si="1"/>
        <v>20376310</v>
      </c>
      <c r="K14" s="130">
        <f t="shared" si="1"/>
        <v>20376310</v>
      </c>
      <c r="L14" s="130">
        <f t="shared" si="1"/>
        <v>20376310</v>
      </c>
      <c r="M14" s="130">
        <f t="shared" si="1"/>
        <v>20376310</v>
      </c>
      <c r="N14" s="130">
        <f t="shared" si="1"/>
        <v>20376333</v>
      </c>
      <c r="O14" s="131">
        <f>SUM(C14:N14)</f>
        <v>423499090</v>
      </c>
    </row>
    <row r="15" spans="1:15" s="121" customFormat="1" ht="15" customHeight="1" thickBot="1">
      <c r="A15" s="120" t="s">
        <v>29</v>
      </c>
      <c r="B15" s="746" t="s">
        <v>57</v>
      </c>
      <c r="C15" s="747"/>
      <c r="D15" s="747"/>
      <c r="E15" s="747"/>
      <c r="F15" s="747"/>
      <c r="G15" s="747"/>
      <c r="H15" s="747"/>
      <c r="I15" s="747"/>
      <c r="J15" s="747"/>
      <c r="K15" s="747"/>
      <c r="L15" s="747"/>
      <c r="M15" s="747"/>
      <c r="N15" s="747"/>
      <c r="O15" s="748"/>
    </row>
    <row r="16" spans="1:15" s="127" customFormat="1" ht="14.1" customHeight="1">
      <c r="A16" s="132" t="s">
        <v>30</v>
      </c>
      <c r="B16" s="314" t="s">
        <v>62</v>
      </c>
      <c r="C16" s="128">
        <v>10666212</v>
      </c>
      <c r="D16" s="128">
        <v>10666212</v>
      </c>
      <c r="E16" s="128">
        <v>10666212</v>
      </c>
      <c r="F16" s="128">
        <v>10666212</v>
      </c>
      <c r="G16" s="128">
        <v>10666212</v>
      </c>
      <c r="H16" s="128">
        <v>10666212</v>
      </c>
      <c r="I16" s="128">
        <v>10666212</v>
      </c>
      <c r="J16" s="128">
        <v>10666212</v>
      </c>
      <c r="K16" s="128">
        <v>10666212</v>
      </c>
      <c r="L16" s="128">
        <v>10666212</v>
      </c>
      <c r="M16" s="128">
        <v>10666212</v>
      </c>
      <c r="N16" s="128">
        <v>10666202</v>
      </c>
      <c r="O16" s="129">
        <f>SUM(C16:N16)</f>
        <v>127994534</v>
      </c>
    </row>
    <row r="17" spans="1:15" s="127" customFormat="1" ht="27" customHeight="1">
      <c r="A17" s="124" t="s">
        <v>31</v>
      </c>
      <c r="B17" s="313" t="s">
        <v>177</v>
      </c>
      <c r="C17" s="125">
        <v>2067882</v>
      </c>
      <c r="D17" s="125">
        <v>2067882</v>
      </c>
      <c r="E17" s="125">
        <v>2067882</v>
      </c>
      <c r="F17" s="125">
        <v>2067882</v>
      </c>
      <c r="G17" s="125">
        <v>2067882</v>
      </c>
      <c r="H17" s="125">
        <v>2067882</v>
      </c>
      <c r="I17" s="125">
        <v>2067882</v>
      </c>
      <c r="J17" s="125">
        <v>2067882</v>
      </c>
      <c r="K17" s="125">
        <v>2067882</v>
      </c>
      <c r="L17" s="125">
        <v>2067882</v>
      </c>
      <c r="M17" s="125">
        <v>2067882</v>
      </c>
      <c r="N17" s="125">
        <v>2067872</v>
      </c>
      <c r="O17" s="126">
        <f t="shared" ref="O17:O25" si="2">SUM(C17:N17)</f>
        <v>24814574</v>
      </c>
    </row>
    <row r="18" spans="1:15" s="127" customFormat="1" ht="14.1" customHeight="1">
      <c r="A18" s="124" t="s">
        <v>32</v>
      </c>
      <c r="B18" s="311" t="s">
        <v>135</v>
      </c>
      <c r="C18" s="125">
        <v>6644284</v>
      </c>
      <c r="D18" s="125">
        <v>6644284</v>
      </c>
      <c r="E18" s="125">
        <v>6644284</v>
      </c>
      <c r="F18" s="125">
        <v>6644284</v>
      </c>
      <c r="G18" s="125">
        <v>6644284</v>
      </c>
      <c r="H18" s="125">
        <v>6644284</v>
      </c>
      <c r="I18" s="125">
        <v>6644284</v>
      </c>
      <c r="J18" s="125">
        <v>6644284</v>
      </c>
      <c r="K18" s="125">
        <v>6644284</v>
      </c>
      <c r="L18" s="125">
        <v>6644284</v>
      </c>
      <c r="M18" s="125">
        <v>6644284</v>
      </c>
      <c r="N18" s="125">
        <v>6644288</v>
      </c>
      <c r="O18" s="126">
        <f t="shared" si="2"/>
        <v>79731412</v>
      </c>
    </row>
    <row r="19" spans="1:15" s="127" customFormat="1" ht="14.1" customHeight="1">
      <c r="A19" s="124" t="s">
        <v>33</v>
      </c>
      <c r="B19" s="311" t="s">
        <v>178</v>
      </c>
      <c r="C19" s="125">
        <v>1555820</v>
      </c>
      <c r="D19" s="125">
        <v>1555820</v>
      </c>
      <c r="E19" s="125">
        <v>1555820</v>
      </c>
      <c r="F19" s="125">
        <v>1555820</v>
      </c>
      <c r="G19" s="125">
        <v>1555820</v>
      </c>
      <c r="H19" s="125">
        <v>1555820</v>
      </c>
      <c r="I19" s="125">
        <v>1555820</v>
      </c>
      <c r="J19" s="125">
        <v>1555820</v>
      </c>
      <c r="K19" s="125">
        <v>1555820</v>
      </c>
      <c r="L19" s="125">
        <v>1555820</v>
      </c>
      <c r="M19" s="125">
        <v>1555820</v>
      </c>
      <c r="N19" s="125">
        <v>1555820</v>
      </c>
      <c r="O19" s="126">
        <f t="shared" si="2"/>
        <v>18669840</v>
      </c>
    </row>
    <row r="20" spans="1:15" s="127" customFormat="1" ht="14.1" customHeight="1">
      <c r="A20" s="124" t="s">
        <v>34</v>
      </c>
      <c r="B20" s="311" t="s">
        <v>12</v>
      </c>
      <c r="C20" s="125">
        <v>4732136</v>
      </c>
      <c r="D20" s="125">
        <v>4732136</v>
      </c>
      <c r="E20" s="125">
        <v>4732136</v>
      </c>
      <c r="F20" s="125">
        <v>4732136</v>
      </c>
      <c r="G20" s="125">
        <v>4732136</v>
      </c>
      <c r="H20" s="125">
        <v>4732136</v>
      </c>
      <c r="I20" s="125">
        <v>4732136</v>
      </c>
      <c r="J20" s="125">
        <v>4732136</v>
      </c>
      <c r="K20" s="125">
        <v>4732136</v>
      </c>
      <c r="L20" s="125">
        <v>4732136</v>
      </c>
      <c r="M20" s="125">
        <v>4732136</v>
      </c>
      <c r="N20" s="125">
        <v>4732144</v>
      </c>
      <c r="O20" s="126">
        <f t="shared" si="2"/>
        <v>56785640</v>
      </c>
    </row>
    <row r="21" spans="1:15" s="127" customFormat="1" ht="14.1" customHeight="1">
      <c r="A21" s="124" t="s">
        <v>35</v>
      </c>
      <c r="B21" s="311" t="s">
        <v>226</v>
      </c>
      <c r="C21" s="125">
        <v>8375257</v>
      </c>
      <c r="D21" s="125">
        <v>8375257</v>
      </c>
      <c r="E21" s="125">
        <v>8375257</v>
      </c>
      <c r="F21" s="125">
        <v>8375257</v>
      </c>
      <c r="G21" s="125">
        <v>8375257</v>
      </c>
      <c r="H21" s="125">
        <v>8375257</v>
      </c>
      <c r="I21" s="125">
        <v>8375257</v>
      </c>
      <c r="J21" s="125">
        <v>8375257</v>
      </c>
      <c r="K21" s="125">
        <v>8375257</v>
      </c>
      <c r="L21" s="125">
        <v>8375257</v>
      </c>
      <c r="M21" s="125">
        <v>8375257</v>
      </c>
      <c r="N21" s="125">
        <v>8375263</v>
      </c>
      <c r="O21" s="126">
        <f t="shared" si="2"/>
        <v>100503090</v>
      </c>
    </row>
    <row r="22" spans="1:15" s="127" customFormat="1">
      <c r="A22" s="124" t="s">
        <v>36</v>
      </c>
      <c r="B22" s="313" t="s">
        <v>181</v>
      </c>
      <c r="C22" s="125"/>
      <c r="D22" s="125"/>
      <c r="E22" s="125"/>
      <c r="F22" s="125"/>
      <c r="G22" s="125">
        <v>10000000</v>
      </c>
      <c r="H22" s="125">
        <v>5000000</v>
      </c>
      <c r="I22" s="125"/>
      <c r="J22" s="125"/>
      <c r="K22" s="125"/>
      <c r="L22" s="125"/>
      <c r="M22" s="125"/>
      <c r="N22" s="125"/>
      <c r="O22" s="126">
        <f t="shared" si="2"/>
        <v>15000000</v>
      </c>
    </row>
    <row r="23" spans="1:15" s="127" customFormat="1" ht="14.1" customHeight="1">
      <c r="A23" s="124" t="s">
        <v>37</v>
      </c>
      <c r="B23" s="311" t="s">
        <v>229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6">
        <f t="shared" si="2"/>
        <v>0</v>
      </c>
    </row>
    <row r="24" spans="1:15" s="127" customFormat="1" ht="14.1" customHeight="1" thickBot="1">
      <c r="A24" s="124" t="s">
        <v>38</v>
      </c>
      <c r="B24" s="311" t="s">
        <v>13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6">
        <f t="shared" si="2"/>
        <v>0</v>
      </c>
    </row>
    <row r="25" spans="1:15" s="121" customFormat="1" ht="15.95" customHeight="1" thickBot="1">
      <c r="A25" s="133" t="s">
        <v>39</v>
      </c>
      <c r="B25" s="42" t="s">
        <v>105</v>
      </c>
      <c r="C25" s="130">
        <f t="shared" ref="C25:N25" si="3">SUM(C16:C24)</f>
        <v>34041591</v>
      </c>
      <c r="D25" s="130">
        <f t="shared" si="3"/>
        <v>34041591</v>
      </c>
      <c r="E25" s="130">
        <f t="shared" si="3"/>
        <v>34041591</v>
      </c>
      <c r="F25" s="130">
        <f t="shared" si="3"/>
        <v>34041591</v>
      </c>
      <c r="G25" s="130">
        <f t="shared" si="3"/>
        <v>44041591</v>
      </c>
      <c r="H25" s="130">
        <f t="shared" si="3"/>
        <v>39041591</v>
      </c>
      <c r="I25" s="130">
        <f t="shared" si="3"/>
        <v>34041591</v>
      </c>
      <c r="J25" s="130">
        <f t="shared" si="3"/>
        <v>34041591</v>
      </c>
      <c r="K25" s="130">
        <f t="shared" si="3"/>
        <v>34041591</v>
      </c>
      <c r="L25" s="130">
        <f t="shared" si="3"/>
        <v>34041591</v>
      </c>
      <c r="M25" s="130">
        <f t="shared" si="3"/>
        <v>34041591</v>
      </c>
      <c r="N25" s="130">
        <f t="shared" si="3"/>
        <v>34041589</v>
      </c>
      <c r="O25" s="131">
        <f t="shared" si="2"/>
        <v>423499090</v>
      </c>
    </row>
    <row r="26" spans="1:15" ht="16.5" thickBot="1">
      <c r="A26" s="133" t="s">
        <v>40</v>
      </c>
      <c r="B26" s="315" t="s">
        <v>106</v>
      </c>
      <c r="C26" s="134">
        <f t="shared" ref="C26:O26" si="4">C14-C25</f>
        <v>32648139</v>
      </c>
      <c r="D26" s="134">
        <f t="shared" si="4"/>
        <v>10318728</v>
      </c>
      <c r="E26" s="134">
        <f t="shared" si="4"/>
        <v>23068606</v>
      </c>
      <c r="F26" s="134">
        <f t="shared" si="4"/>
        <v>10318728</v>
      </c>
      <c r="G26" s="134">
        <f t="shared" si="4"/>
        <v>318728</v>
      </c>
      <c r="H26" s="134">
        <f t="shared" si="4"/>
        <v>5318732</v>
      </c>
      <c r="I26" s="134">
        <f t="shared" si="4"/>
        <v>-13665281</v>
      </c>
      <c r="J26" s="134">
        <f t="shared" si="4"/>
        <v>-13665281</v>
      </c>
      <c r="K26" s="134">
        <f t="shared" si="4"/>
        <v>-13665281</v>
      </c>
      <c r="L26" s="134">
        <f t="shared" si="4"/>
        <v>-13665281</v>
      </c>
      <c r="M26" s="134">
        <f t="shared" si="4"/>
        <v>-13665281</v>
      </c>
      <c r="N26" s="134">
        <f t="shared" si="4"/>
        <v>-13665256</v>
      </c>
      <c r="O26" s="135">
        <f t="shared" si="4"/>
        <v>0</v>
      </c>
    </row>
    <row r="27" spans="1:15">
      <c r="A27" s="137"/>
    </row>
    <row r="28" spans="1:15">
      <c r="B28" s="138"/>
      <c r="C28" s="139"/>
      <c r="D28" s="139"/>
      <c r="O28" s="136"/>
    </row>
    <row r="29" spans="1:15">
      <c r="O29" s="136"/>
    </row>
    <row r="30" spans="1:15">
      <c r="O30" s="136"/>
    </row>
    <row r="31" spans="1:15">
      <c r="O31" s="136"/>
    </row>
    <row r="32" spans="1:15">
      <c r="O32" s="136"/>
    </row>
    <row r="33" spans="15:15">
      <c r="O33" s="136"/>
    </row>
    <row r="34" spans="15:15">
      <c r="O34" s="136"/>
    </row>
    <row r="35" spans="15:15">
      <c r="O35" s="136"/>
    </row>
    <row r="36" spans="15:15">
      <c r="O36" s="136"/>
    </row>
    <row r="37" spans="15:15">
      <c r="O37" s="136"/>
    </row>
    <row r="38" spans="15:15">
      <c r="O38" s="136"/>
    </row>
    <row r="39" spans="15:15">
      <c r="O39" s="136"/>
    </row>
    <row r="40" spans="15:15">
      <c r="O40" s="136"/>
    </row>
    <row r="41" spans="15:15">
      <c r="O41" s="136"/>
    </row>
    <row r="42" spans="15:15">
      <c r="O42" s="136"/>
    </row>
    <row r="43" spans="15:15">
      <c r="O43" s="136"/>
    </row>
    <row r="44" spans="15:15">
      <c r="O44" s="136"/>
    </row>
    <row r="45" spans="15:15">
      <c r="O45" s="136"/>
    </row>
    <row r="46" spans="15:15">
      <c r="O46" s="136"/>
    </row>
    <row r="47" spans="15:15">
      <c r="O47" s="136"/>
    </row>
    <row r="48" spans="15:15">
      <c r="O48" s="136"/>
    </row>
    <row r="49" spans="15:15">
      <c r="O49" s="136"/>
    </row>
    <row r="50" spans="15:15">
      <c r="O50" s="136"/>
    </row>
    <row r="51" spans="15:15">
      <c r="O51" s="136"/>
    </row>
    <row r="52" spans="15:15">
      <c r="O52" s="136"/>
    </row>
    <row r="53" spans="15:15">
      <c r="O53" s="136"/>
    </row>
    <row r="54" spans="15:15">
      <c r="O54" s="136"/>
    </row>
    <row r="55" spans="15:15">
      <c r="O55" s="136"/>
    </row>
    <row r="56" spans="15:15">
      <c r="O56" s="136"/>
    </row>
    <row r="57" spans="15:15">
      <c r="O57" s="136"/>
    </row>
    <row r="58" spans="15:15">
      <c r="O58" s="136"/>
    </row>
    <row r="59" spans="15:15">
      <c r="O59" s="136"/>
    </row>
    <row r="60" spans="15:15">
      <c r="O60" s="136"/>
    </row>
    <row r="61" spans="15:15">
      <c r="O61" s="136"/>
    </row>
    <row r="62" spans="15:15">
      <c r="O62" s="136"/>
    </row>
    <row r="63" spans="15:15">
      <c r="O63" s="136"/>
    </row>
    <row r="64" spans="15:15">
      <c r="O64" s="136"/>
    </row>
    <row r="65" spans="15:15">
      <c r="O65" s="136"/>
    </row>
    <row r="66" spans="15:15">
      <c r="O66" s="136"/>
    </row>
    <row r="67" spans="15:15">
      <c r="O67" s="136"/>
    </row>
    <row r="68" spans="15:15">
      <c r="O68" s="136"/>
    </row>
    <row r="69" spans="15:15">
      <c r="O69" s="136"/>
    </row>
    <row r="70" spans="15:15">
      <c r="O70" s="136"/>
    </row>
    <row r="71" spans="15:15">
      <c r="O71" s="136"/>
    </row>
    <row r="72" spans="15:15">
      <c r="O72" s="136"/>
    </row>
    <row r="73" spans="15:15">
      <c r="O73" s="136"/>
    </row>
    <row r="74" spans="15:15">
      <c r="O74" s="136"/>
    </row>
    <row r="75" spans="15:15">
      <c r="O75" s="136"/>
    </row>
    <row r="76" spans="15:15">
      <c r="O76" s="136"/>
    </row>
    <row r="77" spans="15:15">
      <c r="O77" s="136"/>
    </row>
    <row r="78" spans="15:15">
      <c r="O78" s="136"/>
    </row>
    <row r="79" spans="15:15">
      <c r="O79" s="136"/>
    </row>
    <row r="80" spans="15:15">
      <c r="O80" s="136"/>
    </row>
    <row r="81" spans="15:15">
      <c r="O81" s="136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78" orientation="landscape" r:id="rId1"/>
  <headerFooter alignWithMargins="0">
    <oddHeader>&amp;R&amp;"Times New Roman CE,Félkövér dőlt"&amp;11 4. tájékoztató tábla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codeName="Munka32">
    <tabColor rgb="FF92D050"/>
  </sheetPr>
  <dimension ref="A1:D39"/>
  <sheetViews>
    <sheetView zoomScaleNormal="100" workbookViewId="0">
      <selection sqref="A1:D1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754" t="s">
        <v>616</v>
      </c>
      <c r="B1" s="754"/>
      <c r="C1" s="754"/>
      <c r="D1" s="754"/>
    </row>
    <row r="2" spans="1:4" ht="17.25" customHeight="1">
      <c r="A2" s="405"/>
      <c r="B2" s="405"/>
      <c r="C2" s="405"/>
      <c r="D2" s="405"/>
    </row>
    <row r="3" spans="1:4" ht="13.5" thickBot="1">
      <c r="A3" s="227"/>
      <c r="B3" s="227"/>
      <c r="C3" s="751" t="s">
        <v>557</v>
      </c>
      <c r="D3" s="751"/>
    </row>
    <row r="4" spans="1:4" ht="42.75" customHeight="1" thickBot="1">
      <c r="A4" s="406" t="s">
        <v>69</v>
      </c>
      <c r="B4" s="407" t="s">
        <v>120</v>
      </c>
      <c r="C4" s="407" t="s">
        <v>121</v>
      </c>
      <c r="D4" s="408" t="s">
        <v>14</v>
      </c>
    </row>
    <row r="5" spans="1:4" ht="15.95" customHeight="1">
      <c r="A5" s="228" t="s">
        <v>18</v>
      </c>
      <c r="B5" s="32"/>
      <c r="C5" s="32"/>
      <c r="D5" s="33"/>
    </row>
    <row r="6" spans="1:4" ht="15.95" customHeight="1">
      <c r="A6" s="229" t="s">
        <v>19</v>
      </c>
      <c r="B6" s="34"/>
      <c r="C6" s="34"/>
      <c r="D6" s="35"/>
    </row>
    <row r="7" spans="1:4" ht="15.95" customHeight="1">
      <c r="A7" s="229" t="s">
        <v>20</v>
      </c>
      <c r="B7" s="34"/>
      <c r="C7" s="34"/>
      <c r="D7" s="35"/>
    </row>
    <row r="8" spans="1:4" ht="15.95" customHeight="1">
      <c r="A8" s="229" t="s">
        <v>21</v>
      </c>
      <c r="B8" s="34"/>
      <c r="C8" s="34"/>
      <c r="D8" s="35"/>
    </row>
    <row r="9" spans="1:4" ht="15.95" customHeight="1">
      <c r="A9" s="229" t="s">
        <v>22</v>
      </c>
      <c r="B9" s="34"/>
      <c r="C9" s="34"/>
      <c r="D9" s="35"/>
    </row>
    <row r="10" spans="1:4" ht="15.95" customHeight="1">
      <c r="A10" s="229" t="s">
        <v>23</v>
      </c>
      <c r="B10" s="34"/>
      <c r="C10" s="34"/>
      <c r="D10" s="35"/>
    </row>
    <row r="11" spans="1:4" ht="15.95" customHeight="1">
      <c r="A11" s="229" t="s">
        <v>24</v>
      </c>
      <c r="B11" s="755" t="s">
        <v>546</v>
      </c>
      <c r="C11" s="756"/>
      <c r="D11" s="35"/>
    </row>
    <row r="12" spans="1:4" ht="15.95" customHeight="1">
      <c r="A12" s="229" t="s">
        <v>25</v>
      </c>
      <c r="B12" s="757"/>
      <c r="C12" s="758"/>
      <c r="D12" s="35"/>
    </row>
    <row r="13" spans="1:4" ht="15.95" customHeight="1">
      <c r="A13" s="229" t="s">
        <v>26</v>
      </c>
      <c r="B13" s="759"/>
      <c r="C13" s="760"/>
      <c r="D13" s="35"/>
    </row>
    <row r="14" spans="1:4" ht="15.95" customHeight="1">
      <c r="A14" s="229" t="s">
        <v>27</v>
      </c>
      <c r="B14" s="34"/>
      <c r="C14" s="34"/>
      <c r="D14" s="35"/>
    </row>
    <row r="15" spans="1:4" ht="15.95" customHeight="1">
      <c r="A15" s="229" t="s">
        <v>28</v>
      </c>
      <c r="B15" s="34"/>
      <c r="C15" s="34"/>
      <c r="D15" s="35"/>
    </row>
    <row r="16" spans="1:4" ht="15.95" customHeight="1">
      <c r="A16" s="229" t="s">
        <v>29</v>
      </c>
      <c r="B16" s="34"/>
      <c r="C16" s="34"/>
      <c r="D16" s="35"/>
    </row>
    <row r="17" spans="1:4" ht="15.95" customHeight="1">
      <c r="A17" s="229" t="s">
        <v>30</v>
      </c>
      <c r="B17" s="34"/>
      <c r="C17" s="34"/>
      <c r="D17" s="35"/>
    </row>
    <row r="18" spans="1:4" ht="15.95" customHeight="1">
      <c r="A18" s="229" t="s">
        <v>31</v>
      </c>
      <c r="B18" s="34"/>
      <c r="C18" s="34"/>
      <c r="D18" s="35"/>
    </row>
    <row r="19" spans="1:4" ht="15.95" customHeight="1">
      <c r="A19" s="229" t="s">
        <v>32</v>
      </c>
      <c r="B19" s="34"/>
      <c r="C19" s="34"/>
      <c r="D19" s="35"/>
    </row>
    <row r="20" spans="1:4" ht="15.95" customHeight="1">
      <c r="A20" s="229" t="s">
        <v>33</v>
      </c>
      <c r="B20" s="34"/>
      <c r="C20" s="34"/>
      <c r="D20" s="35"/>
    </row>
    <row r="21" spans="1:4" ht="15.95" customHeight="1">
      <c r="A21" s="229" t="s">
        <v>34</v>
      </c>
      <c r="B21" s="34"/>
      <c r="C21" s="34"/>
      <c r="D21" s="35"/>
    </row>
    <row r="22" spans="1:4" ht="15.95" customHeight="1">
      <c r="A22" s="229" t="s">
        <v>35</v>
      </c>
      <c r="B22" s="34"/>
      <c r="C22" s="34"/>
      <c r="D22" s="35"/>
    </row>
    <row r="23" spans="1:4" ht="15.95" customHeight="1">
      <c r="A23" s="229" t="s">
        <v>36</v>
      </c>
      <c r="B23" s="34"/>
      <c r="C23" s="34"/>
      <c r="D23" s="35"/>
    </row>
    <row r="24" spans="1:4" ht="15.95" customHeight="1">
      <c r="A24" s="229" t="s">
        <v>37</v>
      </c>
      <c r="B24" s="34"/>
      <c r="C24" s="34"/>
      <c r="D24" s="35"/>
    </row>
    <row r="25" spans="1:4" ht="15.95" customHeight="1">
      <c r="A25" s="229" t="s">
        <v>38</v>
      </c>
      <c r="B25" s="34"/>
      <c r="C25" s="34"/>
      <c r="D25" s="35"/>
    </row>
    <row r="26" spans="1:4" ht="15.95" customHeight="1">
      <c r="A26" s="229" t="s">
        <v>39</v>
      </c>
      <c r="B26" s="34"/>
      <c r="C26" s="34"/>
      <c r="D26" s="35"/>
    </row>
    <row r="27" spans="1:4" ht="15.95" customHeight="1">
      <c r="A27" s="229" t="s">
        <v>40</v>
      </c>
      <c r="B27" s="34"/>
      <c r="C27" s="34"/>
      <c r="D27" s="35"/>
    </row>
    <row r="28" spans="1:4" ht="15.95" customHeight="1">
      <c r="A28" s="229" t="s">
        <v>41</v>
      </c>
      <c r="B28" s="34"/>
      <c r="C28" s="34"/>
      <c r="D28" s="35"/>
    </row>
    <row r="29" spans="1:4" ht="15.95" customHeight="1">
      <c r="A29" s="229" t="s">
        <v>42</v>
      </c>
      <c r="B29" s="34"/>
      <c r="C29" s="34"/>
      <c r="D29" s="35"/>
    </row>
    <row r="30" spans="1:4" ht="15.95" customHeight="1">
      <c r="A30" s="229" t="s">
        <v>43</v>
      </c>
      <c r="B30" s="34"/>
      <c r="C30" s="34"/>
      <c r="D30" s="35"/>
    </row>
    <row r="31" spans="1:4" ht="15.95" customHeight="1">
      <c r="A31" s="229" t="s">
        <v>44</v>
      </c>
      <c r="B31" s="34"/>
      <c r="C31" s="34"/>
      <c r="D31" s="35"/>
    </row>
    <row r="32" spans="1:4" ht="15.95" customHeight="1">
      <c r="A32" s="229" t="s">
        <v>45</v>
      </c>
      <c r="B32" s="34"/>
      <c r="C32" s="34"/>
      <c r="D32" s="35"/>
    </row>
    <row r="33" spans="1:4" ht="15.95" customHeight="1">
      <c r="A33" s="229" t="s">
        <v>46</v>
      </c>
      <c r="B33" s="34"/>
      <c r="C33" s="34"/>
      <c r="D33" s="35"/>
    </row>
    <row r="34" spans="1:4" ht="15.95" customHeight="1">
      <c r="A34" s="229" t="s">
        <v>122</v>
      </c>
      <c r="B34" s="34"/>
      <c r="C34" s="34"/>
      <c r="D34" s="103"/>
    </row>
    <row r="35" spans="1:4" ht="15.95" customHeight="1">
      <c r="A35" s="229" t="s">
        <v>123</v>
      </c>
      <c r="B35" s="34"/>
      <c r="C35" s="34"/>
      <c r="D35" s="103"/>
    </row>
    <row r="36" spans="1:4" ht="15.95" customHeight="1">
      <c r="A36" s="229" t="s">
        <v>124</v>
      </c>
      <c r="B36" s="34"/>
      <c r="C36" s="34"/>
      <c r="D36" s="103"/>
    </row>
    <row r="37" spans="1:4" ht="15.95" customHeight="1" thickBot="1">
      <c r="A37" s="230" t="s">
        <v>125</v>
      </c>
      <c r="B37" s="36"/>
      <c r="C37" s="36"/>
      <c r="D37" s="104"/>
    </row>
    <row r="38" spans="1:4" ht="15.95" customHeight="1" thickBot="1">
      <c r="A38" s="752" t="s">
        <v>52</v>
      </c>
      <c r="B38" s="753"/>
      <c r="C38" s="231"/>
      <c r="D38" s="232">
        <f>SUM(D5:D37)</f>
        <v>0</v>
      </c>
    </row>
    <row r="39" spans="1:4">
      <c r="A39" t="s">
        <v>196</v>
      </c>
    </row>
  </sheetData>
  <mergeCells count="4">
    <mergeCell ref="C3:D3"/>
    <mergeCell ref="A38:B38"/>
    <mergeCell ref="A1:D1"/>
    <mergeCell ref="B11:C13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5. tájékoztató tábla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codeName="Munka33">
    <tabColor rgb="FF92D050"/>
  </sheetPr>
  <dimension ref="A1:G48"/>
  <sheetViews>
    <sheetView tabSelected="1" topLeftCell="A16" zoomScale="120" zoomScaleNormal="120" zoomScaleSheetLayoutView="100" workbookViewId="0">
      <selection activeCell="C29" sqref="C29"/>
    </sheetView>
  </sheetViews>
  <sheetFormatPr defaultRowHeight="15.75"/>
  <cols>
    <col min="1" max="1" width="9" style="410" customWidth="1"/>
    <col min="2" max="2" width="66.33203125" style="410" bestFit="1" customWidth="1"/>
    <col min="3" max="3" width="15.5" style="411" customWidth="1"/>
    <col min="4" max="5" width="15.5" style="410" customWidth="1"/>
    <col min="6" max="6" width="9" style="443" customWidth="1"/>
    <col min="7" max="16384" width="9.33203125" style="443"/>
  </cols>
  <sheetData>
    <row r="1" spans="1:5" ht="15.95" customHeight="1">
      <c r="A1" s="639" t="s">
        <v>15</v>
      </c>
      <c r="B1" s="639"/>
      <c r="C1" s="639"/>
      <c r="D1" s="639"/>
      <c r="E1" s="639"/>
    </row>
    <row r="2" spans="1:5" ht="15.95" customHeight="1" thickBot="1">
      <c r="A2" s="640" t="s">
        <v>147</v>
      </c>
      <c r="B2" s="640"/>
      <c r="D2" s="612"/>
      <c r="E2" s="331" t="s">
        <v>557</v>
      </c>
    </row>
    <row r="3" spans="1:5" ht="38.1" customHeight="1" thickBot="1">
      <c r="A3" s="23" t="s">
        <v>69</v>
      </c>
      <c r="B3" s="24" t="s">
        <v>17</v>
      </c>
      <c r="C3" s="24" t="s">
        <v>550</v>
      </c>
      <c r="D3" s="435" t="s">
        <v>590</v>
      </c>
      <c r="E3" s="174" t="s">
        <v>598</v>
      </c>
    </row>
    <row r="4" spans="1:5" s="444" customFormat="1" ht="12" customHeight="1" thickBot="1">
      <c r="A4" s="37" t="s">
        <v>496</v>
      </c>
      <c r="B4" s="38" t="s">
        <v>497</v>
      </c>
      <c r="C4" s="38" t="s">
        <v>498</v>
      </c>
      <c r="D4" s="38" t="s">
        <v>500</v>
      </c>
      <c r="E4" s="479" t="s">
        <v>499</v>
      </c>
    </row>
    <row r="5" spans="1:5" s="445" customFormat="1" ht="12" customHeight="1" thickBot="1">
      <c r="A5" s="20" t="s">
        <v>18</v>
      </c>
      <c r="B5" s="21" t="s">
        <v>533</v>
      </c>
      <c r="C5" s="497">
        <v>192772854</v>
      </c>
      <c r="D5" s="497">
        <v>190510300</v>
      </c>
      <c r="E5" s="498">
        <v>200135000</v>
      </c>
    </row>
    <row r="6" spans="1:5" s="445" customFormat="1" ht="12" customHeight="1" thickBot="1">
      <c r="A6" s="20" t="s">
        <v>19</v>
      </c>
      <c r="B6" s="316" t="s">
        <v>382</v>
      </c>
      <c r="C6" s="497">
        <v>22329411</v>
      </c>
      <c r="D6" s="497"/>
      <c r="E6" s="498"/>
    </row>
    <row r="7" spans="1:5" s="445" customFormat="1" ht="12" customHeight="1" thickBot="1">
      <c r="A7" s="20" t="s">
        <v>20</v>
      </c>
      <c r="B7" s="21" t="s">
        <v>390</v>
      </c>
      <c r="C7" s="497">
        <v>12749878</v>
      </c>
      <c r="D7" s="497"/>
      <c r="E7" s="498"/>
    </row>
    <row r="8" spans="1:5" s="445" customFormat="1" ht="12" customHeight="1" thickBot="1">
      <c r="A8" s="20" t="s">
        <v>167</v>
      </c>
      <c r="B8" s="21" t="s">
        <v>267</v>
      </c>
      <c r="C8" s="434">
        <f>SUM(C9+C13+C14+C15)</f>
        <v>25350000</v>
      </c>
      <c r="D8" s="434">
        <f>+D9+D13+D14+D15</f>
        <v>23850000</v>
      </c>
      <c r="E8" s="476">
        <f>+E9+E13+E14+E15</f>
        <v>23750000</v>
      </c>
    </row>
    <row r="9" spans="1:5" s="445" customFormat="1" ht="12" customHeight="1">
      <c r="A9" s="15" t="s">
        <v>268</v>
      </c>
      <c r="B9" s="446" t="s">
        <v>445</v>
      </c>
      <c r="C9" s="478">
        <f>+C10+C11+C12</f>
        <v>18500000</v>
      </c>
      <c r="D9" s="478">
        <f>SUM(D10:D12)</f>
        <v>17700000</v>
      </c>
      <c r="E9" s="477">
        <f>+E10+E11+E12</f>
        <v>18100000</v>
      </c>
    </row>
    <row r="10" spans="1:5" s="445" customFormat="1" ht="12" customHeight="1">
      <c r="A10" s="14" t="s">
        <v>269</v>
      </c>
      <c r="B10" s="447" t="s">
        <v>274</v>
      </c>
      <c r="C10" s="428">
        <v>3500000</v>
      </c>
      <c r="D10" s="428">
        <v>3200000</v>
      </c>
      <c r="E10" s="292">
        <v>3300000</v>
      </c>
    </row>
    <row r="11" spans="1:5" s="445" customFormat="1" ht="12" customHeight="1">
      <c r="A11" s="14" t="s">
        <v>270</v>
      </c>
      <c r="B11" s="447" t="s">
        <v>275</v>
      </c>
      <c r="C11" s="428"/>
      <c r="D11" s="428"/>
      <c r="E11" s="292"/>
    </row>
    <row r="12" spans="1:5" s="445" customFormat="1" ht="12" customHeight="1">
      <c r="A12" s="14" t="s">
        <v>443</v>
      </c>
      <c r="B12" s="520" t="s">
        <v>444</v>
      </c>
      <c r="C12" s="428">
        <v>15000000</v>
      </c>
      <c r="D12" s="428">
        <v>14500000</v>
      </c>
      <c r="E12" s="292">
        <v>14800000</v>
      </c>
    </row>
    <row r="13" spans="1:5" s="445" customFormat="1" ht="12" customHeight="1">
      <c r="A13" s="14" t="s">
        <v>271</v>
      </c>
      <c r="B13" s="447" t="s">
        <v>276</v>
      </c>
      <c r="C13" s="428">
        <v>3500000</v>
      </c>
      <c r="D13" s="428">
        <v>3000000</v>
      </c>
      <c r="E13" s="292">
        <v>2700000</v>
      </c>
    </row>
    <row r="14" spans="1:5" s="445" customFormat="1" ht="12" customHeight="1">
      <c r="A14" s="14" t="s">
        <v>272</v>
      </c>
      <c r="B14" s="447" t="s">
        <v>277</v>
      </c>
      <c r="C14" s="428">
        <v>100000</v>
      </c>
      <c r="D14" s="428">
        <v>150000</v>
      </c>
      <c r="E14" s="292">
        <v>150000</v>
      </c>
    </row>
    <row r="15" spans="1:5" s="445" customFormat="1" ht="12" customHeight="1" thickBot="1">
      <c r="A15" s="16" t="s">
        <v>273</v>
      </c>
      <c r="B15" s="448" t="s">
        <v>278</v>
      </c>
      <c r="C15" s="430">
        <v>3250000</v>
      </c>
      <c r="D15" s="430">
        <v>3000000</v>
      </c>
      <c r="E15" s="294">
        <v>2800000</v>
      </c>
    </row>
    <row r="16" spans="1:5" s="445" customFormat="1" ht="12" customHeight="1" thickBot="1">
      <c r="A16" s="20" t="s">
        <v>22</v>
      </c>
      <c r="B16" s="21" t="s">
        <v>536</v>
      </c>
      <c r="C16" s="497">
        <v>10287000</v>
      </c>
      <c r="D16" s="497">
        <v>11304700</v>
      </c>
      <c r="E16" s="498">
        <v>12340000</v>
      </c>
    </row>
    <row r="17" spans="1:6" s="445" customFormat="1" ht="12" customHeight="1" thickBot="1">
      <c r="A17" s="20" t="s">
        <v>23</v>
      </c>
      <c r="B17" s="21" t="s">
        <v>10</v>
      </c>
      <c r="C17" s="497"/>
      <c r="D17" s="497"/>
      <c r="E17" s="498"/>
    </row>
    <row r="18" spans="1:6" s="445" customFormat="1" ht="12" customHeight="1" thickBot="1">
      <c r="A18" s="20" t="s">
        <v>174</v>
      </c>
      <c r="B18" s="21" t="s">
        <v>535</v>
      </c>
      <c r="C18" s="497">
        <v>16105883</v>
      </c>
      <c r="D18" s="497">
        <v>14725000</v>
      </c>
      <c r="E18" s="498">
        <v>15267000</v>
      </c>
    </row>
    <row r="19" spans="1:6" s="445" customFormat="1" ht="12" customHeight="1" thickBot="1">
      <c r="A19" s="20" t="s">
        <v>25</v>
      </c>
      <c r="B19" s="316" t="s">
        <v>534</v>
      </c>
      <c r="C19" s="497"/>
      <c r="D19" s="497"/>
      <c r="E19" s="498"/>
    </row>
    <row r="20" spans="1:6" s="445" customFormat="1" ht="12" customHeight="1" thickBot="1">
      <c r="A20" s="20" t="s">
        <v>26</v>
      </c>
      <c r="B20" s="21" t="s">
        <v>311</v>
      </c>
      <c r="C20" s="434">
        <f>+C5+C6+C7+C8+C16+C17+C18+C19</f>
        <v>279595026</v>
      </c>
      <c r="D20" s="434">
        <f>+D5+D6+D7+D8+D16+D17+D18+D19</f>
        <v>240390000</v>
      </c>
      <c r="E20" s="327">
        <f>+E5+E6+E7+E8+E16+E17+E18+E19</f>
        <v>251492000</v>
      </c>
    </row>
    <row r="21" spans="1:6" s="445" customFormat="1" ht="12" customHeight="1" thickBot="1">
      <c r="A21" s="20" t="s">
        <v>27</v>
      </c>
      <c r="B21" s="21" t="s">
        <v>537</v>
      </c>
      <c r="C21" s="545">
        <v>143904064</v>
      </c>
      <c r="D21" s="545"/>
      <c r="E21" s="546"/>
    </row>
    <row r="22" spans="1:6" s="445" customFormat="1" ht="12" customHeight="1" thickBot="1">
      <c r="A22" s="20" t="s">
        <v>28</v>
      </c>
      <c r="B22" s="21" t="s">
        <v>538</v>
      </c>
      <c r="C22" s="434">
        <f>+C20+C21</f>
        <v>423499090</v>
      </c>
      <c r="D22" s="434">
        <f>+D20+D21</f>
        <v>240390000</v>
      </c>
      <c r="E22" s="476">
        <f>+E20+E21</f>
        <v>251492000</v>
      </c>
    </row>
    <row r="23" spans="1:6" s="445" customFormat="1" ht="12" customHeight="1">
      <c r="A23" s="399"/>
      <c r="B23" s="400"/>
      <c r="C23" s="401"/>
      <c r="D23" s="542"/>
      <c r="E23" s="543"/>
    </row>
    <row r="24" spans="1:6" s="445" customFormat="1" ht="12" customHeight="1">
      <c r="A24" s="639" t="s">
        <v>47</v>
      </c>
      <c r="B24" s="639"/>
      <c r="C24" s="639"/>
      <c r="D24" s="639"/>
      <c r="E24" s="639"/>
    </row>
    <row r="25" spans="1:6" s="445" customFormat="1" ht="12" customHeight="1" thickBot="1">
      <c r="A25" s="641" t="s">
        <v>148</v>
      </c>
      <c r="B25" s="641"/>
      <c r="C25" s="411"/>
      <c r="D25" s="612"/>
      <c r="E25" s="331" t="s">
        <v>557</v>
      </c>
    </row>
    <row r="26" spans="1:6" s="445" customFormat="1" ht="24" customHeight="1" thickBot="1">
      <c r="A26" s="23" t="s">
        <v>16</v>
      </c>
      <c r="B26" s="24" t="s">
        <v>48</v>
      </c>
      <c r="C26" s="24" t="str">
        <f>+C3</f>
        <v>2018. év</v>
      </c>
      <c r="D26" s="24" t="str">
        <f>+D3</f>
        <v>2019. év</v>
      </c>
      <c r="E26" s="174" t="str">
        <f>+E3</f>
        <v>2020. év</v>
      </c>
      <c r="F26" s="544"/>
    </row>
    <row r="27" spans="1:6" s="445" customFormat="1" ht="12" customHeight="1" thickBot="1">
      <c r="A27" s="438" t="s">
        <v>496</v>
      </c>
      <c r="B27" s="439" t="s">
        <v>497</v>
      </c>
      <c r="C27" s="439" t="s">
        <v>498</v>
      </c>
      <c r="D27" s="439" t="s">
        <v>500</v>
      </c>
      <c r="E27" s="538" t="s">
        <v>499</v>
      </c>
      <c r="F27" s="544"/>
    </row>
    <row r="28" spans="1:6" s="445" customFormat="1" ht="15" customHeight="1" thickBot="1">
      <c r="A28" s="20" t="s">
        <v>18</v>
      </c>
      <c r="B28" s="30" t="s">
        <v>539</v>
      </c>
      <c r="C28" s="497">
        <v>307996000</v>
      </c>
      <c r="D28" s="497">
        <v>240390000</v>
      </c>
      <c r="E28" s="493">
        <v>251492000</v>
      </c>
      <c r="F28" s="544"/>
    </row>
    <row r="29" spans="1:6" ht="12" customHeight="1" thickBot="1">
      <c r="A29" s="522" t="s">
        <v>19</v>
      </c>
      <c r="B29" s="539" t="s">
        <v>544</v>
      </c>
      <c r="C29" s="540">
        <f>+C30+C31+C32</f>
        <v>115503090</v>
      </c>
      <c r="D29" s="540">
        <f>+D30+D31+D32</f>
        <v>0</v>
      </c>
      <c r="E29" s="541">
        <f>+E30+E31+E32</f>
        <v>0</v>
      </c>
    </row>
    <row r="30" spans="1:6" ht="12" customHeight="1">
      <c r="A30" s="15" t="s">
        <v>99</v>
      </c>
      <c r="B30" s="8" t="s">
        <v>226</v>
      </c>
      <c r="C30" s="429">
        <v>100503090</v>
      </c>
      <c r="D30" s="429"/>
      <c r="E30" s="293"/>
    </row>
    <row r="31" spans="1:6" ht="12" customHeight="1">
      <c r="A31" s="15" t="s">
        <v>100</v>
      </c>
      <c r="B31" s="12" t="s">
        <v>181</v>
      </c>
      <c r="C31" s="428">
        <v>15000000</v>
      </c>
      <c r="D31" s="428"/>
      <c r="E31" s="292"/>
    </row>
    <row r="32" spans="1:6" ht="12" customHeight="1" thickBot="1">
      <c r="A32" s="15" t="s">
        <v>101</v>
      </c>
      <c r="B32" s="318" t="s">
        <v>229</v>
      </c>
      <c r="C32" s="428"/>
      <c r="D32" s="428"/>
      <c r="E32" s="292"/>
    </row>
    <row r="33" spans="1:7" ht="12" customHeight="1" thickBot="1">
      <c r="A33" s="20" t="s">
        <v>20</v>
      </c>
      <c r="B33" s="146" t="s">
        <v>457</v>
      </c>
      <c r="C33" s="427">
        <f>+C28+C29</f>
        <v>423499090</v>
      </c>
      <c r="D33" s="427">
        <f>+D28+D29</f>
        <v>240390000</v>
      </c>
      <c r="E33" s="291">
        <f>+E28+E29</f>
        <v>251492000</v>
      </c>
    </row>
    <row r="34" spans="1:7" ht="15" customHeight="1" thickBot="1">
      <c r="A34" s="20" t="s">
        <v>21</v>
      </c>
      <c r="B34" s="146" t="s">
        <v>540</v>
      </c>
      <c r="C34" s="547"/>
      <c r="D34" s="547"/>
      <c r="E34" s="548"/>
      <c r="F34" s="458"/>
    </row>
    <row r="35" spans="1:7" s="445" customFormat="1" ht="12.95" customHeight="1" thickBot="1">
      <c r="A35" s="319" t="s">
        <v>22</v>
      </c>
      <c r="B35" s="409" t="s">
        <v>541</v>
      </c>
      <c r="C35" s="537">
        <f>+C33+C34</f>
        <v>423499090</v>
      </c>
      <c r="D35" s="537">
        <f>+D33+D34</f>
        <v>240390000</v>
      </c>
      <c r="E35" s="531">
        <f>+E33+E34</f>
        <v>251492000</v>
      </c>
    </row>
    <row r="36" spans="1:7">
      <c r="C36" s="410"/>
    </row>
    <row r="37" spans="1:7">
      <c r="C37" s="410"/>
    </row>
    <row r="38" spans="1:7">
      <c r="C38" s="410"/>
    </row>
    <row r="39" spans="1:7" ht="16.5" customHeight="1">
      <c r="C39" s="410"/>
    </row>
    <row r="40" spans="1:7">
      <c r="C40" s="410"/>
    </row>
    <row r="41" spans="1:7">
      <c r="C41" s="410"/>
    </row>
    <row r="42" spans="1:7" s="410" customFormat="1">
      <c r="F42" s="443"/>
      <c r="G42" s="443"/>
    </row>
    <row r="43" spans="1:7" s="410" customFormat="1">
      <c r="F43" s="443"/>
      <c r="G43" s="443"/>
    </row>
    <row r="44" spans="1:7" s="410" customFormat="1">
      <c r="F44" s="443"/>
      <c r="G44" s="443"/>
    </row>
    <row r="45" spans="1:7" s="410" customFormat="1">
      <c r="F45" s="443"/>
      <c r="G45" s="443"/>
    </row>
    <row r="46" spans="1:7" s="410" customFormat="1">
      <c r="F46" s="443"/>
      <c r="G46" s="443"/>
    </row>
    <row r="47" spans="1:7" s="410" customFormat="1">
      <c r="F47" s="443"/>
      <c r="G47" s="443"/>
    </row>
    <row r="48" spans="1:7" s="410" customFormat="1">
      <c r="F48" s="443"/>
      <c r="G48" s="443"/>
    </row>
  </sheetData>
  <mergeCells count="4">
    <mergeCell ref="A1:E1"/>
    <mergeCell ref="A2:B2"/>
    <mergeCell ref="A24:E24"/>
    <mergeCell ref="A25:B25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CE,Félkövér"&amp;12Tiszatarján Község Önkormányzata
2017. ÉVI KÖLTSÉGVETÉSI ÉVET KÖVETŐ 3 ÉV TERVEZETT BEVÉTELEI, KIADÁSAI&amp;R&amp;"Times New Roman CE,Félkövér dőlt"&amp;11 6. számú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rgb="FF92D050"/>
  </sheetPr>
  <dimension ref="A1:I159"/>
  <sheetViews>
    <sheetView zoomScale="130" zoomScaleNormal="130" zoomScaleSheetLayoutView="100" workbookViewId="0">
      <selection activeCell="D10" sqref="D10"/>
    </sheetView>
  </sheetViews>
  <sheetFormatPr defaultRowHeight="15.75"/>
  <cols>
    <col min="1" max="1" width="9.5" style="410" customWidth="1"/>
    <col min="2" max="2" width="91.6640625" style="410" customWidth="1"/>
    <col min="3" max="3" width="21.6640625" style="411" customWidth="1"/>
    <col min="4" max="4" width="9" style="443" customWidth="1"/>
    <col min="5" max="16384" width="9.33203125" style="443"/>
  </cols>
  <sheetData>
    <row r="1" spans="1:3" ht="15.95" customHeight="1">
      <c r="A1" s="639" t="s">
        <v>15</v>
      </c>
      <c r="B1" s="639"/>
      <c r="C1" s="639"/>
    </row>
    <row r="2" spans="1:3" ht="15.95" customHeight="1" thickBot="1">
      <c r="A2" s="640" t="s">
        <v>147</v>
      </c>
      <c r="B2" s="640"/>
      <c r="C2" s="331" t="s">
        <v>557</v>
      </c>
    </row>
    <row r="3" spans="1:3" ht="38.1" customHeight="1" thickBot="1">
      <c r="A3" s="23" t="s">
        <v>69</v>
      </c>
      <c r="B3" s="24" t="s">
        <v>17</v>
      </c>
      <c r="C3" s="44" t="e">
        <f>+CONCATENATE(LEFT(#REF!,4),". évi előirányzat")</f>
        <v>#REF!</v>
      </c>
    </row>
    <row r="4" spans="1:3" s="444" customFormat="1" ht="12" customHeight="1" thickBot="1">
      <c r="A4" s="438" t="s">
        <v>496</v>
      </c>
      <c r="B4" s="439" t="s">
        <v>497</v>
      </c>
      <c r="C4" s="440" t="s">
        <v>498</v>
      </c>
    </row>
    <row r="5" spans="1:3" s="445" customFormat="1" ht="12" customHeight="1" thickBot="1">
      <c r="A5" s="20" t="s">
        <v>18</v>
      </c>
      <c r="B5" s="21" t="s">
        <v>252</v>
      </c>
      <c r="C5" s="321">
        <f>+C6+C7+C8+C9+C10+C11</f>
        <v>0</v>
      </c>
    </row>
    <row r="6" spans="1:3" s="445" customFormat="1" ht="12" customHeight="1">
      <c r="A6" s="15" t="s">
        <v>93</v>
      </c>
      <c r="B6" s="446" t="s">
        <v>253</v>
      </c>
      <c r="C6" s="324"/>
    </row>
    <row r="7" spans="1:3" s="445" customFormat="1" ht="12" customHeight="1">
      <c r="A7" s="14" t="s">
        <v>94</v>
      </c>
      <c r="B7" s="447" t="s">
        <v>254</v>
      </c>
      <c r="C7" s="323"/>
    </row>
    <row r="8" spans="1:3" s="445" customFormat="1" ht="12" customHeight="1">
      <c r="A8" s="14" t="s">
        <v>95</v>
      </c>
      <c r="B8" s="447" t="s">
        <v>255</v>
      </c>
      <c r="C8" s="323"/>
    </row>
    <row r="9" spans="1:3" s="445" customFormat="1" ht="12" customHeight="1">
      <c r="A9" s="14" t="s">
        <v>96</v>
      </c>
      <c r="B9" s="447" t="s">
        <v>256</v>
      </c>
      <c r="C9" s="323"/>
    </row>
    <row r="10" spans="1:3" s="445" customFormat="1" ht="12" customHeight="1">
      <c r="A10" s="14" t="s">
        <v>144</v>
      </c>
      <c r="B10" s="317" t="s">
        <v>438</v>
      </c>
      <c r="C10" s="323"/>
    </row>
    <row r="11" spans="1:3" s="445" customFormat="1" ht="12" customHeight="1" thickBot="1">
      <c r="A11" s="16" t="s">
        <v>97</v>
      </c>
      <c r="B11" s="318" t="s">
        <v>439</v>
      </c>
      <c r="C11" s="323"/>
    </row>
    <row r="12" spans="1:3" s="445" customFormat="1" ht="12" customHeight="1" thickBot="1">
      <c r="A12" s="20" t="s">
        <v>19</v>
      </c>
      <c r="B12" s="316" t="s">
        <v>257</v>
      </c>
      <c r="C12" s="321" t="e">
        <f>+C13+C14+C15+C16+C17</f>
        <v>#VALUE!</v>
      </c>
    </row>
    <row r="13" spans="1:3" s="445" customFormat="1" ht="12" customHeight="1">
      <c r="A13" s="15" t="s">
        <v>99</v>
      </c>
      <c r="B13" s="446" t="s">
        <v>258</v>
      </c>
      <c r="C13" s="324"/>
    </row>
    <row r="14" spans="1:3" s="445" customFormat="1" ht="12" customHeight="1">
      <c r="A14" s="14" t="s">
        <v>100</v>
      </c>
      <c r="B14" s="447" t="s">
        <v>259</v>
      </c>
      <c r="C14" s="323"/>
    </row>
    <row r="15" spans="1:3" s="445" customFormat="1" ht="12" customHeight="1">
      <c r="A15" s="14" t="s">
        <v>101</v>
      </c>
      <c r="B15" s="447" t="s">
        <v>428</v>
      </c>
      <c r="C15" s="644" t="s">
        <v>546</v>
      </c>
    </row>
    <row r="16" spans="1:3" s="445" customFormat="1" ht="12" customHeight="1">
      <c r="A16" s="14" t="s">
        <v>102</v>
      </c>
      <c r="B16" s="447" t="s">
        <v>429</v>
      </c>
      <c r="C16" s="645"/>
    </row>
    <row r="17" spans="1:3" s="445" customFormat="1" ht="12" customHeight="1">
      <c r="A17" s="14" t="s">
        <v>103</v>
      </c>
      <c r="B17" s="447" t="s">
        <v>260</v>
      </c>
      <c r="C17" s="646"/>
    </row>
    <row r="18" spans="1:3" s="445" customFormat="1" ht="12" customHeight="1" thickBot="1">
      <c r="A18" s="16" t="s">
        <v>112</v>
      </c>
      <c r="B18" s="318" t="s">
        <v>261</v>
      </c>
      <c r="C18" s="325"/>
    </row>
    <row r="19" spans="1:3" s="445" customFormat="1" ht="12" customHeight="1" thickBot="1">
      <c r="A19" s="20" t="s">
        <v>20</v>
      </c>
      <c r="B19" s="21" t="s">
        <v>262</v>
      </c>
      <c r="C19" s="321">
        <f>+C20+C21+C22+C23+C24</f>
        <v>0</v>
      </c>
    </row>
    <row r="20" spans="1:3" s="445" customFormat="1" ht="12" customHeight="1">
      <c r="A20" s="15" t="s">
        <v>82</v>
      </c>
      <c r="B20" s="446" t="s">
        <v>263</v>
      </c>
      <c r="C20" s="324"/>
    </row>
    <row r="21" spans="1:3" s="445" customFormat="1" ht="12" customHeight="1">
      <c r="A21" s="14" t="s">
        <v>83</v>
      </c>
      <c r="B21" s="447" t="s">
        <v>264</v>
      </c>
      <c r="C21" s="323"/>
    </row>
    <row r="22" spans="1:3" s="445" customFormat="1" ht="12" customHeight="1">
      <c r="A22" s="14" t="s">
        <v>84</v>
      </c>
      <c r="B22" s="447" t="s">
        <v>430</v>
      </c>
      <c r="C22" s="323"/>
    </row>
    <row r="23" spans="1:3" s="445" customFormat="1" ht="12" customHeight="1">
      <c r="A23" s="14" t="s">
        <v>85</v>
      </c>
      <c r="B23" s="447" t="s">
        <v>431</v>
      </c>
      <c r="C23" s="323"/>
    </row>
    <row r="24" spans="1:3" s="445" customFormat="1" ht="12" customHeight="1">
      <c r="A24" s="14" t="s">
        <v>165</v>
      </c>
      <c r="B24" s="447" t="s">
        <v>265</v>
      </c>
      <c r="C24" s="323"/>
    </row>
    <row r="25" spans="1:3" s="445" customFormat="1" ht="12" customHeight="1" thickBot="1">
      <c r="A25" s="16" t="s">
        <v>166</v>
      </c>
      <c r="B25" s="448" t="s">
        <v>266</v>
      </c>
      <c r="C25" s="325"/>
    </row>
    <row r="26" spans="1:3" s="445" customFormat="1" ht="12" customHeight="1" thickBot="1">
      <c r="A26" s="20" t="s">
        <v>167</v>
      </c>
      <c r="B26" s="21" t="s">
        <v>267</v>
      </c>
      <c r="C26" s="327">
        <f>+C27+C31+C32+C33</f>
        <v>0</v>
      </c>
    </row>
    <row r="27" spans="1:3" s="445" customFormat="1" ht="12" customHeight="1">
      <c r="A27" s="15" t="s">
        <v>268</v>
      </c>
      <c r="B27" s="446" t="s">
        <v>445</v>
      </c>
      <c r="C27" s="441">
        <f>+C28+C29+C30</f>
        <v>0</v>
      </c>
    </row>
    <row r="28" spans="1:3" s="445" customFormat="1" ht="12" customHeight="1">
      <c r="A28" s="14" t="s">
        <v>269</v>
      </c>
      <c r="B28" s="447" t="s">
        <v>274</v>
      </c>
      <c r="C28" s="323"/>
    </row>
    <row r="29" spans="1:3" s="445" customFormat="1" ht="12" customHeight="1">
      <c r="A29" s="14" t="s">
        <v>270</v>
      </c>
      <c r="B29" s="447" t="s">
        <v>275</v>
      </c>
      <c r="C29" s="323"/>
    </row>
    <row r="30" spans="1:3" s="445" customFormat="1" ht="12" customHeight="1">
      <c r="A30" s="14" t="s">
        <v>443</v>
      </c>
      <c r="B30" s="520" t="s">
        <v>444</v>
      </c>
      <c r="C30" s="323"/>
    </row>
    <row r="31" spans="1:3" s="445" customFormat="1" ht="12" customHeight="1">
      <c r="A31" s="14" t="s">
        <v>271</v>
      </c>
      <c r="B31" s="447" t="s">
        <v>276</v>
      </c>
      <c r="C31" s="323"/>
    </row>
    <row r="32" spans="1:3" s="445" customFormat="1" ht="12" customHeight="1">
      <c r="A32" s="14" t="s">
        <v>272</v>
      </c>
      <c r="B32" s="447" t="s">
        <v>277</v>
      </c>
      <c r="C32" s="323"/>
    </row>
    <row r="33" spans="1:3" s="445" customFormat="1" ht="12" customHeight="1" thickBot="1">
      <c r="A33" s="16" t="s">
        <v>273</v>
      </c>
      <c r="B33" s="448" t="s">
        <v>278</v>
      </c>
      <c r="C33" s="325"/>
    </row>
    <row r="34" spans="1:3" s="445" customFormat="1" ht="12" customHeight="1" thickBot="1">
      <c r="A34" s="20" t="s">
        <v>22</v>
      </c>
      <c r="B34" s="21" t="s">
        <v>440</v>
      </c>
      <c r="C34" s="321">
        <f>SUM(C35:C45)</f>
        <v>0</v>
      </c>
    </row>
    <row r="35" spans="1:3" s="445" customFormat="1" ht="12" customHeight="1">
      <c r="A35" s="15" t="s">
        <v>86</v>
      </c>
      <c r="B35" s="446" t="s">
        <v>281</v>
      </c>
      <c r="C35" s="324"/>
    </row>
    <row r="36" spans="1:3" s="445" customFormat="1" ht="12" customHeight="1">
      <c r="A36" s="14" t="s">
        <v>87</v>
      </c>
      <c r="B36" s="447" t="s">
        <v>282</v>
      </c>
      <c r="C36" s="323"/>
    </row>
    <row r="37" spans="1:3" s="445" customFormat="1" ht="12" customHeight="1">
      <c r="A37" s="14" t="s">
        <v>88</v>
      </c>
      <c r="B37" s="447" t="s">
        <v>283</v>
      </c>
      <c r="C37" s="323"/>
    </row>
    <row r="38" spans="1:3" s="445" customFormat="1" ht="12" customHeight="1">
      <c r="A38" s="14" t="s">
        <v>169</v>
      </c>
      <c r="B38" s="447" t="s">
        <v>284</v>
      </c>
      <c r="C38" s="323"/>
    </row>
    <row r="39" spans="1:3" s="445" customFormat="1" ht="12" customHeight="1">
      <c r="A39" s="14" t="s">
        <v>170</v>
      </c>
      <c r="B39" s="447" t="s">
        <v>285</v>
      </c>
      <c r="C39" s="323"/>
    </row>
    <row r="40" spans="1:3" s="445" customFormat="1" ht="12" customHeight="1">
      <c r="A40" s="14" t="s">
        <v>171</v>
      </c>
      <c r="B40" s="447" t="s">
        <v>286</v>
      </c>
      <c r="C40" s="323"/>
    </row>
    <row r="41" spans="1:3" s="445" customFormat="1" ht="12" customHeight="1">
      <c r="A41" s="14" t="s">
        <v>172</v>
      </c>
      <c r="B41" s="447" t="s">
        <v>287</v>
      </c>
      <c r="C41" s="323"/>
    </row>
    <row r="42" spans="1:3" s="445" customFormat="1" ht="12" customHeight="1">
      <c r="A42" s="14" t="s">
        <v>173</v>
      </c>
      <c r="B42" s="447" t="s">
        <v>288</v>
      </c>
      <c r="C42" s="323"/>
    </row>
    <row r="43" spans="1:3" s="445" customFormat="1" ht="12" customHeight="1">
      <c r="A43" s="14" t="s">
        <v>279</v>
      </c>
      <c r="B43" s="447" t="s">
        <v>289</v>
      </c>
      <c r="C43" s="326"/>
    </row>
    <row r="44" spans="1:3" s="445" customFormat="1" ht="12" customHeight="1">
      <c r="A44" s="16" t="s">
        <v>280</v>
      </c>
      <c r="B44" s="448" t="s">
        <v>442</v>
      </c>
      <c r="C44" s="433"/>
    </row>
    <row r="45" spans="1:3" s="445" customFormat="1" ht="12" customHeight="1" thickBot="1">
      <c r="A45" s="16" t="s">
        <v>441</v>
      </c>
      <c r="B45" s="318" t="s">
        <v>290</v>
      </c>
      <c r="C45" s="433"/>
    </row>
    <row r="46" spans="1:3" s="445" customFormat="1" ht="12" customHeight="1" thickBot="1">
      <c r="A46" s="20" t="s">
        <v>23</v>
      </c>
      <c r="B46" s="21" t="s">
        <v>291</v>
      </c>
      <c r="C46" s="321">
        <f>SUM(C47:C51)</f>
        <v>0</v>
      </c>
    </row>
    <row r="47" spans="1:3" s="445" customFormat="1" ht="12" customHeight="1">
      <c r="A47" s="15" t="s">
        <v>89</v>
      </c>
      <c r="B47" s="446" t="s">
        <v>295</v>
      </c>
      <c r="C47" s="492"/>
    </row>
    <row r="48" spans="1:3" s="445" customFormat="1" ht="12" customHeight="1">
      <c r="A48" s="14" t="s">
        <v>90</v>
      </c>
      <c r="B48" s="447" t="s">
        <v>296</v>
      </c>
      <c r="C48" s="326"/>
    </row>
    <row r="49" spans="1:3" s="445" customFormat="1" ht="12" customHeight="1">
      <c r="A49" s="14" t="s">
        <v>292</v>
      </c>
      <c r="B49" s="447" t="s">
        <v>297</v>
      </c>
      <c r="C49" s="326"/>
    </row>
    <row r="50" spans="1:3" s="445" customFormat="1" ht="12" customHeight="1">
      <c r="A50" s="14" t="s">
        <v>293</v>
      </c>
      <c r="B50" s="447" t="s">
        <v>298</v>
      </c>
      <c r="C50" s="326"/>
    </row>
    <row r="51" spans="1:3" s="445" customFormat="1" ht="12" customHeight="1" thickBot="1">
      <c r="A51" s="16" t="s">
        <v>294</v>
      </c>
      <c r="B51" s="318" t="s">
        <v>299</v>
      </c>
      <c r="C51" s="433"/>
    </row>
    <row r="52" spans="1:3" s="445" customFormat="1" ht="12" customHeight="1" thickBot="1">
      <c r="A52" s="20" t="s">
        <v>174</v>
      </c>
      <c r="B52" s="21" t="s">
        <v>300</v>
      </c>
      <c r="C52" s="321">
        <f>SUM(C53:C55)</f>
        <v>0</v>
      </c>
    </row>
    <row r="53" spans="1:3" s="445" customFormat="1" ht="12" customHeight="1">
      <c r="A53" s="15" t="s">
        <v>91</v>
      </c>
      <c r="B53" s="446" t="s">
        <v>301</v>
      </c>
      <c r="C53" s="324"/>
    </row>
    <row r="54" spans="1:3" s="445" customFormat="1" ht="12" customHeight="1">
      <c r="A54" s="14" t="s">
        <v>92</v>
      </c>
      <c r="B54" s="447" t="s">
        <v>432</v>
      </c>
      <c r="C54" s="323"/>
    </row>
    <row r="55" spans="1:3" s="445" customFormat="1" ht="12" customHeight="1">
      <c r="A55" s="14" t="s">
        <v>304</v>
      </c>
      <c r="B55" s="447" t="s">
        <v>302</v>
      </c>
      <c r="C55" s="323"/>
    </row>
    <row r="56" spans="1:3" s="445" customFormat="1" ht="12" customHeight="1" thickBot="1">
      <c r="A56" s="16" t="s">
        <v>305</v>
      </c>
      <c r="B56" s="318" t="s">
        <v>303</v>
      </c>
      <c r="C56" s="325"/>
    </row>
    <row r="57" spans="1:3" s="445" customFormat="1" ht="12" customHeight="1" thickBot="1">
      <c r="A57" s="20" t="s">
        <v>25</v>
      </c>
      <c r="B57" s="316" t="s">
        <v>306</v>
      </c>
      <c r="C57" s="321">
        <f>SUM(C58:C60)</f>
        <v>0</v>
      </c>
    </row>
    <row r="58" spans="1:3" s="445" customFormat="1" ht="12" customHeight="1">
      <c r="A58" s="15" t="s">
        <v>175</v>
      </c>
      <c r="B58" s="446" t="s">
        <v>308</v>
      </c>
      <c r="C58" s="326"/>
    </row>
    <row r="59" spans="1:3" s="445" customFormat="1" ht="12" customHeight="1">
      <c r="A59" s="14" t="s">
        <v>176</v>
      </c>
      <c r="B59" s="447" t="s">
        <v>433</v>
      </c>
      <c r="C59" s="326"/>
    </row>
    <row r="60" spans="1:3" s="445" customFormat="1" ht="12" customHeight="1">
      <c r="A60" s="14" t="s">
        <v>228</v>
      </c>
      <c r="B60" s="447" t="s">
        <v>309</v>
      </c>
      <c r="C60" s="326"/>
    </row>
    <row r="61" spans="1:3" s="445" customFormat="1" ht="12" customHeight="1" thickBot="1">
      <c r="A61" s="16" t="s">
        <v>307</v>
      </c>
      <c r="B61" s="318" t="s">
        <v>310</v>
      </c>
      <c r="C61" s="326"/>
    </row>
    <row r="62" spans="1:3" s="445" customFormat="1" ht="12" customHeight="1" thickBot="1">
      <c r="A62" s="527" t="s">
        <v>485</v>
      </c>
      <c r="B62" s="21" t="s">
        <v>311</v>
      </c>
      <c r="C62" s="327" t="e">
        <f>+C5+C12+C19+C26+C34+C46+C52+C57</f>
        <v>#VALUE!</v>
      </c>
    </row>
    <row r="63" spans="1:3" s="445" customFormat="1" ht="12" customHeight="1" thickBot="1">
      <c r="A63" s="495" t="s">
        <v>312</v>
      </c>
      <c r="B63" s="316" t="s">
        <v>313</v>
      </c>
      <c r="C63" s="321">
        <f>SUM(C64:C66)</f>
        <v>0</v>
      </c>
    </row>
    <row r="64" spans="1:3" s="445" customFormat="1" ht="12" customHeight="1">
      <c r="A64" s="15" t="s">
        <v>344</v>
      </c>
      <c r="B64" s="446" t="s">
        <v>314</v>
      </c>
      <c r="C64" s="326"/>
    </row>
    <row r="65" spans="1:3" s="445" customFormat="1" ht="12" customHeight="1">
      <c r="A65" s="14" t="s">
        <v>353</v>
      </c>
      <c r="B65" s="447" t="s">
        <v>315</v>
      </c>
      <c r="C65" s="326"/>
    </row>
    <row r="66" spans="1:3" s="445" customFormat="1" ht="12" customHeight="1" thickBot="1">
      <c r="A66" s="16" t="s">
        <v>354</v>
      </c>
      <c r="B66" s="521" t="s">
        <v>470</v>
      </c>
      <c r="C66" s="326"/>
    </row>
    <row r="67" spans="1:3" s="445" customFormat="1" ht="12" customHeight="1" thickBot="1">
      <c r="A67" s="495" t="s">
        <v>317</v>
      </c>
      <c r="B67" s="316" t="s">
        <v>318</v>
      </c>
      <c r="C67" s="321">
        <f>SUM(C68:C71)</f>
        <v>0</v>
      </c>
    </row>
    <row r="68" spans="1:3" s="445" customFormat="1" ht="12" customHeight="1">
      <c r="A68" s="15" t="s">
        <v>145</v>
      </c>
      <c r="B68" s="446" t="s">
        <v>319</v>
      </c>
      <c r="C68" s="326"/>
    </row>
    <row r="69" spans="1:3" s="445" customFormat="1" ht="12" customHeight="1">
      <c r="A69" s="14" t="s">
        <v>146</v>
      </c>
      <c r="B69" s="447" t="s">
        <v>320</v>
      </c>
      <c r="C69" s="326"/>
    </row>
    <row r="70" spans="1:3" s="445" customFormat="1" ht="12" customHeight="1">
      <c r="A70" s="14" t="s">
        <v>345</v>
      </c>
      <c r="B70" s="447" t="s">
        <v>321</v>
      </c>
      <c r="C70" s="326"/>
    </row>
    <row r="71" spans="1:3" s="445" customFormat="1" ht="12" customHeight="1" thickBot="1">
      <c r="A71" s="16" t="s">
        <v>346</v>
      </c>
      <c r="B71" s="318" t="s">
        <v>322</v>
      </c>
      <c r="C71" s="326"/>
    </row>
    <row r="72" spans="1:3" s="445" customFormat="1" ht="12" customHeight="1" thickBot="1">
      <c r="A72" s="495" t="s">
        <v>323</v>
      </c>
      <c r="B72" s="316" t="s">
        <v>324</v>
      </c>
      <c r="C72" s="321">
        <f>SUM(C73:C74)</f>
        <v>0</v>
      </c>
    </row>
    <row r="73" spans="1:3" s="445" customFormat="1" ht="12" customHeight="1">
      <c r="A73" s="15" t="s">
        <v>347</v>
      </c>
      <c r="B73" s="446" t="s">
        <v>325</v>
      </c>
      <c r="C73" s="326"/>
    </row>
    <row r="74" spans="1:3" s="445" customFormat="1" ht="12" customHeight="1" thickBot="1">
      <c r="A74" s="16" t="s">
        <v>348</v>
      </c>
      <c r="B74" s="318" t="s">
        <v>326</v>
      </c>
      <c r="C74" s="326"/>
    </row>
    <row r="75" spans="1:3" s="445" customFormat="1" ht="12" customHeight="1" thickBot="1">
      <c r="A75" s="495" t="s">
        <v>327</v>
      </c>
      <c r="B75" s="316" t="s">
        <v>328</v>
      </c>
      <c r="C75" s="321">
        <f>SUM(C76:C78)</f>
        <v>0</v>
      </c>
    </row>
    <row r="76" spans="1:3" s="445" customFormat="1" ht="12" customHeight="1">
      <c r="A76" s="15" t="s">
        <v>349</v>
      </c>
      <c r="B76" s="446" t="s">
        <v>329</v>
      </c>
      <c r="C76" s="326"/>
    </row>
    <row r="77" spans="1:3" s="445" customFormat="1" ht="12" customHeight="1">
      <c r="A77" s="14" t="s">
        <v>350</v>
      </c>
      <c r="B77" s="447" t="s">
        <v>330</v>
      </c>
      <c r="C77" s="326"/>
    </row>
    <row r="78" spans="1:3" s="445" customFormat="1" ht="12" customHeight="1" thickBot="1">
      <c r="A78" s="16" t="s">
        <v>351</v>
      </c>
      <c r="B78" s="318" t="s">
        <v>331</v>
      </c>
      <c r="C78" s="326"/>
    </row>
    <row r="79" spans="1:3" s="445" customFormat="1" ht="12" customHeight="1" thickBot="1">
      <c r="A79" s="495" t="s">
        <v>332</v>
      </c>
      <c r="B79" s="316" t="s">
        <v>352</v>
      </c>
      <c r="C79" s="321">
        <f>SUM(C80:C83)</f>
        <v>0</v>
      </c>
    </row>
    <row r="80" spans="1:3" s="445" customFormat="1" ht="12" customHeight="1">
      <c r="A80" s="450" t="s">
        <v>333</v>
      </c>
      <c r="B80" s="446" t="s">
        <v>334</v>
      </c>
      <c r="C80" s="326"/>
    </row>
    <row r="81" spans="1:3" s="445" customFormat="1" ht="12" customHeight="1">
      <c r="A81" s="451" t="s">
        <v>335</v>
      </c>
      <c r="B81" s="447" t="s">
        <v>336</v>
      </c>
      <c r="C81" s="326"/>
    </row>
    <row r="82" spans="1:3" s="445" customFormat="1" ht="12" customHeight="1">
      <c r="A82" s="451" t="s">
        <v>337</v>
      </c>
      <c r="B82" s="447" t="s">
        <v>338</v>
      </c>
      <c r="C82" s="326"/>
    </row>
    <row r="83" spans="1:3" s="445" customFormat="1" ht="12" customHeight="1" thickBot="1">
      <c r="A83" s="452" t="s">
        <v>339</v>
      </c>
      <c r="B83" s="318" t="s">
        <v>340</v>
      </c>
      <c r="C83" s="326"/>
    </row>
    <row r="84" spans="1:3" s="445" customFormat="1" ht="12" customHeight="1" thickBot="1">
      <c r="A84" s="495" t="s">
        <v>341</v>
      </c>
      <c r="B84" s="316" t="s">
        <v>484</v>
      </c>
      <c r="C84" s="493"/>
    </row>
    <row r="85" spans="1:3" s="445" customFormat="1" ht="13.5" customHeight="1" thickBot="1">
      <c r="A85" s="495" t="s">
        <v>343</v>
      </c>
      <c r="B85" s="316" t="s">
        <v>342</v>
      </c>
      <c r="C85" s="493"/>
    </row>
    <row r="86" spans="1:3" s="445" customFormat="1" ht="15.75" customHeight="1" thickBot="1">
      <c r="A86" s="495" t="s">
        <v>355</v>
      </c>
      <c r="B86" s="453" t="s">
        <v>487</v>
      </c>
      <c r="C86" s="327">
        <f>+C63+C67+C72+C75+C79+C85+C84</f>
        <v>0</v>
      </c>
    </row>
    <row r="87" spans="1:3" s="445" customFormat="1" ht="16.5" customHeight="1" thickBot="1">
      <c r="A87" s="496" t="s">
        <v>486</v>
      </c>
      <c r="B87" s="454" t="s">
        <v>488</v>
      </c>
      <c r="C87" s="327" t="e">
        <f>+C62+C86</f>
        <v>#VALUE!</v>
      </c>
    </row>
    <row r="88" spans="1:3" s="445" customFormat="1" ht="83.25" customHeight="1">
      <c r="A88" s="5"/>
      <c r="B88" s="6"/>
      <c r="C88" s="328"/>
    </row>
    <row r="89" spans="1:3" ht="16.5" customHeight="1">
      <c r="A89" s="639" t="s">
        <v>47</v>
      </c>
      <c r="B89" s="639"/>
      <c r="C89" s="639"/>
    </row>
    <row r="90" spans="1:3" s="455" customFormat="1" ht="16.5" customHeight="1" thickBot="1">
      <c r="A90" s="641" t="s">
        <v>148</v>
      </c>
      <c r="B90" s="641"/>
      <c r="C90" s="154" t="s">
        <v>227</v>
      </c>
    </row>
    <row r="91" spans="1:3" ht="38.1" customHeight="1" thickBot="1">
      <c r="A91" s="23" t="s">
        <v>69</v>
      </c>
      <c r="B91" s="24" t="s">
        <v>48</v>
      </c>
      <c r="C91" s="44" t="e">
        <f>+C3</f>
        <v>#REF!</v>
      </c>
    </row>
    <row r="92" spans="1:3" s="444" customFormat="1" ht="12" customHeight="1" thickBot="1">
      <c r="A92" s="37" t="s">
        <v>496</v>
      </c>
      <c r="B92" s="38" t="s">
        <v>497</v>
      </c>
      <c r="C92" s="39" t="s">
        <v>498</v>
      </c>
    </row>
    <row r="93" spans="1:3" ht="12" customHeight="1" thickBot="1">
      <c r="A93" s="22" t="s">
        <v>18</v>
      </c>
      <c r="B93" s="31" t="s">
        <v>446</v>
      </c>
      <c r="C93" s="320">
        <f>C94+C95+C96+C97+C98+C111</f>
        <v>0</v>
      </c>
    </row>
    <row r="94" spans="1:3" ht="12" customHeight="1">
      <c r="A94" s="17" t="s">
        <v>93</v>
      </c>
      <c r="B94" s="10" t="s">
        <v>49</v>
      </c>
      <c r="C94" s="322"/>
    </row>
    <row r="95" spans="1:3" ht="12" customHeight="1">
      <c r="A95" s="14" t="s">
        <v>94</v>
      </c>
      <c r="B95" s="8" t="s">
        <v>177</v>
      </c>
      <c r="C95" s="323"/>
    </row>
    <row r="96" spans="1:3" ht="12" customHeight="1">
      <c r="A96" s="14" t="s">
        <v>95</v>
      </c>
      <c r="B96" s="8" t="s">
        <v>135</v>
      </c>
      <c r="C96" s="325"/>
    </row>
    <row r="97" spans="1:3" ht="12" customHeight="1">
      <c r="A97" s="14" t="s">
        <v>96</v>
      </c>
      <c r="B97" s="11" t="s">
        <v>178</v>
      </c>
      <c r="C97" s="325"/>
    </row>
    <row r="98" spans="1:3" ht="12" customHeight="1">
      <c r="A98" s="14" t="s">
        <v>107</v>
      </c>
      <c r="B98" s="19" t="s">
        <v>179</v>
      </c>
      <c r="C98" s="325"/>
    </row>
    <row r="99" spans="1:3" ht="12" customHeight="1">
      <c r="A99" s="14" t="s">
        <v>97</v>
      </c>
      <c r="B99" s="8" t="s">
        <v>451</v>
      </c>
      <c r="C99" s="325"/>
    </row>
    <row r="100" spans="1:3" ht="12" customHeight="1">
      <c r="A100" s="14" t="s">
        <v>98</v>
      </c>
      <c r="B100" s="158" t="s">
        <v>450</v>
      </c>
      <c r="C100" s="325"/>
    </row>
    <row r="101" spans="1:3" ht="12" customHeight="1">
      <c r="A101" s="14" t="s">
        <v>108</v>
      </c>
      <c r="B101" s="158" t="s">
        <v>449</v>
      </c>
      <c r="C101" s="325"/>
    </row>
    <row r="102" spans="1:3" ht="12" customHeight="1">
      <c r="A102" s="14" t="s">
        <v>109</v>
      </c>
      <c r="B102" s="156" t="s">
        <v>358</v>
      </c>
      <c r="C102" s="325"/>
    </row>
    <row r="103" spans="1:3" ht="12" customHeight="1">
      <c r="A103" s="14" t="s">
        <v>110</v>
      </c>
      <c r="B103" s="157" t="s">
        <v>359</v>
      </c>
      <c r="C103" s="325"/>
    </row>
    <row r="104" spans="1:3" ht="12" customHeight="1">
      <c r="A104" s="14" t="s">
        <v>111</v>
      </c>
      <c r="B104" s="157" t="s">
        <v>360</v>
      </c>
      <c r="C104" s="325"/>
    </row>
    <row r="105" spans="1:3" ht="12" customHeight="1">
      <c r="A105" s="14" t="s">
        <v>113</v>
      </c>
      <c r="B105" s="156" t="s">
        <v>361</v>
      </c>
      <c r="C105" s="325"/>
    </row>
    <row r="106" spans="1:3" ht="12" customHeight="1">
      <c r="A106" s="14" t="s">
        <v>180</v>
      </c>
      <c r="B106" s="156" t="s">
        <v>362</v>
      </c>
      <c r="C106" s="325"/>
    </row>
    <row r="107" spans="1:3" ht="12" customHeight="1">
      <c r="A107" s="14" t="s">
        <v>356</v>
      </c>
      <c r="B107" s="157" t="s">
        <v>363</v>
      </c>
      <c r="C107" s="325"/>
    </row>
    <row r="108" spans="1:3" ht="12" customHeight="1">
      <c r="A108" s="13" t="s">
        <v>357</v>
      </c>
      <c r="B108" s="158" t="s">
        <v>364</v>
      </c>
      <c r="C108" s="325"/>
    </row>
    <row r="109" spans="1:3" ht="12" customHeight="1">
      <c r="A109" s="14" t="s">
        <v>447</v>
      </c>
      <c r="B109" s="158" t="s">
        <v>365</v>
      </c>
      <c r="C109" s="325"/>
    </row>
    <row r="110" spans="1:3" ht="12" customHeight="1">
      <c r="A110" s="16" t="s">
        <v>448</v>
      </c>
      <c r="B110" s="158" t="s">
        <v>366</v>
      </c>
      <c r="C110" s="325"/>
    </row>
    <row r="111" spans="1:3" ht="12" customHeight="1">
      <c r="A111" s="14" t="s">
        <v>452</v>
      </c>
      <c r="B111" s="11" t="s">
        <v>50</v>
      </c>
      <c r="C111" s="323"/>
    </row>
    <row r="112" spans="1:3" ht="12" customHeight="1">
      <c r="A112" s="14" t="s">
        <v>453</v>
      </c>
      <c r="B112" s="8" t="s">
        <v>455</v>
      </c>
      <c r="C112" s="323"/>
    </row>
    <row r="113" spans="1:3" ht="12" customHeight="1" thickBot="1">
      <c r="A113" s="18" t="s">
        <v>454</v>
      </c>
      <c r="B113" s="525" t="s">
        <v>456</v>
      </c>
      <c r="C113" s="329"/>
    </row>
    <row r="114" spans="1:3" ht="12" customHeight="1" thickBot="1">
      <c r="A114" s="522" t="s">
        <v>19</v>
      </c>
      <c r="B114" s="523" t="s">
        <v>367</v>
      </c>
      <c r="C114" s="524">
        <f>+C115+C117+C119</f>
        <v>0</v>
      </c>
    </row>
    <row r="115" spans="1:3" ht="12" customHeight="1">
      <c r="A115" s="15" t="s">
        <v>99</v>
      </c>
      <c r="B115" s="8" t="s">
        <v>226</v>
      </c>
      <c r="C115" s="324"/>
    </row>
    <row r="116" spans="1:3" ht="12" customHeight="1">
      <c r="A116" s="15" t="s">
        <v>100</v>
      </c>
      <c r="B116" s="12" t="s">
        <v>371</v>
      </c>
      <c r="C116" s="324"/>
    </row>
    <row r="117" spans="1:3" ht="12" customHeight="1">
      <c r="A117" s="15" t="s">
        <v>101</v>
      </c>
      <c r="B117" s="12" t="s">
        <v>181</v>
      </c>
      <c r="C117" s="323"/>
    </row>
    <row r="118" spans="1:3" ht="12" customHeight="1">
      <c r="A118" s="15" t="s">
        <v>102</v>
      </c>
      <c r="B118" s="12" t="s">
        <v>372</v>
      </c>
      <c r="C118" s="292"/>
    </row>
    <row r="119" spans="1:3" ht="12" customHeight="1">
      <c r="A119" s="15" t="s">
        <v>103</v>
      </c>
      <c r="B119" s="318" t="s">
        <v>229</v>
      </c>
      <c r="C119" s="292"/>
    </row>
    <row r="120" spans="1:3" ht="12" customHeight="1">
      <c r="A120" s="15" t="s">
        <v>112</v>
      </c>
      <c r="B120" s="317" t="s">
        <v>434</v>
      </c>
      <c r="C120" s="292"/>
    </row>
    <row r="121" spans="1:3" ht="12" customHeight="1">
      <c r="A121" s="15" t="s">
        <v>114</v>
      </c>
      <c r="B121" s="442" t="s">
        <v>377</v>
      </c>
      <c r="C121" s="292"/>
    </row>
    <row r="122" spans="1:3">
      <c r="A122" s="15" t="s">
        <v>182</v>
      </c>
      <c r="B122" s="157" t="s">
        <v>360</v>
      </c>
      <c r="C122" s="292"/>
    </row>
    <row r="123" spans="1:3" ht="12" customHeight="1">
      <c r="A123" s="15" t="s">
        <v>183</v>
      </c>
      <c r="B123" s="157" t="s">
        <v>376</v>
      </c>
      <c r="C123" s="292"/>
    </row>
    <row r="124" spans="1:3" ht="12" customHeight="1">
      <c r="A124" s="15" t="s">
        <v>184</v>
      </c>
      <c r="B124" s="157" t="s">
        <v>375</v>
      </c>
      <c r="C124" s="292"/>
    </row>
    <row r="125" spans="1:3" ht="12" customHeight="1">
      <c r="A125" s="15" t="s">
        <v>368</v>
      </c>
      <c r="B125" s="157" t="s">
        <v>363</v>
      </c>
      <c r="C125" s="292"/>
    </row>
    <row r="126" spans="1:3" ht="12" customHeight="1">
      <c r="A126" s="15" t="s">
        <v>369</v>
      </c>
      <c r="B126" s="157" t="s">
        <v>374</v>
      </c>
      <c r="C126" s="292"/>
    </row>
    <row r="127" spans="1:3" ht="16.5" thickBot="1">
      <c r="A127" s="13" t="s">
        <v>370</v>
      </c>
      <c r="B127" s="157" t="s">
        <v>373</v>
      </c>
      <c r="C127" s="294"/>
    </row>
    <row r="128" spans="1:3" ht="12" customHeight="1" thickBot="1">
      <c r="A128" s="20" t="s">
        <v>20</v>
      </c>
      <c r="B128" s="146" t="s">
        <v>457</v>
      </c>
      <c r="C128" s="321">
        <f>+C93+C114</f>
        <v>0</v>
      </c>
    </row>
    <row r="129" spans="1:3" ht="12" customHeight="1" thickBot="1">
      <c r="A129" s="20" t="s">
        <v>21</v>
      </c>
      <c r="B129" s="146" t="s">
        <v>458</v>
      </c>
      <c r="C129" s="321">
        <f>+C130+C131+C132</f>
        <v>0</v>
      </c>
    </row>
    <row r="130" spans="1:3" ht="12" customHeight="1">
      <c r="A130" s="15" t="s">
        <v>268</v>
      </c>
      <c r="B130" s="12" t="s">
        <v>465</v>
      </c>
      <c r="C130" s="292"/>
    </row>
    <row r="131" spans="1:3" ht="12" customHeight="1">
      <c r="A131" s="15" t="s">
        <v>271</v>
      </c>
      <c r="B131" s="12" t="s">
        <v>466</v>
      </c>
      <c r="C131" s="292"/>
    </row>
    <row r="132" spans="1:3" ht="12" customHeight="1" thickBot="1">
      <c r="A132" s="13" t="s">
        <v>272</v>
      </c>
      <c r="B132" s="12" t="s">
        <v>467</v>
      </c>
      <c r="C132" s="292"/>
    </row>
    <row r="133" spans="1:3" ht="12" customHeight="1" thickBot="1">
      <c r="A133" s="20" t="s">
        <v>22</v>
      </c>
      <c r="B133" s="146" t="s">
        <v>459</v>
      </c>
      <c r="C133" s="321">
        <f>SUM(C134:C139)</f>
        <v>0</v>
      </c>
    </row>
    <row r="134" spans="1:3" ht="12" customHeight="1">
      <c r="A134" s="15" t="s">
        <v>86</v>
      </c>
      <c r="B134" s="9" t="s">
        <v>468</v>
      </c>
      <c r="C134" s="292"/>
    </row>
    <row r="135" spans="1:3" ht="12" customHeight="1">
      <c r="A135" s="15" t="s">
        <v>87</v>
      </c>
      <c r="B135" s="9" t="s">
        <v>460</v>
      </c>
      <c r="C135" s="292"/>
    </row>
    <row r="136" spans="1:3" ht="12" customHeight="1">
      <c r="A136" s="15" t="s">
        <v>88</v>
      </c>
      <c r="B136" s="9" t="s">
        <v>461</v>
      </c>
      <c r="C136" s="292"/>
    </row>
    <row r="137" spans="1:3" ht="12" customHeight="1">
      <c r="A137" s="15" t="s">
        <v>169</v>
      </c>
      <c r="B137" s="9" t="s">
        <v>462</v>
      </c>
      <c r="C137" s="292"/>
    </row>
    <row r="138" spans="1:3" ht="12" customHeight="1">
      <c r="A138" s="15" t="s">
        <v>170</v>
      </c>
      <c r="B138" s="9" t="s">
        <v>463</v>
      </c>
      <c r="C138" s="292"/>
    </row>
    <row r="139" spans="1:3" ht="12" customHeight="1" thickBot="1">
      <c r="A139" s="13" t="s">
        <v>171</v>
      </c>
      <c r="B139" s="9" t="s">
        <v>464</v>
      </c>
      <c r="C139" s="292"/>
    </row>
    <row r="140" spans="1:3" ht="12" customHeight="1" thickBot="1">
      <c r="A140" s="20" t="s">
        <v>23</v>
      </c>
      <c r="B140" s="146" t="s">
        <v>472</v>
      </c>
      <c r="C140" s="327">
        <f>+C141+C142+C143+C144</f>
        <v>0</v>
      </c>
    </row>
    <row r="141" spans="1:3" ht="12" customHeight="1">
      <c r="A141" s="15" t="s">
        <v>89</v>
      </c>
      <c r="B141" s="9" t="s">
        <v>378</v>
      </c>
      <c r="C141" s="292"/>
    </row>
    <row r="142" spans="1:3" ht="12" customHeight="1">
      <c r="A142" s="15" t="s">
        <v>90</v>
      </c>
      <c r="B142" s="9" t="s">
        <v>379</v>
      </c>
      <c r="C142" s="292"/>
    </row>
    <row r="143" spans="1:3" ht="12" customHeight="1">
      <c r="A143" s="15" t="s">
        <v>292</v>
      </c>
      <c r="B143" s="9" t="s">
        <v>473</v>
      </c>
      <c r="C143" s="292"/>
    </row>
    <row r="144" spans="1:3" ht="12" customHeight="1" thickBot="1">
      <c r="A144" s="13" t="s">
        <v>293</v>
      </c>
      <c r="B144" s="7" t="s">
        <v>398</v>
      </c>
      <c r="C144" s="292"/>
    </row>
    <row r="145" spans="1:9" ht="12" customHeight="1" thickBot="1">
      <c r="A145" s="20" t="s">
        <v>24</v>
      </c>
      <c r="B145" s="146" t="s">
        <v>474</v>
      </c>
      <c r="C145" s="330">
        <f>SUM(C146:C150)</f>
        <v>0</v>
      </c>
    </row>
    <row r="146" spans="1:9" ht="12" customHeight="1">
      <c r="A146" s="15" t="s">
        <v>91</v>
      </c>
      <c r="B146" s="9" t="s">
        <v>469</v>
      </c>
      <c r="C146" s="292"/>
    </row>
    <row r="147" spans="1:9" ht="12" customHeight="1">
      <c r="A147" s="15" t="s">
        <v>92</v>
      </c>
      <c r="B147" s="9" t="s">
        <v>476</v>
      </c>
      <c r="C147" s="292"/>
    </row>
    <row r="148" spans="1:9" ht="12" customHeight="1">
      <c r="A148" s="15" t="s">
        <v>304</v>
      </c>
      <c r="B148" s="9" t="s">
        <v>471</v>
      </c>
      <c r="C148" s="292"/>
    </row>
    <row r="149" spans="1:9" ht="12" customHeight="1">
      <c r="A149" s="15" t="s">
        <v>305</v>
      </c>
      <c r="B149" s="9" t="s">
        <v>477</v>
      </c>
      <c r="C149" s="292"/>
    </row>
    <row r="150" spans="1:9" ht="12" customHeight="1" thickBot="1">
      <c r="A150" s="15" t="s">
        <v>475</v>
      </c>
      <c r="B150" s="9" t="s">
        <v>478</v>
      </c>
      <c r="C150" s="292"/>
    </row>
    <row r="151" spans="1:9" ht="12" customHeight="1" thickBot="1">
      <c r="A151" s="20" t="s">
        <v>25</v>
      </c>
      <c r="B151" s="146" t="s">
        <v>479</v>
      </c>
      <c r="C151" s="526"/>
    </row>
    <row r="152" spans="1:9" ht="12" customHeight="1" thickBot="1">
      <c r="A152" s="20" t="s">
        <v>26</v>
      </c>
      <c r="B152" s="146" t="s">
        <v>480</v>
      </c>
      <c r="C152" s="526"/>
    </row>
    <row r="153" spans="1:9" ht="15" customHeight="1" thickBot="1">
      <c r="A153" s="20" t="s">
        <v>27</v>
      </c>
      <c r="B153" s="146" t="s">
        <v>482</v>
      </c>
      <c r="C153" s="456">
        <f>+C129+C133+C140+C145+C151+C152</f>
        <v>0</v>
      </c>
      <c r="F153" s="457"/>
      <c r="G153" s="458"/>
      <c r="H153" s="458"/>
      <c r="I153" s="458"/>
    </row>
    <row r="154" spans="1:9" s="445" customFormat="1" ht="12.95" customHeight="1" thickBot="1">
      <c r="A154" s="319" t="s">
        <v>28</v>
      </c>
      <c r="B154" s="409" t="s">
        <v>481</v>
      </c>
      <c r="C154" s="456">
        <f>+C128+C153</f>
        <v>0</v>
      </c>
    </row>
    <row r="155" spans="1:9" ht="7.5" customHeight="1"/>
    <row r="156" spans="1:9">
      <c r="A156" s="643" t="s">
        <v>380</v>
      </c>
      <c r="B156" s="643"/>
      <c r="C156" s="643"/>
    </row>
    <row r="157" spans="1:9" ht="15" customHeight="1" thickBot="1">
      <c r="A157" s="640" t="s">
        <v>149</v>
      </c>
      <c r="B157" s="640"/>
      <c r="C157" s="331" t="s">
        <v>227</v>
      </c>
    </row>
    <row r="158" spans="1:9" ht="13.5" customHeight="1" thickBot="1">
      <c r="A158" s="20">
        <v>1</v>
      </c>
      <c r="B158" s="30" t="s">
        <v>483</v>
      </c>
      <c r="C158" s="321" t="e">
        <f>+C62-C128</f>
        <v>#VALUE!</v>
      </c>
      <c r="D158" s="459"/>
    </row>
    <row r="159" spans="1:9" ht="27.75" customHeight="1" thickBot="1">
      <c r="A159" s="20" t="s">
        <v>19</v>
      </c>
      <c r="B159" s="30" t="s">
        <v>489</v>
      </c>
      <c r="C159" s="321">
        <f>+C86-C153</f>
        <v>0</v>
      </c>
    </row>
  </sheetData>
  <mergeCells count="7">
    <mergeCell ref="A156:C156"/>
    <mergeCell ref="A157:B157"/>
    <mergeCell ref="A1:C1"/>
    <mergeCell ref="A2:B2"/>
    <mergeCell ref="A89:C89"/>
    <mergeCell ref="A90:B90"/>
    <mergeCell ref="C15:C17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Tiszatarján Község Önkormányzata
2018. ÉVI KÖLTSÉGVETÉS
ÖNKÉNT VÁLLALT FELADATAINAK MÉRLEGE
&amp;R&amp;"Times New Roman CE,Félkövér dőlt"&amp;11 1.3. melléklet a ........./2018.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U38" sqref="U38"/>
    </sheetView>
  </sheetViews>
  <sheetFormatPr defaultRowHeight="12.75"/>
  <sheetData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I159"/>
  <sheetViews>
    <sheetView zoomScale="130" zoomScaleNormal="130" zoomScaleSheetLayoutView="100" workbookViewId="0">
      <selection activeCell="B41" sqref="B41"/>
    </sheetView>
  </sheetViews>
  <sheetFormatPr defaultRowHeight="15.75"/>
  <cols>
    <col min="1" max="1" width="9.5" style="410" customWidth="1"/>
    <col min="2" max="2" width="91.6640625" style="410" customWidth="1"/>
    <col min="3" max="3" width="21.6640625" style="411" customWidth="1"/>
    <col min="4" max="4" width="9" style="443" customWidth="1"/>
    <col min="5" max="16384" width="9.33203125" style="443"/>
  </cols>
  <sheetData>
    <row r="1" spans="1:3" ht="15.95" customHeight="1">
      <c r="A1" s="639" t="s">
        <v>15</v>
      </c>
      <c r="B1" s="639"/>
      <c r="C1" s="639"/>
    </row>
    <row r="2" spans="1:3" ht="15.95" customHeight="1" thickBot="1">
      <c r="A2" s="640" t="s">
        <v>147</v>
      </c>
      <c r="B2" s="640"/>
      <c r="C2" s="331" t="s">
        <v>557</v>
      </c>
    </row>
    <row r="3" spans="1:3" ht="38.1" customHeight="1" thickBot="1">
      <c r="A3" s="23" t="s">
        <v>69</v>
      </c>
      <c r="B3" s="24" t="s">
        <v>17</v>
      </c>
      <c r="C3" s="44" t="e">
        <f>+CONCATENATE(LEFT(#REF!,4),". évi előirányzat")</f>
        <v>#REF!</v>
      </c>
    </row>
    <row r="4" spans="1:3" s="444" customFormat="1" ht="12" customHeight="1" thickBot="1">
      <c r="A4" s="438" t="s">
        <v>496</v>
      </c>
      <c r="B4" s="439" t="s">
        <v>497</v>
      </c>
      <c r="C4" s="440" t="s">
        <v>498</v>
      </c>
    </row>
    <row r="5" spans="1:3" s="445" customFormat="1" ht="12" customHeight="1" thickBot="1">
      <c r="A5" s="20" t="s">
        <v>18</v>
      </c>
      <c r="B5" s="21" t="s">
        <v>252</v>
      </c>
      <c r="C5" s="321">
        <f>+C6+C7+C8+C9+C10+C11</f>
        <v>0</v>
      </c>
    </row>
    <row r="6" spans="1:3" s="445" customFormat="1" ht="12" customHeight="1">
      <c r="A6" s="15" t="s">
        <v>93</v>
      </c>
      <c r="B6" s="446" t="s">
        <v>253</v>
      </c>
      <c r="C6" s="324"/>
    </row>
    <row r="7" spans="1:3" s="445" customFormat="1" ht="12" customHeight="1">
      <c r="A7" s="14" t="s">
        <v>94</v>
      </c>
      <c r="B7" s="447" t="s">
        <v>254</v>
      </c>
      <c r="C7" s="323"/>
    </row>
    <row r="8" spans="1:3" s="445" customFormat="1" ht="12" customHeight="1">
      <c r="A8" s="14" t="s">
        <v>95</v>
      </c>
      <c r="B8" s="447" t="s">
        <v>255</v>
      </c>
      <c r="C8" s="323"/>
    </row>
    <row r="9" spans="1:3" s="445" customFormat="1" ht="12" customHeight="1">
      <c r="A9" s="14" t="s">
        <v>96</v>
      </c>
      <c r="B9" s="447" t="s">
        <v>256</v>
      </c>
      <c r="C9" s="323"/>
    </row>
    <row r="10" spans="1:3" s="445" customFormat="1" ht="12" customHeight="1">
      <c r="A10" s="14" t="s">
        <v>144</v>
      </c>
      <c r="B10" s="317" t="s">
        <v>438</v>
      </c>
      <c r="C10" s="323"/>
    </row>
    <row r="11" spans="1:3" s="445" customFormat="1" ht="12" customHeight="1" thickBot="1">
      <c r="A11" s="16" t="s">
        <v>97</v>
      </c>
      <c r="B11" s="318" t="s">
        <v>439</v>
      </c>
      <c r="C11" s="323"/>
    </row>
    <row r="12" spans="1:3" s="445" customFormat="1" ht="12" customHeight="1" thickBot="1">
      <c r="A12" s="20" t="s">
        <v>19</v>
      </c>
      <c r="B12" s="316" t="s">
        <v>257</v>
      </c>
      <c r="C12" s="321" t="e">
        <f>+C13+C14+C15+C16+C17</f>
        <v>#VALUE!</v>
      </c>
    </row>
    <row r="13" spans="1:3" s="445" customFormat="1" ht="12" customHeight="1">
      <c r="A13" s="15" t="s">
        <v>99</v>
      </c>
      <c r="B13" s="446" t="s">
        <v>258</v>
      </c>
      <c r="C13" s="324"/>
    </row>
    <row r="14" spans="1:3" s="445" customFormat="1" ht="12" customHeight="1">
      <c r="A14" s="14" t="s">
        <v>100</v>
      </c>
      <c r="B14" s="447" t="s">
        <v>259</v>
      </c>
      <c r="C14" s="323"/>
    </row>
    <row r="15" spans="1:3" s="445" customFormat="1" ht="12" customHeight="1">
      <c r="A15" s="14" t="s">
        <v>101</v>
      </c>
      <c r="B15" s="447" t="s">
        <v>428</v>
      </c>
      <c r="C15" s="323"/>
    </row>
    <row r="16" spans="1:3" s="445" customFormat="1" ht="12" customHeight="1">
      <c r="A16" s="14" t="s">
        <v>102</v>
      </c>
      <c r="B16" s="447" t="s">
        <v>429</v>
      </c>
      <c r="C16" s="644" t="s">
        <v>546</v>
      </c>
    </row>
    <row r="17" spans="1:3" s="445" customFormat="1" ht="12" customHeight="1">
      <c r="A17" s="14" t="s">
        <v>103</v>
      </c>
      <c r="B17" s="447" t="s">
        <v>260</v>
      </c>
      <c r="C17" s="645"/>
    </row>
    <row r="18" spans="1:3" s="445" customFormat="1" ht="12" customHeight="1" thickBot="1">
      <c r="A18" s="16" t="s">
        <v>112</v>
      </c>
      <c r="B18" s="318" t="s">
        <v>261</v>
      </c>
      <c r="C18" s="647"/>
    </row>
    <row r="19" spans="1:3" s="445" customFormat="1" ht="12" customHeight="1" thickBot="1">
      <c r="A19" s="20" t="s">
        <v>20</v>
      </c>
      <c r="B19" s="21" t="s">
        <v>262</v>
      </c>
      <c r="C19" s="321">
        <f>+C20+C21+C22+C23+C24</f>
        <v>0</v>
      </c>
    </row>
    <row r="20" spans="1:3" s="445" customFormat="1" ht="12" customHeight="1">
      <c r="A20" s="15" t="s">
        <v>82</v>
      </c>
      <c r="B20" s="446" t="s">
        <v>263</v>
      </c>
      <c r="C20" s="324"/>
    </row>
    <row r="21" spans="1:3" s="445" customFormat="1" ht="12" customHeight="1">
      <c r="A21" s="14" t="s">
        <v>83</v>
      </c>
      <c r="B21" s="447" t="s">
        <v>264</v>
      </c>
      <c r="C21" s="323"/>
    </row>
    <row r="22" spans="1:3" s="445" customFormat="1" ht="12" customHeight="1">
      <c r="A22" s="14" t="s">
        <v>84</v>
      </c>
      <c r="B22" s="447" t="s">
        <v>430</v>
      </c>
      <c r="C22" s="323"/>
    </row>
    <row r="23" spans="1:3" s="445" customFormat="1" ht="12" customHeight="1">
      <c r="A23" s="14" t="s">
        <v>85</v>
      </c>
      <c r="B23" s="447" t="s">
        <v>431</v>
      </c>
      <c r="C23" s="323"/>
    </row>
    <row r="24" spans="1:3" s="445" customFormat="1" ht="12" customHeight="1">
      <c r="A24" s="14" t="s">
        <v>165</v>
      </c>
      <c r="B24" s="447" t="s">
        <v>265</v>
      </c>
      <c r="C24" s="323"/>
    </row>
    <row r="25" spans="1:3" s="445" customFormat="1" ht="12" customHeight="1" thickBot="1">
      <c r="A25" s="16" t="s">
        <v>166</v>
      </c>
      <c r="B25" s="448" t="s">
        <v>266</v>
      </c>
      <c r="C25" s="325"/>
    </row>
    <row r="26" spans="1:3" s="445" customFormat="1" ht="12" customHeight="1" thickBot="1">
      <c r="A26" s="20" t="s">
        <v>167</v>
      </c>
      <c r="B26" s="21" t="s">
        <v>267</v>
      </c>
      <c r="C26" s="327">
        <f>+C27+C31+C32+C33</f>
        <v>0</v>
      </c>
    </row>
    <row r="27" spans="1:3" s="445" customFormat="1" ht="12" customHeight="1">
      <c r="A27" s="15" t="s">
        <v>268</v>
      </c>
      <c r="B27" s="446" t="s">
        <v>445</v>
      </c>
      <c r="C27" s="441">
        <f>+C28+C29+C30</f>
        <v>0</v>
      </c>
    </row>
    <row r="28" spans="1:3" s="445" customFormat="1" ht="12" customHeight="1">
      <c r="A28" s="14" t="s">
        <v>269</v>
      </c>
      <c r="B28" s="447" t="s">
        <v>274</v>
      </c>
      <c r="C28" s="323"/>
    </row>
    <row r="29" spans="1:3" s="445" customFormat="1" ht="12" customHeight="1">
      <c r="A29" s="14" t="s">
        <v>270</v>
      </c>
      <c r="B29" s="447" t="s">
        <v>275</v>
      </c>
      <c r="C29" s="323"/>
    </row>
    <row r="30" spans="1:3" s="445" customFormat="1" ht="12" customHeight="1">
      <c r="A30" s="14" t="s">
        <v>443</v>
      </c>
      <c r="B30" s="520" t="s">
        <v>444</v>
      </c>
      <c r="C30" s="323"/>
    </row>
    <row r="31" spans="1:3" s="445" customFormat="1" ht="12" customHeight="1">
      <c r="A31" s="14" t="s">
        <v>271</v>
      </c>
      <c r="B31" s="447" t="s">
        <v>276</v>
      </c>
      <c r="C31" s="323"/>
    </row>
    <row r="32" spans="1:3" s="445" customFormat="1" ht="12" customHeight="1">
      <c r="A32" s="14" t="s">
        <v>272</v>
      </c>
      <c r="B32" s="447" t="s">
        <v>277</v>
      </c>
      <c r="C32" s="323"/>
    </row>
    <row r="33" spans="1:3" s="445" customFormat="1" ht="12" customHeight="1" thickBot="1">
      <c r="A33" s="16" t="s">
        <v>273</v>
      </c>
      <c r="B33" s="448" t="s">
        <v>278</v>
      </c>
      <c r="C33" s="325"/>
    </row>
    <row r="34" spans="1:3" s="445" customFormat="1" ht="12" customHeight="1" thickBot="1">
      <c r="A34" s="20" t="s">
        <v>22</v>
      </c>
      <c r="B34" s="21" t="s">
        <v>440</v>
      </c>
      <c r="C34" s="321">
        <f>SUM(C35:C45)</f>
        <v>0</v>
      </c>
    </row>
    <row r="35" spans="1:3" s="445" customFormat="1" ht="12" customHeight="1">
      <c r="A35" s="15" t="s">
        <v>86</v>
      </c>
      <c r="B35" s="446" t="s">
        <v>281</v>
      </c>
      <c r="C35" s="324"/>
    </row>
    <row r="36" spans="1:3" s="445" customFormat="1" ht="12" customHeight="1">
      <c r="A36" s="14" t="s">
        <v>87</v>
      </c>
      <c r="B36" s="447" t="s">
        <v>282</v>
      </c>
      <c r="C36" s="323"/>
    </row>
    <row r="37" spans="1:3" s="445" customFormat="1" ht="12" customHeight="1">
      <c r="A37" s="14" t="s">
        <v>88</v>
      </c>
      <c r="B37" s="447" t="s">
        <v>283</v>
      </c>
      <c r="C37" s="323"/>
    </row>
    <row r="38" spans="1:3" s="445" customFormat="1" ht="12" customHeight="1">
      <c r="A38" s="14" t="s">
        <v>169</v>
      </c>
      <c r="B38" s="447" t="s">
        <v>284</v>
      </c>
      <c r="C38" s="323"/>
    </row>
    <row r="39" spans="1:3" s="445" customFormat="1" ht="12" customHeight="1">
      <c r="A39" s="14" t="s">
        <v>170</v>
      </c>
      <c r="B39" s="447" t="s">
        <v>285</v>
      </c>
      <c r="C39" s="323"/>
    </row>
    <row r="40" spans="1:3" s="445" customFormat="1" ht="12" customHeight="1">
      <c r="A40" s="14" t="s">
        <v>171</v>
      </c>
      <c r="B40" s="447" t="s">
        <v>286</v>
      </c>
      <c r="C40" s="323"/>
    </row>
    <row r="41" spans="1:3" s="445" customFormat="1" ht="12" customHeight="1">
      <c r="A41" s="14" t="s">
        <v>172</v>
      </c>
      <c r="B41" s="447" t="s">
        <v>287</v>
      </c>
      <c r="C41" s="323"/>
    </row>
    <row r="42" spans="1:3" s="445" customFormat="1" ht="12" customHeight="1">
      <c r="A42" s="14" t="s">
        <v>173</v>
      </c>
      <c r="B42" s="447" t="s">
        <v>288</v>
      </c>
      <c r="C42" s="323"/>
    </row>
    <row r="43" spans="1:3" s="445" customFormat="1" ht="12" customHeight="1">
      <c r="A43" s="14" t="s">
        <v>279</v>
      </c>
      <c r="B43" s="447" t="s">
        <v>289</v>
      </c>
      <c r="C43" s="326"/>
    </row>
    <row r="44" spans="1:3" s="445" customFormat="1" ht="12" customHeight="1">
      <c r="A44" s="16" t="s">
        <v>280</v>
      </c>
      <c r="B44" s="448" t="s">
        <v>442</v>
      </c>
      <c r="C44" s="433"/>
    </row>
    <row r="45" spans="1:3" s="445" customFormat="1" ht="12" customHeight="1" thickBot="1">
      <c r="A45" s="16" t="s">
        <v>441</v>
      </c>
      <c r="B45" s="318" t="s">
        <v>290</v>
      </c>
      <c r="C45" s="433"/>
    </row>
    <row r="46" spans="1:3" s="445" customFormat="1" ht="12" customHeight="1" thickBot="1">
      <c r="A46" s="20" t="s">
        <v>23</v>
      </c>
      <c r="B46" s="21" t="s">
        <v>291</v>
      </c>
      <c r="C46" s="321">
        <f>SUM(C47:C51)</f>
        <v>0</v>
      </c>
    </row>
    <row r="47" spans="1:3" s="445" customFormat="1" ht="12" customHeight="1">
      <c r="A47" s="15" t="s">
        <v>89</v>
      </c>
      <c r="B47" s="446" t="s">
        <v>295</v>
      </c>
      <c r="C47" s="492"/>
    </row>
    <row r="48" spans="1:3" s="445" customFormat="1" ht="12" customHeight="1">
      <c r="A48" s="14" t="s">
        <v>90</v>
      </c>
      <c r="B48" s="447" t="s">
        <v>296</v>
      </c>
      <c r="C48" s="326"/>
    </row>
    <row r="49" spans="1:3" s="445" customFormat="1" ht="12" customHeight="1">
      <c r="A49" s="14" t="s">
        <v>292</v>
      </c>
      <c r="B49" s="447" t="s">
        <v>297</v>
      </c>
      <c r="C49" s="326"/>
    </row>
    <row r="50" spans="1:3" s="445" customFormat="1" ht="12" customHeight="1">
      <c r="A50" s="14" t="s">
        <v>293</v>
      </c>
      <c r="B50" s="447" t="s">
        <v>298</v>
      </c>
      <c r="C50" s="326"/>
    </row>
    <row r="51" spans="1:3" s="445" customFormat="1" ht="12" customHeight="1" thickBot="1">
      <c r="A51" s="16" t="s">
        <v>294</v>
      </c>
      <c r="B51" s="318" t="s">
        <v>299</v>
      </c>
      <c r="C51" s="433"/>
    </row>
    <row r="52" spans="1:3" s="445" customFormat="1" ht="12" customHeight="1" thickBot="1">
      <c r="A52" s="20" t="s">
        <v>174</v>
      </c>
      <c r="B52" s="21" t="s">
        <v>300</v>
      </c>
      <c r="C52" s="321">
        <f>SUM(C53:C55)</f>
        <v>0</v>
      </c>
    </row>
    <row r="53" spans="1:3" s="445" customFormat="1" ht="12" customHeight="1">
      <c r="A53" s="15" t="s">
        <v>91</v>
      </c>
      <c r="B53" s="446" t="s">
        <v>301</v>
      </c>
      <c r="C53" s="324"/>
    </row>
    <row r="54" spans="1:3" s="445" customFormat="1" ht="12" customHeight="1">
      <c r="A54" s="14" t="s">
        <v>92</v>
      </c>
      <c r="B54" s="447" t="s">
        <v>432</v>
      </c>
      <c r="C54" s="323"/>
    </row>
    <row r="55" spans="1:3" s="445" customFormat="1" ht="12" customHeight="1">
      <c r="A55" s="14" t="s">
        <v>304</v>
      </c>
      <c r="B55" s="447" t="s">
        <v>302</v>
      </c>
      <c r="C55" s="323"/>
    </row>
    <row r="56" spans="1:3" s="445" customFormat="1" ht="12" customHeight="1" thickBot="1">
      <c r="A56" s="16" t="s">
        <v>305</v>
      </c>
      <c r="B56" s="318" t="s">
        <v>303</v>
      </c>
      <c r="C56" s="325"/>
    </row>
    <row r="57" spans="1:3" s="445" customFormat="1" ht="12" customHeight="1" thickBot="1">
      <c r="A57" s="20" t="s">
        <v>25</v>
      </c>
      <c r="B57" s="316" t="s">
        <v>306</v>
      </c>
      <c r="C57" s="321">
        <f>SUM(C58:C60)</f>
        <v>0</v>
      </c>
    </row>
    <row r="58" spans="1:3" s="445" customFormat="1" ht="12" customHeight="1">
      <c r="A58" s="15" t="s">
        <v>175</v>
      </c>
      <c r="B58" s="446" t="s">
        <v>308</v>
      </c>
      <c r="C58" s="326"/>
    </row>
    <row r="59" spans="1:3" s="445" customFormat="1" ht="12" customHeight="1">
      <c r="A59" s="14" t="s">
        <v>176</v>
      </c>
      <c r="B59" s="447" t="s">
        <v>433</v>
      </c>
      <c r="C59" s="326"/>
    </row>
    <row r="60" spans="1:3" s="445" customFormat="1" ht="12" customHeight="1">
      <c r="A60" s="14" t="s">
        <v>228</v>
      </c>
      <c r="B60" s="447" t="s">
        <v>309</v>
      </c>
      <c r="C60" s="326"/>
    </row>
    <row r="61" spans="1:3" s="445" customFormat="1" ht="12" customHeight="1" thickBot="1">
      <c r="A61" s="16" t="s">
        <v>307</v>
      </c>
      <c r="B61" s="318" t="s">
        <v>310</v>
      </c>
      <c r="C61" s="326"/>
    </row>
    <row r="62" spans="1:3" s="445" customFormat="1" ht="12" customHeight="1" thickBot="1">
      <c r="A62" s="527" t="s">
        <v>485</v>
      </c>
      <c r="B62" s="21" t="s">
        <v>311</v>
      </c>
      <c r="C62" s="327" t="e">
        <f>+C5+C12+C19+C26+C34+C46+C52+C57</f>
        <v>#VALUE!</v>
      </c>
    </row>
    <row r="63" spans="1:3" s="445" customFormat="1" ht="12" customHeight="1" thickBot="1">
      <c r="A63" s="495" t="s">
        <v>312</v>
      </c>
      <c r="B63" s="316" t="s">
        <v>313</v>
      </c>
      <c r="C63" s="321">
        <f>SUM(C64:C66)</f>
        <v>0</v>
      </c>
    </row>
    <row r="64" spans="1:3" s="445" customFormat="1" ht="12" customHeight="1">
      <c r="A64" s="15" t="s">
        <v>344</v>
      </c>
      <c r="B64" s="446" t="s">
        <v>314</v>
      </c>
      <c r="C64" s="326"/>
    </row>
    <row r="65" spans="1:3" s="445" customFormat="1" ht="12" customHeight="1">
      <c r="A65" s="14" t="s">
        <v>353</v>
      </c>
      <c r="B65" s="447" t="s">
        <v>315</v>
      </c>
      <c r="C65" s="326"/>
    </row>
    <row r="66" spans="1:3" s="445" customFormat="1" ht="12" customHeight="1" thickBot="1">
      <c r="A66" s="16" t="s">
        <v>354</v>
      </c>
      <c r="B66" s="521" t="s">
        <v>470</v>
      </c>
      <c r="C66" s="326"/>
    </row>
    <row r="67" spans="1:3" s="445" customFormat="1" ht="12" customHeight="1" thickBot="1">
      <c r="A67" s="495" t="s">
        <v>317</v>
      </c>
      <c r="B67" s="316" t="s">
        <v>318</v>
      </c>
      <c r="C67" s="321">
        <f>SUM(C68:C71)</f>
        <v>0</v>
      </c>
    </row>
    <row r="68" spans="1:3" s="445" customFormat="1" ht="12" customHeight="1">
      <c r="A68" s="15" t="s">
        <v>145</v>
      </c>
      <c r="B68" s="446" t="s">
        <v>319</v>
      </c>
      <c r="C68" s="326"/>
    </row>
    <row r="69" spans="1:3" s="445" customFormat="1" ht="12" customHeight="1">
      <c r="A69" s="14" t="s">
        <v>146</v>
      </c>
      <c r="B69" s="447" t="s">
        <v>320</v>
      </c>
      <c r="C69" s="326"/>
    </row>
    <row r="70" spans="1:3" s="445" customFormat="1" ht="12" customHeight="1">
      <c r="A70" s="14" t="s">
        <v>345</v>
      </c>
      <c r="B70" s="447" t="s">
        <v>321</v>
      </c>
      <c r="C70" s="326"/>
    </row>
    <row r="71" spans="1:3" s="445" customFormat="1" ht="12" customHeight="1" thickBot="1">
      <c r="A71" s="16" t="s">
        <v>346</v>
      </c>
      <c r="B71" s="318" t="s">
        <v>322</v>
      </c>
      <c r="C71" s="326"/>
    </row>
    <row r="72" spans="1:3" s="445" customFormat="1" ht="12" customHeight="1" thickBot="1">
      <c r="A72" s="495" t="s">
        <v>323</v>
      </c>
      <c r="B72" s="316" t="s">
        <v>324</v>
      </c>
      <c r="C72" s="321">
        <f>SUM(C73:C74)</f>
        <v>0</v>
      </c>
    </row>
    <row r="73" spans="1:3" s="445" customFormat="1" ht="12" customHeight="1">
      <c r="A73" s="15" t="s">
        <v>347</v>
      </c>
      <c r="B73" s="446" t="s">
        <v>325</v>
      </c>
      <c r="C73" s="326"/>
    </row>
    <row r="74" spans="1:3" s="445" customFormat="1" ht="12" customHeight="1" thickBot="1">
      <c r="A74" s="16" t="s">
        <v>348</v>
      </c>
      <c r="B74" s="318" t="s">
        <v>326</v>
      </c>
      <c r="C74" s="326"/>
    </row>
    <row r="75" spans="1:3" s="445" customFormat="1" ht="12" customHeight="1" thickBot="1">
      <c r="A75" s="495" t="s">
        <v>327</v>
      </c>
      <c r="B75" s="316" t="s">
        <v>328</v>
      </c>
      <c r="C75" s="321">
        <f>SUM(C76:C78)</f>
        <v>0</v>
      </c>
    </row>
    <row r="76" spans="1:3" s="445" customFormat="1" ht="12" customHeight="1">
      <c r="A76" s="15" t="s">
        <v>349</v>
      </c>
      <c r="B76" s="446" t="s">
        <v>329</v>
      </c>
      <c r="C76" s="326"/>
    </row>
    <row r="77" spans="1:3" s="445" customFormat="1" ht="12" customHeight="1">
      <c r="A77" s="14" t="s">
        <v>350</v>
      </c>
      <c r="B77" s="447" t="s">
        <v>330</v>
      </c>
      <c r="C77" s="326"/>
    </row>
    <row r="78" spans="1:3" s="445" customFormat="1" ht="12" customHeight="1" thickBot="1">
      <c r="A78" s="16" t="s">
        <v>351</v>
      </c>
      <c r="B78" s="318" t="s">
        <v>331</v>
      </c>
      <c r="C78" s="326"/>
    </row>
    <row r="79" spans="1:3" s="445" customFormat="1" ht="12" customHeight="1" thickBot="1">
      <c r="A79" s="495" t="s">
        <v>332</v>
      </c>
      <c r="B79" s="316" t="s">
        <v>352</v>
      </c>
      <c r="C79" s="321">
        <f>SUM(C80:C83)</f>
        <v>0</v>
      </c>
    </row>
    <row r="80" spans="1:3" s="445" customFormat="1" ht="12" customHeight="1">
      <c r="A80" s="450" t="s">
        <v>333</v>
      </c>
      <c r="B80" s="446" t="s">
        <v>334</v>
      </c>
      <c r="C80" s="326"/>
    </row>
    <row r="81" spans="1:3" s="445" customFormat="1" ht="12" customHeight="1">
      <c r="A81" s="451" t="s">
        <v>335</v>
      </c>
      <c r="B81" s="447" t="s">
        <v>336</v>
      </c>
      <c r="C81" s="326"/>
    </row>
    <row r="82" spans="1:3" s="445" customFormat="1" ht="12" customHeight="1">
      <c r="A82" s="451" t="s">
        <v>337</v>
      </c>
      <c r="B82" s="447" t="s">
        <v>338</v>
      </c>
      <c r="C82" s="326"/>
    </row>
    <row r="83" spans="1:3" s="445" customFormat="1" ht="12" customHeight="1" thickBot="1">
      <c r="A83" s="452" t="s">
        <v>339</v>
      </c>
      <c r="B83" s="318" t="s">
        <v>340</v>
      </c>
      <c r="C83" s="326"/>
    </row>
    <row r="84" spans="1:3" s="445" customFormat="1" ht="12" customHeight="1" thickBot="1">
      <c r="A84" s="495" t="s">
        <v>341</v>
      </c>
      <c r="B84" s="316" t="s">
        <v>484</v>
      </c>
      <c r="C84" s="493"/>
    </row>
    <row r="85" spans="1:3" s="445" customFormat="1" ht="13.5" customHeight="1" thickBot="1">
      <c r="A85" s="495" t="s">
        <v>343</v>
      </c>
      <c r="B85" s="316" t="s">
        <v>342</v>
      </c>
      <c r="C85" s="493"/>
    </row>
    <row r="86" spans="1:3" s="445" customFormat="1" ht="15.75" customHeight="1" thickBot="1">
      <c r="A86" s="495" t="s">
        <v>355</v>
      </c>
      <c r="B86" s="453" t="s">
        <v>487</v>
      </c>
      <c r="C86" s="327">
        <f>+C63+C67+C72+C75+C79+C85+C84</f>
        <v>0</v>
      </c>
    </row>
    <row r="87" spans="1:3" s="445" customFormat="1" ht="16.5" customHeight="1" thickBot="1">
      <c r="A87" s="496" t="s">
        <v>486</v>
      </c>
      <c r="B87" s="454" t="s">
        <v>488</v>
      </c>
      <c r="C87" s="327" t="e">
        <f>+C62+C86</f>
        <v>#VALUE!</v>
      </c>
    </row>
    <row r="88" spans="1:3" s="445" customFormat="1" ht="83.25" customHeight="1">
      <c r="A88" s="5"/>
      <c r="B88" s="6"/>
      <c r="C88" s="328"/>
    </row>
    <row r="89" spans="1:3" ht="16.5" customHeight="1">
      <c r="A89" s="639" t="s">
        <v>47</v>
      </c>
      <c r="B89" s="639"/>
      <c r="C89" s="639"/>
    </row>
    <row r="90" spans="1:3" s="455" customFormat="1" ht="16.5" customHeight="1" thickBot="1">
      <c r="A90" s="641" t="s">
        <v>148</v>
      </c>
      <c r="B90" s="641"/>
      <c r="C90" s="154" t="s">
        <v>227</v>
      </c>
    </row>
    <row r="91" spans="1:3" ht="38.1" customHeight="1" thickBot="1">
      <c r="A91" s="23" t="s">
        <v>69</v>
      </c>
      <c r="B91" s="24" t="s">
        <v>48</v>
      </c>
      <c r="C91" s="44" t="e">
        <f>+C3</f>
        <v>#REF!</v>
      </c>
    </row>
    <row r="92" spans="1:3" s="444" customFormat="1" ht="12" customHeight="1" thickBot="1">
      <c r="A92" s="37" t="s">
        <v>496</v>
      </c>
      <c r="B92" s="38" t="s">
        <v>497</v>
      </c>
      <c r="C92" s="39" t="s">
        <v>498</v>
      </c>
    </row>
    <row r="93" spans="1:3" ht="12" customHeight="1" thickBot="1">
      <c r="A93" s="22" t="s">
        <v>18</v>
      </c>
      <c r="B93" s="31" t="s">
        <v>446</v>
      </c>
      <c r="C93" s="320">
        <f>C94+C95+C96+C97+C98+C111</f>
        <v>0</v>
      </c>
    </row>
    <row r="94" spans="1:3" ht="12" customHeight="1">
      <c r="A94" s="17" t="s">
        <v>93</v>
      </c>
      <c r="B94" s="10" t="s">
        <v>49</v>
      </c>
      <c r="C94" s="322"/>
    </row>
    <row r="95" spans="1:3" ht="12" customHeight="1">
      <c r="A95" s="14" t="s">
        <v>94</v>
      </c>
      <c r="B95" s="8" t="s">
        <v>177</v>
      </c>
      <c r="C95" s="323"/>
    </row>
    <row r="96" spans="1:3" ht="12" customHeight="1">
      <c r="A96" s="14" t="s">
        <v>95</v>
      </c>
      <c r="B96" s="8" t="s">
        <v>135</v>
      </c>
      <c r="C96" s="325"/>
    </row>
    <row r="97" spans="1:3" ht="12" customHeight="1">
      <c r="A97" s="14" t="s">
        <v>96</v>
      </c>
      <c r="B97" s="11" t="s">
        <v>178</v>
      </c>
      <c r="C97" s="325"/>
    </row>
    <row r="98" spans="1:3" ht="12" customHeight="1">
      <c r="A98" s="14" t="s">
        <v>107</v>
      </c>
      <c r="B98" s="19" t="s">
        <v>179</v>
      </c>
      <c r="C98" s="325"/>
    </row>
    <row r="99" spans="1:3" ht="12" customHeight="1">
      <c r="A99" s="14" t="s">
        <v>97</v>
      </c>
      <c r="B99" s="8" t="s">
        <v>451</v>
      </c>
      <c r="C99" s="325"/>
    </row>
    <row r="100" spans="1:3" ht="12" customHeight="1">
      <c r="A100" s="14" t="s">
        <v>98</v>
      </c>
      <c r="B100" s="158" t="s">
        <v>450</v>
      </c>
      <c r="C100" s="325"/>
    </row>
    <row r="101" spans="1:3" ht="12" customHeight="1">
      <c r="A101" s="14" t="s">
        <v>108</v>
      </c>
      <c r="B101" s="158" t="s">
        <v>449</v>
      </c>
      <c r="C101" s="325"/>
    </row>
    <row r="102" spans="1:3" ht="12" customHeight="1">
      <c r="A102" s="14" t="s">
        <v>109</v>
      </c>
      <c r="B102" s="156" t="s">
        <v>358</v>
      </c>
      <c r="C102" s="325"/>
    </row>
    <row r="103" spans="1:3" ht="12" customHeight="1">
      <c r="A103" s="14" t="s">
        <v>110</v>
      </c>
      <c r="B103" s="157" t="s">
        <v>359</v>
      </c>
      <c r="C103" s="325"/>
    </row>
    <row r="104" spans="1:3" ht="12" customHeight="1">
      <c r="A104" s="14" t="s">
        <v>111</v>
      </c>
      <c r="B104" s="157" t="s">
        <v>360</v>
      </c>
      <c r="C104" s="325"/>
    </row>
    <row r="105" spans="1:3" ht="12" customHeight="1">
      <c r="A105" s="14" t="s">
        <v>113</v>
      </c>
      <c r="B105" s="156" t="s">
        <v>361</v>
      </c>
      <c r="C105" s="325"/>
    </row>
    <row r="106" spans="1:3" ht="12" customHeight="1">
      <c r="A106" s="14" t="s">
        <v>180</v>
      </c>
      <c r="B106" s="156" t="s">
        <v>362</v>
      </c>
      <c r="C106" s="325"/>
    </row>
    <row r="107" spans="1:3" ht="12" customHeight="1">
      <c r="A107" s="14" t="s">
        <v>356</v>
      </c>
      <c r="B107" s="157" t="s">
        <v>363</v>
      </c>
      <c r="C107" s="325"/>
    </row>
    <row r="108" spans="1:3" ht="12" customHeight="1">
      <c r="A108" s="13" t="s">
        <v>357</v>
      </c>
      <c r="B108" s="158" t="s">
        <v>364</v>
      </c>
      <c r="C108" s="325"/>
    </row>
    <row r="109" spans="1:3" ht="12" customHeight="1">
      <c r="A109" s="14" t="s">
        <v>447</v>
      </c>
      <c r="B109" s="158" t="s">
        <v>365</v>
      </c>
      <c r="C109" s="325"/>
    </row>
    <row r="110" spans="1:3" ht="12" customHeight="1">
      <c r="A110" s="16" t="s">
        <v>448</v>
      </c>
      <c r="B110" s="158" t="s">
        <v>366</v>
      </c>
      <c r="C110" s="325"/>
    </row>
    <row r="111" spans="1:3" ht="12" customHeight="1">
      <c r="A111" s="14" t="s">
        <v>452</v>
      </c>
      <c r="B111" s="11" t="s">
        <v>50</v>
      </c>
      <c r="C111" s="323"/>
    </row>
    <row r="112" spans="1:3" ht="12" customHeight="1">
      <c r="A112" s="14" t="s">
        <v>453</v>
      </c>
      <c r="B112" s="8" t="s">
        <v>455</v>
      </c>
      <c r="C112" s="323"/>
    </row>
    <row r="113" spans="1:3" ht="12" customHeight="1" thickBot="1">
      <c r="A113" s="18" t="s">
        <v>454</v>
      </c>
      <c r="B113" s="525" t="s">
        <v>456</v>
      </c>
      <c r="C113" s="329"/>
    </row>
    <row r="114" spans="1:3" ht="12" customHeight="1" thickBot="1">
      <c r="A114" s="522" t="s">
        <v>19</v>
      </c>
      <c r="B114" s="523" t="s">
        <v>367</v>
      </c>
      <c r="C114" s="524">
        <f>+C115+C117+C119</f>
        <v>0</v>
      </c>
    </row>
    <row r="115" spans="1:3" ht="12" customHeight="1">
      <c r="A115" s="15" t="s">
        <v>99</v>
      </c>
      <c r="B115" s="8" t="s">
        <v>226</v>
      </c>
      <c r="C115" s="324"/>
    </row>
    <row r="116" spans="1:3" ht="12" customHeight="1">
      <c r="A116" s="15" t="s">
        <v>100</v>
      </c>
      <c r="B116" s="12" t="s">
        <v>371</v>
      </c>
      <c r="C116" s="324"/>
    </row>
    <row r="117" spans="1:3" ht="12" customHeight="1">
      <c r="A117" s="15" t="s">
        <v>101</v>
      </c>
      <c r="B117" s="12" t="s">
        <v>181</v>
      </c>
      <c r="C117" s="323"/>
    </row>
    <row r="118" spans="1:3" ht="12" customHeight="1">
      <c r="A118" s="15" t="s">
        <v>102</v>
      </c>
      <c r="B118" s="12" t="s">
        <v>372</v>
      </c>
      <c r="C118" s="292"/>
    </row>
    <row r="119" spans="1:3" ht="12" customHeight="1">
      <c r="A119" s="15" t="s">
        <v>103</v>
      </c>
      <c r="B119" s="318" t="s">
        <v>229</v>
      </c>
      <c r="C119" s="292"/>
    </row>
    <row r="120" spans="1:3" ht="12" customHeight="1">
      <c r="A120" s="15" t="s">
        <v>112</v>
      </c>
      <c r="B120" s="317" t="s">
        <v>434</v>
      </c>
      <c r="C120" s="292"/>
    </row>
    <row r="121" spans="1:3" ht="12" customHeight="1">
      <c r="A121" s="15" t="s">
        <v>114</v>
      </c>
      <c r="B121" s="442" t="s">
        <v>377</v>
      </c>
      <c r="C121" s="292"/>
    </row>
    <row r="122" spans="1:3">
      <c r="A122" s="15" t="s">
        <v>182</v>
      </c>
      <c r="B122" s="157" t="s">
        <v>360</v>
      </c>
      <c r="C122" s="292"/>
    </row>
    <row r="123" spans="1:3" ht="12" customHeight="1">
      <c r="A123" s="15" t="s">
        <v>183</v>
      </c>
      <c r="B123" s="157" t="s">
        <v>376</v>
      </c>
      <c r="C123" s="292"/>
    </row>
    <row r="124" spans="1:3" ht="12" customHeight="1">
      <c r="A124" s="15" t="s">
        <v>184</v>
      </c>
      <c r="B124" s="157" t="s">
        <v>375</v>
      </c>
      <c r="C124" s="292"/>
    </row>
    <row r="125" spans="1:3" ht="12" customHeight="1">
      <c r="A125" s="15" t="s">
        <v>368</v>
      </c>
      <c r="B125" s="157" t="s">
        <v>363</v>
      </c>
      <c r="C125" s="292"/>
    </row>
    <row r="126" spans="1:3" ht="12" customHeight="1">
      <c r="A126" s="15" t="s">
        <v>369</v>
      </c>
      <c r="B126" s="157" t="s">
        <v>374</v>
      </c>
      <c r="C126" s="292"/>
    </row>
    <row r="127" spans="1:3" ht="16.5" thickBot="1">
      <c r="A127" s="13" t="s">
        <v>370</v>
      </c>
      <c r="B127" s="157" t="s">
        <v>373</v>
      </c>
      <c r="C127" s="294"/>
    </row>
    <row r="128" spans="1:3" ht="12" customHeight="1" thickBot="1">
      <c r="A128" s="20" t="s">
        <v>20</v>
      </c>
      <c r="B128" s="146" t="s">
        <v>457</v>
      </c>
      <c r="C128" s="321">
        <f>+C93+C114</f>
        <v>0</v>
      </c>
    </row>
    <row r="129" spans="1:3" ht="12" customHeight="1" thickBot="1">
      <c r="A129" s="20" t="s">
        <v>21</v>
      </c>
      <c r="B129" s="146" t="s">
        <v>458</v>
      </c>
      <c r="C129" s="321">
        <f>+C130+C131+C132</f>
        <v>0</v>
      </c>
    </row>
    <row r="130" spans="1:3" ht="12" customHeight="1">
      <c r="A130" s="15" t="s">
        <v>268</v>
      </c>
      <c r="B130" s="12" t="s">
        <v>465</v>
      </c>
      <c r="C130" s="292"/>
    </row>
    <row r="131" spans="1:3" ht="12" customHeight="1">
      <c r="A131" s="15" t="s">
        <v>271</v>
      </c>
      <c r="B131" s="12" t="s">
        <v>466</v>
      </c>
      <c r="C131" s="292"/>
    </row>
    <row r="132" spans="1:3" ht="12" customHeight="1" thickBot="1">
      <c r="A132" s="13" t="s">
        <v>272</v>
      </c>
      <c r="B132" s="12" t="s">
        <v>467</v>
      </c>
      <c r="C132" s="292"/>
    </row>
    <row r="133" spans="1:3" ht="12" customHeight="1" thickBot="1">
      <c r="A133" s="20" t="s">
        <v>22</v>
      </c>
      <c r="B133" s="146" t="s">
        <v>459</v>
      </c>
      <c r="C133" s="321">
        <f>SUM(C134:C139)</f>
        <v>0</v>
      </c>
    </row>
    <row r="134" spans="1:3" ht="12" customHeight="1">
      <c r="A134" s="15" t="s">
        <v>86</v>
      </c>
      <c r="B134" s="9" t="s">
        <v>468</v>
      </c>
      <c r="C134" s="292"/>
    </row>
    <row r="135" spans="1:3" ht="12" customHeight="1">
      <c r="A135" s="15" t="s">
        <v>87</v>
      </c>
      <c r="B135" s="9" t="s">
        <v>460</v>
      </c>
      <c r="C135" s="292"/>
    </row>
    <row r="136" spans="1:3" ht="12" customHeight="1">
      <c r="A136" s="15" t="s">
        <v>88</v>
      </c>
      <c r="B136" s="9" t="s">
        <v>461</v>
      </c>
      <c r="C136" s="292"/>
    </row>
    <row r="137" spans="1:3" ht="12" customHeight="1">
      <c r="A137" s="15" t="s">
        <v>169</v>
      </c>
      <c r="B137" s="9" t="s">
        <v>462</v>
      </c>
      <c r="C137" s="292"/>
    </row>
    <row r="138" spans="1:3" ht="12" customHeight="1">
      <c r="A138" s="15" t="s">
        <v>170</v>
      </c>
      <c r="B138" s="9" t="s">
        <v>463</v>
      </c>
      <c r="C138" s="292"/>
    </row>
    <row r="139" spans="1:3" ht="12" customHeight="1" thickBot="1">
      <c r="A139" s="13" t="s">
        <v>171</v>
      </c>
      <c r="B139" s="9" t="s">
        <v>464</v>
      </c>
      <c r="C139" s="292"/>
    </row>
    <row r="140" spans="1:3" ht="12" customHeight="1" thickBot="1">
      <c r="A140" s="20" t="s">
        <v>23</v>
      </c>
      <c r="B140" s="146" t="s">
        <v>472</v>
      </c>
      <c r="C140" s="327">
        <f>+C141+C142+C143+C144</f>
        <v>0</v>
      </c>
    </row>
    <row r="141" spans="1:3" ht="12" customHeight="1">
      <c r="A141" s="15" t="s">
        <v>89</v>
      </c>
      <c r="B141" s="9" t="s">
        <v>378</v>
      </c>
      <c r="C141" s="292"/>
    </row>
    <row r="142" spans="1:3" ht="12" customHeight="1">
      <c r="A142" s="15" t="s">
        <v>90</v>
      </c>
      <c r="B142" s="9" t="s">
        <v>379</v>
      </c>
      <c r="C142" s="292"/>
    </row>
    <row r="143" spans="1:3" ht="12" customHeight="1">
      <c r="A143" s="15" t="s">
        <v>292</v>
      </c>
      <c r="B143" s="9" t="s">
        <v>473</v>
      </c>
      <c r="C143" s="292"/>
    </row>
    <row r="144" spans="1:3" ht="12" customHeight="1" thickBot="1">
      <c r="A144" s="13" t="s">
        <v>293</v>
      </c>
      <c r="B144" s="7" t="s">
        <v>398</v>
      </c>
      <c r="C144" s="292"/>
    </row>
    <row r="145" spans="1:9" ht="12" customHeight="1" thickBot="1">
      <c r="A145" s="20" t="s">
        <v>24</v>
      </c>
      <c r="B145" s="146" t="s">
        <v>474</v>
      </c>
      <c r="C145" s="330">
        <f>SUM(C146:C150)</f>
        <v>0</v>
      </c>
    </row>
    <row r="146" spans="1:9" ht="12" customHeight="1">
      <c r="A146" s="15" t="s">
        <v>91</v>
      </c>
      <c r="B146" s="9" t="s">
        <v>469</v>
      </c>
      <c r="C146" s="292"/>
    </row>
    <row r="147" spans="1:9" ht="12" customHeight="1">
      <c r="A147" s="15" t="s">
        <v>92</v>
      </c>
      <c r="B147" s="9" t="s">
        <v>476</v>
      </c>
      <c r="C147" s="292"/>
    </row>
    <row r="148" spans="1:9" ht="12" customHeight="1">
      <c r="A148" s="15" t="s">
        <v>304</v>
      </c>
      <c r="B148" s="9" t="s">
        <v>471</v>
      </c>
      <c r="C148" s="292"/>
    </row>
    <row r="149" spans="1:9" ht="12" customHeight="1">
      <c r="A149" s="15" t="s">
        <v>305</v>
      </c>
      <c r="B149" s="9" t="s">
        <v>477</v>
      </c>
      <c r="C149" s="292"/>
    </row>
    <row r="150" spans="1:9" ht="12" customHeight="1" thickBot="1">
      <c r="A150" s="15" t="s">
        <v>475</v>
      </c>
      <c r="B150" s="9" t="s">
        <v>478</v>
      </c>
      <c r="C150" s="292"/>
    </row>
    <row r="151" spans="1:9" ht="12" customHeight="1" thickBot="1">
      <c r="A151" s="20" t="s">
        <v>25</v>
      </c>
      <c r="B151" s="146" t="s">
        <v>479</v>
      </c>
      <c r="C151" s="526"/>
    </row>
    <row r="152" spans="1:9" ht="12" customHeight="1" thickBot="1">
      <c r="A152" s="20" t="s">
        <v>26</v>
      </c>
      <c r="B152" s="146" t="s">
        <v>480</v>
      </c>
      <c r="C152" s="526"/>
    </row>
    <row r="153" spans="1:9" ht="15" customHeight="1" thickBot="1">
      <c r="A153" s="20" t="s">
        <v>27</v>
      </c>
      <c r="B153" s="146" t="s">
        <v>482</v>
      </c>
      <c r="C153" s="456">
        <f>+C129+C133+C140+C145+C151+C152</f>
        <v>0</v>
      </c>
      <c r="F153" s="457"/>
      <c r="G153" s="458"/>
      <c r="H153" s="458"/>
      <c r="I153" s="458"/>
    </row>
    <row r="154" spans="1:9" s="445" customFormat="1" ht="12.95" customHeight="1" thickBot="1">
      <c r="A154" s="319" t="s">
        <v>28</v>
      </c>
      <c r="B154" s="409" t="s">
        <v>481</v>
      </c>
      <c r="C154" s="456">
        <f>+C128+C153</f>
        <v>0</v>
      </c>
    </row>
    <row r="155" spans="1:9" ht="7.5" customHeight="1"/>
    <row r="156" spans="1:9">
      <c r="A156" s="643" t="s">
        <v>380</v>
      </c>
      <c r="B156" s="643"/>
      <c r="C156" s="643"/>
    </row>
    <row r="157" spans="1:9" ht="15" customHeight="1" thickBot="1">
      <c r="A157" s="640" t="s">
        <v>149</v>
      </c>
      <c r="B157" s="640"/>
      <c r="C157" s="331" t="s">
        <v>227</v>
      </c>
    </row>
    <row r="158" spans="1:9" ht="13.5" customHeight="1" thickBot="1">
      <c r="A158" s="20">
        <v>1</v>
      </c>
      <c r="B158" s="30" t="s">
        <v>483</v>
      </c>
      <c r="C158" s="321" t="e">
        <f>+C62-C128</f>
        <v>#VALUE!</v>
      </c>
      <c r="D158" s="459"/>
    </row>
    <row r="159" spans="1:9" ht="27.75" customHeight="1" thickBot="1">
      <c r="A159" s="20" t="s">
        <v>19</v>
      </c>
      <c r="B159" s="30" t="s">
        <v>489</v>
      </c>
      <c r="C159" s="321">
        <f>+C86-C153</f>
        <v>0</v>
      </c>
    </row>
  </sheetData>
  <mergeCells count="7">
    <mergeCell ref="A156:C156"/>
    <mergeCell ref="A157:B157"/>
    <mergeCell ref="A1:C1"/>
    <mergeCell ref="A2:B2"/>
    <mergeCell ref="A89:C89"/>
    <mergeCell ref="A90:B90"/>
    <mergeCell ref="C16:C18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Tiszatarján Község Önkormányzata
2018. ÉVI KÖLTSÉGVETÉS
ÁLLAMI (ÁLLAMIGAZGATÁSI) FELADATOK MÉRLEGE
&amp;R&amp;"Times New Roman CE,Félkövér dőlt"&amp;11 1.4. melléklet a ........./2018.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>
    <tabColor rgb="FF92D050"/>
  </sheetPr>
  <dimension ref="A1:F33"/>
  <sheetViews>
    <sheetView topLeftCell="A6" zoomScale="115" zoomScaleNormal="115" zoomScaleSheetLayoutView="100" workbookViewId="0">
      <selection activeCell="F33" sqref="F33"/>
    </sheetView>
  </sheetViews>
  <sheetFormatPr defaultRowHeight="12.75"/>
  <cols>
    <col min="1" max="1" width="6.83203125" style="60" customWidth="1"/>
    <col min="2" max="2" width="55.1640625" style="207" customWidth="1"/>
    <col min="3" max="3" width="16.33203125" style="60" customWidth="1"/>
    <col min="4" max="4" width="55.1640625" style="60" customWidth="1"/>
    <col min="5" max="5" width="16.33203125" style="60" customWidth="1"/>
    <col min="6" max="6" width="4.83203125" style="60" customWidth="1"/>
    <col min="7" max="16384" width="9.33203125" style="60"/>
  </cols>
  <sheetData>
    <row r="1" spans="1:6" ht="39.75" customHeight="1">
      <c r="B1" s="343" t="s">
        <v>152</v>
      </c>
      <c r="C1" s="344"/>
      <c r="D1" s="344"/>
      <c r="E1" s="344"/>
      <c r="F1" s="650" t="s">
        <v>599</v>
      </c>
    </row>
    <row r="2" spans="1:6" ht="14.25" thickBot="1">
      <c r="E2" s="345" t="s">
        <v>552</v>
      </c>
      <c r="F2" s="650"/>
    </row>
    <row r="3" spans="1:6" ht="18" customHeight="1" thickBot="1">
      <c r="A3" s="648" t="s">
        <v>69</v>
      </c>
      <c r="B3" s="346" t="s">
        <v>56</v>
      </c>
      <c r="C3" s="347"/>
      <c r="D3" s="346" t="s">
        <v>57</v>
      </c>
      <c r="E3" s="348"/>
      <c r="F3" s="650"/>
    </row>
    <row r="4" spans="1:6" s="349" customFormat="1" ht="35.25" customHeight="1" thickBot="1">
      <c r="A4" s="649"/>
      <c r="B4" s="208" t="s">
        <v>61</v>
      </c>
      <c r="C4" s="209" t="str">
        <f>+'1.1.összevont mérleg'!C3</f>
        <v>Előirányzat</v>
      </c>
      <c r="D4" s="208" t="s">
        <v>61</v>
      </c>
      <c r="E4" s="56" t="str">
        <f>+C4</f>
        <v>Előirányzat</v>
      </c>
      <c r="F4" s="650"/>
    </row>
    <row r="5" spans="1:6" s="354" customFormat="1" ht="12" customHeight="1" thickBot="1">
      <c r="A5" s="350" t="s">
        <v>496</v>
      </c>
      <c r="B5" s="351" t="s">
        <v>497</v>
      </c>
      <c r="C5" s="352" t="s">
        <v>498</v>
      </c>
      <c r="D5" s="351" t="s">
        <v>500</v>
      </c>
      <c r="E5" s="353" t="s">
        <v>499</v>
      </c>
      <c r="F5" s="650"/>
    </row>
    <row r="6" spans="1:6" ht="12.95" customHeight="1">
      <c r="A6" s="355" t="s">
        <v>18</v>
      </c>
      <c r="B6" s="356" t="s">
        <v>381</v>
      </c>
      <c r="C6" s="332">
        <v>192772854</v>
      </c>
      <c r="D6" s="356" t="s">
        <v>62</v>
      </c>
      <c r="E6" s="338">
        <v>127994534</v>
      </c>
      <c r="F6" s="650"/>
    </row>
    <row r="7" spans="1:6" ht="12.95" customHeight="1">
      <c r="A7" s="357" t="s">
        <v>19</v>
      </c>
      <c r="B7" s="358" t="s">
        <v>382</v>
      </c>
      <c r="C7" s="333"/>
      <c r="D7" s="358" t="s">
        <v>177</v>
      </c>
      <c r="E7" s="339">
        <v>24814574</v>
      </c>
      <c r="F7" s="650"/>
    </row>
    <row r="8" spans="1:6" ht="12.95" customHeight="1">
      <c r="A8" s="357" t="s">
        <v>20</v>
      </c>
      <c r="B8" s="358" t="s">
        <v>403</v>
      </c>
      <c r="C8" s="333"/>
      <c r="D8" s="358" t="s">
        <v>232</v>
      </c>
      <c r="E8" s="339">
        <v>79731412</v>
      </c>
      <c r="F8" s="650"/>
    </row>
    <row r="9" spans="1:6" ht="12.95" customHeight="1">
      <c r="A9" s="357" t="s">
        <v>21</v>
      </c>
      <c r="B9" s="358" t="s">
        <v>168</v>
      </c>
      <c r="C9" s="333">
        <v>25350000</v>
      </c>
      <c r="D9" s="358" t="s">
        <v>178</v>
      </c>
      <c r="E9" s="339">
        <v>18669840</v>
      </c>
      <c r="F9" s="650"/>
    </row>
    <row r="10" spans="1:6" ht="12.95" customHeight="1">
      <c r="A10" s="357" t="s">
        <v>22</v>
      </c>
      <c r="B10" s="359" t="s">
        <v>427</v>
      </c>
      <c r="C10" s="333">
        <v>10287000</v>
      </c>
      <c r="D10" s="358" t="s">
        <v>179</v>
      </c>
      <c r="E10" s="339">
        <v>56785640</v>
      </c>
      <c r="F10" s="650"/>
    </row>
    <row r="11" spans="1:6" ht="12.95" customHeight="1">
      <c r="A11" s="357" t="s">
        <v>23</v>
      </c>
      <c r="B11" s="358" t="s">
        <v>383</v>
      </c>
      <c r="C11" s="334">
        <v>16105883</v>
      </c>
      <c r="D11" s="358" t="s">
        <v>50</v>
      </c>
      <c r="E11" s="339"/>
      <c r="F11" s="650"/>
    </row>
    <row r="12" spans="1:6" ht="12.95" customHeight="1">
      <c r="A12" s="357" t="s">
        <v>24</v>
      </c>
      <c r="B12" s="358" t="s">
        <v>490</v>
      </c>
      <c r="C12" s="333"/>
      <c r="D12" s="51"/>
      <c r="E12" s="339"/>
      <c r="F12" s="650"/>
    </row>
    <row r="13" spans="1:6" ht="12.95" customHeight="1">
      <c r="A13" s="357" t="s">
        <v>25</v>
      </c>
      <c r="B13" s="51"/>
      <c r="C13" s="333"/>
      <c r="D13" s="51"/>
      <c r="E13" s="339"/>
      <c r="F13" s="650"/>
    </row>
    <row r="14" spans="1:6" ht="12.95" customHeight="1">
      <c r="A14" s="357" t="s">
        <v>26</v>
      </c>
      <c r="B14" s="460"/>
      <c r="C14" s="334"/>
      <c r="D14" s="51"/>
      <c r="E14" s="339"/>
      <c r="F14" s="650"/>
    </row>
    <row r="15" spans="1:6" ht="12.95" customHeight="1">
      <c r="A15" s="357" t="s">
        <v>27</v>
      </c>
      <c r="B15" s="51"/>
      <c r="C15" s="333"/>
      <c r="D15" s="51"/>
      <c r="E15" s="339"/>
      <c r="F15" s="650"/>
    </row>
    <row r="16" spans="1:6" ht="12.95" customHeight="1">
      <c r="A16" s="357" t="s">
        <v>28</v>
      </c>
      <c r="B16" s="51"/>
      <c r="C16" s="333"/>
      <c r="D16" s="51"/>
      <c r="E16" s="339"/>
      <c r="F16" s="650"/>
    </row>
    <row r="17" spans="1:6" ht="12.95" customHeight="1" thickBot="1">
      <c r="A17" s="357" t="s">
        <v>29</v>
      </c>
      <c r="B17" s="62"/>
      <c r="C17" s="335"/>
      <c r="D17" s="51"/>
      <c r="E17" s="340"/>
      <c r="F17" s="650"/>
    </row>
    <row r="18" spans="1:6" ht="15.95" customHeight="1" thickBot="1">
      <c r="A18" s="360" t="s">
        <v>30</v>
      </c>
      <c r="B18" s="148" t="s">
        <v>491</v>
      </c>
      <c r="C18" s="336">
        <f>SUM(C6:C17)</f>
        <v>244515737</v>
      </c>
      <c r="D18" s="148" t="s">
        <v>389</v>
      </c>
      <c r="E18" s="341">
        <f>SUM(E6:E17)</f>
        <v>307996000</v>
      </c>
      <c r="F18" s="650"/>
    </row>
    <row r="19" spans="1:6" ht="12.95" customHeight="1">
      <c r="A19" s="361" t="s">
        <v>31</v>
      </c>
      <c r="B19" s="362" t="s">
        <v>386</v>
      </c>
      <c r="C19" s="528">
        <f>+C20+C21+C22+C23</f>
        <v>143904064</v>
      </c>
      <c r="D19" s="363" t="s">
        <v>185</v>
      </c>
      <c r="E19" s="342"/>
      <c r="F19" s="650"/>
    </row>
    <row r="20" spans="1:6" ht="12.95" customHeight="1">
      <c r="A20" s="364" t="s">
        <v>32</v>
      </c>
      <c r="B20" s="363" t="s">
        <v>224</v>
      </c>
      <c r="C20" s="95">
        <v>143904064</v>
      </c>
      <c r="D20" s="363" t="s">
        <v>388</v>
      </c>
      <c r="E20" s="96"/>
      <c r="F20" s="650"/>
    </row>
    <row r="21" spans="1:6" ht="12.95" customHeight="1">
      <c r="A21" s="364" t="s">
        <v>33</v>
      </c>
      <c r="B21" s="363" t="s">
        <v>225</v>
      </c>
      <c r="C21" s="95"/>
      <c r="D21" s="363" t="s">
        <v>150</v>
      </c>
      <c r="E21" s="96"/>
      <c r="F21" s="650"/>
    </row>
    <row r="22" spans="1:6" ht="12.95" customHeight="1">
      <c r="A22" s="364" t="s">
        <v>34</v>
      </c>
      <c r="B22" s="363" t="s">
        <v>230</v>
      </c>
      <c r="C22" s="95"/>
      <c r="D22" s="363" t="s">
        <v>151</v>
      </c>
      <c r="E22" s="96"/>
      <c r="F22" s="650"/>
    </row>
    <row r="23" spans="1:6" ht="12.95" customHeight="1">
      <c r="A23" s="364" t="s">
        <v>35</v>
      </c>
      <c r="B23" s="363" t="s">
        <v>231</v>
      </c>
      <c r="C23" s="95"/>
      <c r="D23" s="362" t="s">
        <v>233</v>
      </c>
      <c r="E23" s="96"/>
      <c r="F23" s="650"/>
    </row>
    <row r="24" spans="1:6" ht="12.95" customHeight="1">
      <c r="A24" s="364" t="s">
        <v>36</v>
      </c>
      <c r="B24" s="363" t="s">
        <v>387</v>
      </c>
      <c r="C24" s="365">
        <f>+C25+C26</f>
        <v>0</v>
      </c>
      <c r="D24" s="363" t="s">
        <v>186</v>
      </c>
      <c r="E24" s="96"/>
      <c r="F24" s="650"/>
    </row>
    <row r="25" spans="1:6" ht="12.95" customHeight="1">
      <c r="A25" s="361" t="s">
        <v>37</v>
      </c>
      <c r="B25" s="362" t="s">
        <v>384</v>
      </c>
      <c r="C25" s="337"/>
      <c r="D25" s="356" t="s">
        <v>473</v>
      </c>
      <c r="E25" s="342"/>
      <c r="F25" s="650"/>
    </row>
    <row r="26" spans="1:6" ht="12.95" customHeight="1">
      <c r="A26" s="364" t="s">
        <v>38</v>
      </c>
      <c r="B26" s="363" t="s">
        <v>385</v>
      </c>
      <c r="C26" s="95"/>
      <c r="D26" s="358" t="s">
        <v>479</v>
      </c>
      <c r="E26" s="96"/>
      <c r="F26" s="650"/>
    </row>
    <row r="27" spans="1:6" ht="12.95" customHeight="1">
      <c r="A27" s="357" t="s">
        <v>39</v>
      </c>
      <c r="B27" s="363" t="s">
        <v>484</v>
      </c>
      <c r="C27" s="95"/>
      <c r="D27" s="358" t="s">
        <v>480</v>
      </c>
      <c r="E27" s="96"/>
      <c r="F27" s="650"/>
    </row>
    <row r="28" spans="1:6" ht="12.95" customHeight="1" thickBot="1">
      <c r="A28" s="423" t="s">
        <v>40</v>
      </c>
      <c r="B28" s="362" t="s">
        <v>342</v>
      </c>
      <c r="C28" s="337"/>
      <c r="D28" s="462"/>
      <c r="E28" s="342"/>
      <c r="F28" s="650"/>
    </row>
    <row r="29" spans="1:6" ht="15.95" customHeight="1" thickBot="1">
      <c r="A29" s="360" t="s">
        <v>41</v>
      </c>
      <c r="B29" s="148" t="s">
        <v>492</v>
      </c>
      <c r="C29" s="336">
        <f>+C19+C24+C27+C28</f>
        <v>143904064</v>
      </c>
      <c r="D29" s="148" t="s">
        <v>494</v>
      </c>
      <c r="E29" s="341">
        <f>SUM(E19:E28)</f>
        <v>0</v>
      </c>
      <c r="F29" s="650"/>
    </row>
    <row r="30" spans="1:6" ht="13.5" thickBot="1">
      <c r="A30" s="360" t="s">
        <v>42</v>
      </c>
      <c r="B30" s="366" t="s">
        <v>493</v>
      </c>
      <c r="C30" s="367">
        <f>+C18+C29</f>
        <v>388419801</v>
      </c>
      <c r="D30" s="366" t="s">
        <v>495</v>
      </c>
      <c r="E30" s="367">
        <f>+E18+E29</f>
        <v>307996000</v>
      </c>
      <c r="F30" s="650"/>
    </row>
    <row r="31" spans="1:6" ht="13.5" thickBot="1">
      <c r="A31" s="360" t="s">
        <v>43</v>
      </c>
      <c r="B31" s="366" t="s">
        <v>163</v>
      </c>
      <c r="C31" s="367">
        <f>IF(C18-E18&lt;0,E18-C18,"-")</f>
        <v>63480263</v>
      </c>
      <c r="D31" s="366" t="s">
        <v>164</v>
      </c>
      <c r="E31" s="367" t="str">
        <f>IF(C18-E18&gt;0,C18-E18,"-")</f>
        <v>-</v>
      </c>
      <c r="F31" s="650"/>
    </row>
    <row r="32" spans="1:6" ht="13.5" thickBot="1">
      <c r="A32" s="360" t="s">
        <v>44</v>
      </c>
      <c r="B32" s="366" t="s">
        <v>234</v>
      </c>
      <c r="C32" s="367" t="str">
        <f>IF(C18+C29-E30&lt;0,E30-(C18+C29),"-")</f>
        <v>-</v>
      </c>
      <c r="D32" s="366" t="s">
        <v>235</v>
      </c>
      <c r="E32" s="367">
        <f>IF(C18+C29-E30&gt;0,C18+C29-E30,"-")</f>
        <v>80423801</v>
      </c>
      <c r="F32" s="650"/>
    </row>
    <row r="33" spans="2:4" ht="18.75">
      <c r="B33" s="651"/>
      <c r="C33" s="651"/>
      <c r="D33" s="651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6">
    <tabColor rgb="FF92D050"/>
  </sheetPr>
  <dimension ref="A1:F33"/>
  <sheetViews>
    <sheetView topLeftCell="A4" zoomScaleNormal="100" zoomScaleSheetLayoutView="115" workbookViewId="0">
      <selection activeCell="F34" sqref="F34"/>
    </sheetView>
  </sheetViews>
  <sheetFormatPr defaultRowHeight="12.75"/>
  <cols>
    <col min="1" max="1" width="6.83203125" style="60" customWidth="1"/>
    <col min="2" max="2" width="55.1640625" style="207" customWidth="1"/>
    <col min="3" max="3" width="16.33203125" style="60" customWidth="1"/>
    <col min="4" max="4" width="55.1640625" style="60" customWidth="1"/>
    <col min="5" max="5" width="16.33203125" style="60" customWidth="1"/>
    <col min="6" max="6" width="4.83203125" style="60" customWidth="1"/>
    <col min="7" max="16384" width="9.33203125" style="60"/>
  </cols>
  <sheetData>
    <row r="1" spans="1:6" ht="31.5">
      <c r="B1" s="343" t="s">
        <v>153</v>
      </c>
      <c r="C1" s="344"/>
      <c r="D1" s="344"/>
      <c r="E1" s="344"/>
      <c r="F1" s="650" t="s">
        <v>600</v>
      </c>
    </row>
    <row r="2" spans="1:6" ht="14.25" thickBot="1">
      <c r="E2" s="345" t="s">
        <v>552</v>
      </c>
      <c r="F2" s="650"/>
    </row>
    <row r="3" spans="1:6" ht="13.5" thickBot="1">
      <c r="A3" s="652" t="s">
        <v>69</v>
      </c>
      <c r="B3" s="346" t="s">
        <v>56</v>
      </c>
      <c r="C3" s="347"/>
      <c r="D3" s="346" t="s">
        <v>57</v>
      </c>
      <c r="E3" s="348"/>
      <c r="F3" s="650"/>
    </row>
    <row r="4" spans="1:6" s="349" customFormat="1" ht="13.5" thickBot="1">
      <c r="A4" s="653"/>
      <c r="B4" s="208" t="s">
        <v>61</v>
      </c>
      <c r="C4" s="209" t="str">
        <f>+'2.1.működési mérleg  '!C4</f>
        <v>Előirányzat</v>
      </c>
      <c r="D4" s="208" t="s">
        <v>61</v>
      </c>
      <c r="E4" s="209" t="str">
        <f>+'2.1.működési mérleg  '!C4</f>
        <v>Előirányzat</v>
      </c>
      <c r="F4" s="650"/>
    </row>
    <row r="5" spans="1:6" s="349" customFormat="1" ht="13.5" thickBot="1">
      <c r="A5" s="350" t="s">
        <v>496</v>
      </c>
      <c r="B5" s="351" t="s">
        <v>497</v>
      </c>
      <c r="C5" s="352" t="s">
        <v>498</v>
      </c>
      <c r="D5" s="351" t="s">
        <v>500</v>
      </c>
      <c r="E5" s="353" t="s">
        <v>499</v>
      </c>
      <c r="F5" s="650"/>
    </row>
    <row r="6" spans="1:6" ht="12.95" customHeight="1">
      <c r="A6" s="355" t="s">
        <v>18</v>
      </c>
      <c r="B6" s="356" t="s">
        <v>390</v>
      </c>
      <c r="C6" s="332"/>
      <c r="D6" s="356" t="s">
        <v>226</v>
      </c>
      <c r="E6" s="338">
        <v>115503090</v>
      </c>
      <c r="F6" s="650"/>
    </row>
    <row r="7" spans="1:6">
      <c r="A7" s="357" t="s">
        <v>19</v>
      </c>
      <c r="B7" s="358" t="s">
        <v>391</v>
      </c>
      <c r="C7" s="333"/>
      <c r="D7" s="358" t="s">
        <v>396</v>
      </c>
      <c r="E7" s="339"/>
      <c r="F7" s="650"/>
    </row>
    <row r="8" spans="1:6" ht="12.95" customHeight="1">
      <c r="A8" s="357" t="s">
        <v>20</v>
      </c>
      <c r="B8" s="358" t="s">
        <v>10</v>
      </c>
      <c r="C8" s="333"/>
      <c r="D8" s="358" t="s">
        <v>181</v>
      </c>
      <c r="E8" s="339"/>
      <c r="F8" s="650"/>
    </row>
    <row r="9" spans="1:6" ht="12.95" customHeight="1">
      <c r="A9" s="357" t="s">
        <v>21</v>
      </c>
      <c r="B9" s="358" t="s">
        <v>392</v>
      </c>
      <c r="C9" s="333"/>
      <c r="D9" s="358" t="s">
        <v>397</v>
      </c>
      <c r="E9" s="339"/>
      <c r="F9" s="650"/>
    </row>
    <row r="10" spans="1:6" ht="12.75" customHeight="1">
      <c r="A10" s="357" t="s">
        <v>22</v>
      </c>
      <c r="B10" s="358" t="s">
        <v>393</v>
      </c>
      <c r="C10" s="333"/>
      <c r="D10" s="358" t="s">
        <v>229</v>
      </c>
      <c r="E10" s="339"/>
      <c r="F10" s="650"/>
    </row>
    <row r="11" spans="1:6" ht="12.95" customHeight="1">
      <c r="A11" s="357" t="s">
        <v>23</v>
      </c>
      <c r="B11" s="358" t="s">
        <v>394</v>
      </c>
      <c r="C11" s="334">
        <v>12749878</v>
      </c>
      <c r="D11" s="463"/>
      <c r="E11" s="339"/>
      <c r="F11" s="650"/>
    </row>
    <row r="12" spans="1:6" ht="12.95" customHeight="1">
      <c r="A12" s="357" t="s">
        <v>24</v>
      </c>
      <c r="B12" s="51"/>
      <c r="C12" s="589"/>
      <c r="D12" s="590"/>
      <c r="E12" s="339"/>
      <c r="F12" s="650"/>
    </row>
    <row r="13" spans="1:6" ht="12.95" customHeight="1">
      <c r="A13" s="357" t="s">
        <v>25</v>
      </c>
      <c r="B13" s="51"/>
      <c r="C13" s="589"/>
      <c r="D13" s="590"/>
      <c r="E13" s="339"/>
      <c r="F13" s="650"/>
    </row>
    <row r="14" spans="1:6" ht="12.95" customHeight="1">
      <c r="A14" s="357" t="s">
        <v>26</v>
      </c>
      <c r="B14" s="461"/>
      <c r="C14" s="589"/>
      <c r="D14" s="590"/>
      <c r="E14" s="339"/>
      <c r="F14" s="650"/>
    </row>
    <row r="15" spans="1:6">
      <c r="A15" s="357" t="s">
        <v>27</v>
      </c>
      <c r="B15" s="51"/>
      <c r="C15" s="334"/>
      <c r="D15" s="463"/>
      <c r="E15" s="339"/>
      <c r="F15" s="650"/>
    </row>
    <row r="16" spans="1:6" ht="12.95" customHeight="1" thickBot="1">
      <c r="A16" s="423" t="s">
        <v>28</v>
      </c>
      <c r="B16" s="462"/>
      <c r="C16" s="425"/>
      <c r="D16" s="424" t="s">
        <v>50</v>
      </c>
      <c r="E16" s="388"/>
      <c r="F16" s="650"/>
    </row>
    <row r="17" spans="1:6" ht="15.95" customHeight="1" thickBot="1">
      <c r="A17" s="360" t="s">
        <v>29</v>
      </c>
      <c r="B17" s="148" t="s">
        <v>404</v>
      </c>
      <c r="C17" s="336">
        <f>+C6+C8+C9+C11+C12+C13+C14+C15+C16</f>
        <v>12749878</v>
      </c>
      <c r="D17" s="148" t="s">
        <v>405</v>
      </c>
      <c r="E17" s="341">
        <f>+E6+E8+E10+E11+E12+E13+E14+E15+E16</f>
        <v>115503090</v>
      </c>
      <c r="F17" s="650"/>
    </row>
    <row r="18" spans="1:6" ht="12.95" customHeight="1">
      <c r="A18" s="355" t="s">
        <v>30</v>
      </c>
      <c r="B18" s="370" t="s">
        <v>247</v>
      </c>
      <c r="C18" s="377">
        <f>+C19+C20+C21+C22+C23</f>
        <v>100503090</v>
      </c>
      <c r="D18" s="363" t="s">
        <v>185</v>
      </c>
      <c r="E18" s="93"/>
      <c r="F18" s="650"/>
    </row>
    <row r="19" spans="1:6" ht="12.95" customHeight="1">
      <c r="A19" s="357" t="s">
        <v>31</v>
      </c>
      <c r="B19" s="371" t="s">
        <v>236</v>
      </c>
      <c r="C19" s="95">
        <v>100503090</v>
      </c>
      <c r="D19" s="363" t="s">
        <v>188</v>
      </c>
      <c r="E19" s="96"/>
      <c r="F19" s="650"/>
    </row>
    <row r="20" spans="1:6" ht="12.95" customHeight="1">
      <c r="A20" s="355" t="s">
        <v>32</v>
      </c>
      <c r="B20" s="371" t="s">
        <v>237</v>
      </c>
      <c r="C20" s="95"/>
      <c r="D20" s="363" t="s">
        <v>150</v>
      </c>
      <c r="E20" s="96"/>
      <c r="F20" s="650"/>
    </row>
    <row r="21" spans="1:6" ht="12.95" customHeight="1">
      <c r="A21" s="357" t="s">
        <v>33</v>
      </c>
      <c r="B21" s="371" t="s">
        <v>238</v>
      </c>
      <c r="C21" s="95"/>
      <c r="D21" s="363" t="s">
        <v>151</v>
      </c>
      <c r="E21" s="96"/>
      <c r="F21" s="650"/>
    </row>
    <row r="22" spans="1:6" ht="12.95" customHeight="1">
      <c r="A22" s="355" t="s">
        <v>34</v>
      </c>
      <c r="B22" s="371" t="s">
        <v>239</v>
      </c>
      <c r="C22" s="95"/>
      <c r="D22" s="362" t="s">
        <v>233</v>
      </c>
      <c r="E22" s="96"/>
      <c r="F22" s="650"/>
    </row>
    <row r="23" spans="1:6" ht="12.95" customHeight="1">
      <c r="A23" s="357" t="s">
        <v>35</v>
      </c>
      <c r="B23" s="372" t="s">
        <v>240</v>
      </c>
      <c r="C23" s="95"/>
      <c r="D23" s="363" t="s">
        <v>189</v>
      </c>
      <c r="E23" s="96"/>
      <c r="F23" s="650"/>
    </row>
    <row r="24" spans="1:6" ht="12.95" customHeight="1">
      <c r="A24" s="355" t="s">
        <v>36</v>
      </c>
      <c r="B24" s="373" t="s">
        <v>241</v>
      </c>
      <c r="C24" s="365">
        <f>+C25+C26+C27+C28+C29</f>
        <v>0</v>
      </c>
      <c r="D24" s="374" t="s">
        <v>187</v>
      </c>
      <c r="E24" s="96"/>
      <c r="F24" s="650"/>
    </row>
    <row r="25" spans="1:6" ht="12.95" customHeight="1">
      <c r="A25" s="357" t="s">
        <v>37</v>
      </c>
      <c r="B25" s="372" t="s">
        <v>242</v>
      </c>
      <c r="C25" s="95"/>
      <c r="D25" s="374" t="s">
        <v>398</v>
      </c>
      <c r="E25" s="96"/>
      <c r="F25" s="650"/>
    </row>
    <row r="26" spans="1:6" ht="12.95" customHeight="1">
      <c r="A26" s="355" t="s">
        <v>38</v>
      </c>
      <c r="B26" s="372" t="s">
        <v>243</v>
      </c>
      <c r="C26" s="95"/>
      <c r="D26" s="369"/>
      <c r="E26" s="96"/>
      <c r="F26" s="650"/>
    </row>
    <row r="27" spans="1:6" ht="12.95" customHeight="1">
      <c r="A27" s="357" t="s">
        <v>39</v>
      </c>
      <c r="B27" s="371" t="s">
        <v>244</v>
      </c>
      <c r="C27" s="95"/>
      <c r="D27" s="144"/>
      <c r="E27" s="96"/>
      <c r="F27" s="650"/>
    </row>
    <row r="28" spans="1:6" ht="12.95" customHeight="1">
      <c r="A28" s="355" t="s">
        <v>40</v>
      </c>
      <c r="B28" s="375" t="s">
        <v>245</v>
      </c>
      <c r="C28" s="95"/>
      <c r="D28" s="51"/>
      <c r="E28" s="96"/>
      <c r="F28" s="650"/>
    </row>
    <row r="29" spans="1:6" ht="12.95" customHeight="1" thickBot="1">
      <c r="A29" s="357" t="s">
        <v>41</v>
      </c>
      <c r="B29" s="376" t="s">
        <v>246</v>
      </c>
      <c r="C29" s="95"/>
      <c r="D29" s="144"/>
      <c r="E29" s="96"/>
      <c r="F29" s="650"/>
    </row>
    <row r="30" spans="1:6" ht="21.75" customHeight="1" thickBot="1">
      <c r="A30" s="360" t="s">
        <v>42</v>
      </c>
      <c r="B30" s="148" t="s">
        <v>395</v>
      </c>
      <c r="C30" s="336">
        <f>+C18+C24</f>
        <v>100503090</v>
      </c>
      <c r="D30" s="148" t="s">
        <v>399</v>
      </c>
      <c r="E30" s="341">
        <f>SUM(E18:E29)</f>
        <v>0</v>
      </c>
      <c r="F30" s="650"/>
    </row>
    <row r="31" spans="1:6" ht="13.5" thickBot="1">
      <c r="A31" s="360" t="s">
        <v>43</v>
      </c>
      <c r="B31" s="366" t="s">
        <v>400</v>
      </c>
      <c r="C31" s="367">
        <f>+C17+C30</f>
        <v>113252968</v>
      </c>
      <c r="D31" s="366" t="s">
        <v>401</v>
      </c>
      <c r="E31" s="367">
        <f>+E17+E30</f>
        <v>115503090</v>
      </c>
      <c r="F31" s="650"/>
    </row>
    <row r="32" spans="1:6" ht="13.5" thickBot="1">
      <c r="A32" s="360" t="s">
        <v>44</v>
      </c>
      <c r="B32" s="366" t="s">
        <v>163</v>
      </c>
      <c r="C32" s="367">
        <f>IF(C17-E17&lt;0,E17-C17,"-")</f>
        <v>102753212</v>
      </c>
      <c r="D32" s="366" t="s">
        <v>164</v>
      </c>
      <c r="E32" s="367" t="str">
        <f>IF(C17-E17&gt;0,C17-E17,"-")</f>
        <v>-</v>
      </c>
      <c r="F32" s="650"/>
    </row>
    <row r="33" spans="1:6" ht="13.5" thickBot="1">
      <c r="A33" s="360" t="s">
        <v>45</v>
      </c>
      <c r="B33" s="366" t="s">
        <v>234</v>
      </c>
      <c r="C33" s="367" t="str">
        <f>IF(C17+C30-E26&lt;0,E26-(C17+C30),"-")</f>
        <v>-</v>
      </c>
      <c r="D33" s="366" t="s">
        <v>235</v>
      </c>
      <c r="E33" s="367">
        <f>IF(C17+C30-E26&gt;0,C17+C30-E26,"-")</f>
        <v>113252968</v>
      </c>
      <c r="F33" s="650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8">
    <tabColor rgb="FF92D050"/>
  </sheetPr>
  <dimension ref="A1:G11"/>
  <sheetViews>
    <sheetView topLeftCell="C1" zoomScale="120" zoomScaleNormal="120" workbookViewId="0">
      <selection activeCell="G9" sqref="G9"/>
    </sheetView>
  </sheetViews>
  <sheetFormatPr defaultRowHeight="15"/>
  <cols>
    <col min="1" max="1" width="5.6640625" style="161" customWidth="1"/>
    <col min="2" max="2" width="35.6640625" style="161" customWidth="1"/>
    <col min="3" max="6" width="14" style="161" customWidth="1"/>
    <col min="7" max="16384" width="9.33203125" style="161"/>
  </cols>
  <sheetData>
    <row r="1" spans="1:7" ht="33" customHeight="1">
      <c r="A1" s="663" t="s">
        <v>558</v>
      </c>
      <c r="B1" s="663"/>
      <c r="C1" s="663"/>
      <c r="D1" s="663"/>
      <c r="E1" s="663"/>
      <c r="F1" s="663"/>
    </row>
    <row r="2" spans="1:7" ht="15.95" customHeight="1" thickBot="1">
      <c r="A2" s="162"/>
      <c r="B2" s="162"/>
      <c r="C2" s="664"/>
      <c r="D2" s="664"/>
      <c r="E2" s="671" t="s">
        <v>553</v>
      </c>
      <c r="F2" s="671"/>
      <c r="G2" s="168"/>
    </row>
    <row r="3" spans="1:7" ht="63" customHeight="1">
      <c r="A3" s="667" t="s">
        <v>16</v>
      </c>
      <c r="B3" s="669" t="s">
        <v>191</v>
      </c>
      <c r="C3" s="669" t="s">
        <v>251</v>
      </c>
      <c r="D3" s="669"/>
      <c r="E3" s="669"/>
      <c r="F3" s="665" t="s">
        <v>506</v>
      </c>
    </row>
    <row r="4" spans="1:7" ht="15.75" thickBot="1">
      <c r="A4" s="668"/>
      <c r="B4" s="670"/>
      <c r="C4" s="519" t="s">
        <v>547</v>
      </c>
      <c r="D4" s="519" t="s">
        <v>564</v>
      </c>
      <c r="E4" s="519" t="s">
        <v>601</v>
      </c>
      <c r="F4" s="666"/>
    </row>
    <row r="5" spans="1:7" ht="15.75" thickBot="1">
      <c r="A5" s="165" t="s">
        <v>496</v>
      </c>
      <c r="B5" s="166" t="s">
        <v>497</v>
      </c>
      <c r="C5" s="166" t="s">
        <v>498</v>
      </c>
      <c r="D5" s="166" t="s">
        <v>500</v>
      </c>
      <c r="E5" s="166" t="s">
        <v>499</v>
      </c>
      <c r="F5" s="167" t="s">
        <v>501</v>
      </c>
    </row>
    <row r="6" spans="1:7">
      <c r="A6" s="164" t="s">
        <v>18</v>
      </c>
      <c r="B6" s="186"/>
      <c r="C6" s="187"/>
      <c r="D6" s="187"/>
      <c r="E6" s="187"/>
      <c r="F6" s="171">
        <f>SUM(C6:E6)</f>
        <v>0</v>
      </c>
    </row>
    <row r="7" spans="1:7">
      <c r="A7" s="163" t="s">
        <v>19</v>
      </c>
      <c r="B7" s="188"/>
      <c r="C7" s="654" t="s">
        <v>546</v>
      </c>
      <c r="D7" s="655"/>
      <c r="E7" s="656"/>
      <c r="F7" s="172">
        <f>SUM(C7:E7)</f>
        <v>0</v>
      </c>
    </row>
    <row r="8" spans="1:7">
      <c r="A8" s="163" t="s">
        <v>20</v>
      </c>
      <c r="B8" s="188"/>
      <c r="C8" s="657"/>
      <c r="D8" s="658"/>
      <c r="E8" s="659"/>
      <c r="F8" s="172">
        <f>SUM(C8:E8)</f>
        <v>0</v>
      </c>
    </row>
    <row r="9" spans="1:7">
      <c r="A9" s="163" t="s">
        <v>21</v>
      </c>
      <c r="B9" s="188"/>
      <c r="C9" s="660"/>
      <c r="D9" s="661"/>
      <c r="E9" s="662"/>
      <c r="F9" s="172">
        <f>SUM(C9:E9)</f>
        <v>0</v>
      </c>
    </row>
    <row r="10" spans="1:7" ht="15.75" thickBot="1">
      <c r="A10" s="169" t="s">
        <v>22</v>
      </c>
      <c r="B10" s="189"/>
      <c r="C10" s="190"/>
      <c r="D10" s="190"/>
      <c r="E10" s="190"/>
      <c r="F10" s="172">
        <f>SUM(C10:E10)</f>
        <v>0</v>
      </c>
    </row>
    <row r="11" spans="1:7" s="502" customFormat="1" thickBot="1">
      <c r="A11" s="499" t="s">
        <v>23</v>
      </c>
      <c r="B11" s="170" t="s">
        <v>192</v>
      </c>
      <c r="C11" s="500">
        <f>SUM(C6:C10)</f>
        <v>0</v>
      </c>
      <c r="D11" s="500">
        <f>SUM(D6:D10)</f>
        <v>0</v>
      </c>
      <c r="E11" s="500">
        <f>SUM(E6:E10)</f>
        <v>0</v>
      </c>
      <c r="F11" s="501">
        <f>SUM(F6:F10)</f>
        <v>0</v>
      </c>
    </row>
  </sheetData>
  <mergeCells count="8">
    <mergeCell ref="C7:E9"/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...../2018. (....)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9">
    <tabColor rgb="FF92D050"/>
  </sheetPr>
  <dimension ref="A1:D12"/>
  <sheetViews>
    <sheetView zoomScale="120" zoomScaleNormal="120" workbookViewId="0">
      <selection activeCell="C10" sqref="C10"/>
    </sheetView>
  </sheetViews>
  <sheetFormatPr defaultRowHeight="15"/>
  <cols>
    <col min="1" max="1" width="5.6640625" style="161" customWidth="1"/>
    <col min="2" max="2" width="68.6640625" style="161" customWidth="1"/>
    <col min="3" max="3" width="19.5" style="161" customWidth="1"/>
    <col min="4" max="16384" width="9.33203125" style="161"/>
  </cols>
  <sheetData>
    <row r="1" spans="1:4" ht="33" customHeight="1">
      <c r="A1" s="663" t="s">
        <v>559</v>
      </c>
      <c r="B1" s="663"/>
      <c r="C1" s="663"/>
    </row>
    <row r="2" spans="1:4" ht="15.95" customHeight="1" thickBot="1">
      <c r="A2" s="162"/>
      <c r="B2" s="162"/>
      <c r="C2" s="173" t="s">
        <v>553</v>
      </c>
      <c r="D2" s="168"/>
    </row>
    <row r="3" spans="1:4" ht="26.25" customHeight="1" thickBot="1">
      <c r="A3" s="191" t="s">
        <v>16</v>
      </c>
      <c r="B3" s="192" t="s">
        <v>190</v>
      </c>
      <c r="C3" s="193"/>
    </row>
    <row r="4" spans="1:4" ht="15.75" thickBot="1">
      <c r="A4" s="194" t="s">
        <v>496</v>
      </c>
      <c r="B4" s="195" t="s">
        <v>497</v>
      </c>
      <c r="C4" s="196" t="s">
        <v>498</v>
      </c>
    </row>
    <row r="5" spans="1:4">
      <c r="A5" s="197" t="s">
        <v>18</v>
      </c>
      <c r="B5" s="381" t="s">
        <v>507</v>
      </c>
      <c r="C5" s="378">
        <v>18500000</v>
      </c>
    </row>
    <row r="6" spans="1:4" ht="24.75">
      <c r="A6" s="198" t="s">
        <v>19</v>
      </c>
      <c r="B6" s="414" t="s">
        <v>248</v>
      </c>
      <c r="C6" s="379"/>
    </row>
    <row r="7" spans="1:4">
      <c r="A7" s="198" t="s">
        <v>20</v>
      </c>
      <c r="B7" s="415" t="s">
        <v>508</v>
      </c>
      <c r="C7" s="379"/>
    </row>
    <row r="8" spans="1:4" ht="24.75">
      <c r="A8" s="198" t="s">
        <v>21</v>
      </c>
      <c r="B8" s="415" t="s">
        <v>250</v>
      </c>
      <c r="C8" s="379"/>
    </row>
    <row r="9" spans="1:4">
      <c r="A9" s="199" t="s">
        <v>22</v>
      </c>
      <c r="B9" s="415" t="s">
        <v>249</v>
      </c>
      <c r="C9" s="380">
        <v>3250000</v>
      </c>
    </row>
    <row r="10" spans="1:4" ht="15.75" thickBot="1">
      <c r="A10" s="198" t="s">
        <v>23</v>
      </c>
      <c r="B10" s="416" t="s">
        <v>509</v>
      </c>
      <c r="C10" s="379"/>
    </row>
    <row r="11" spans="1:4" ht="15.75" thickBot="1">
      <c r="A11" s="672" t="s">
        <v>193</v>
      </c>
      <c r="B11" s="673"/>
      <c r="C11" s="200">
        <f>SUM(C5:C10)</f>
        <v>21750000</v>
      </c>
    </row>
    <row r="12" spans="1:4" ht="23.25" customHeight="1">
      <c r="A12" s="674" t="s">
        <v>223</v>
      </c>
      <c r="B12" s="674"/>
      <c r="C12" s="674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...../2018. (....)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10">
    <tabColor rgb="FF92D050"/>
  </sheetPr>
  <dimension ref="A1:D8"/>
  <sheetViews>
    <sheetView zoomScale="120" zoomScaleNormal="120" workbookViewId="0">
      <selection activeCell="B14" sqref="B14"/>
    </sheetView>
  </sheetViews>
  <sheetFormatPr defaultRowHeight="15"/>
  <cols>
    <col min="1" max="1" width="5.6640625" style="161" customWidth="1"/>
    <col min="2" max="2" width="66.83203125" style="161" customWidth="1"/>
    <col min="3" max="3" width="27" style="161" customWidth="1"/>
    <col min="4" max="16384" width="9.33203125" style="161"/>
  </cols>
  <sheetData>
    <row r="1" spans="1:4" ht="33" customHeight="1">
      <c r="A1" s="663" t="s">
        <v>548</v>
      </c>
      <c r="B1" s="663"/>
      <c r="C1" s="663"/>
    </row>
    <row r="2" spans="1:4" ht="15.95" customHeight="1" thickBot="1">
      <c r="A2" s="162"/>
      <c r="B2" s="162"/>
      <c r="C2" s="173" t="s">
        <v>553</v>
      </c>
      <c r="D2" s="168"/>
    </row>
    <row r="3" spans="1:4" ht="26.25" customHeight="1" thickBot="1">
      <c r="A3" s="191" t="s">
        <v>16</v>
      </c>
      <c r="B3" s="192" t="s">
        <v>194</v>
      </c>
      <c r="C3" s="193" t="s">
        <v>221</v>
      </c>
    </row>
    <row r="4" spans="1:4" ht="15.75" thickBot="1">
      <c r="A4" s="194" t="s">
        <v>496</v>
      </c>
      <c r="B4" s="195" t="s">
        <v>497</v>
      </c>
      <c r="C4" s="196" t="s">
        <v>498</v>
      </c>
    </row>
    <row r="5" spans="1:4">
      <c r="A5" s="197" t="s">
        <v>18</v>
      </c>
      <c r="B5" s="204"/>
      <c r="C5" s="201"/>
    </row>
    <row r="6" spans="1:4">
      <c r="A6" s="198" t="s">
        <v>19</v>
      </c>
      <c r="B6" s="205"/>
      <c r="C6" s="202"/>
    </row>
    <row r="7" spans="1:4" ht="15.75" thickBot="1">
      <c r="A7" s="199" t="s">
        <v>20</v>
      </c>
      <c r="B7" s="206"/>
      <c r="C7" s="203"/>
    </row>
    <row r="8" spans="1:4" s="502" customFormat="1" ht="17.25" customHeight="1" thickBot="1">
      <c r="A8" s="503" t="s">
        <v>21</v>
      </c>
      <c r="B8" s="149" t="s">
        <v>195</v>
      </c>
      <c r="C8" s="200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...../2018.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14</vt:i4>
      </vt:variant>
    </vt:vector>
  </HeadingPairs>
  <TitlesOfParts>
    <vt:vector size="44" baseType="lpstr">
      <vt:lpstr>1.1.összevont mérleg</vt:lpstr>
      <vt:lpstr>1.2.kötelező</vt:lpstr>
      <vt:lpstr>1.3.önként</vt:lpstr>
      <vt:lpstr>1.4.állami</vt:lpstr>
      <vt:lpstr>2.1.működési mérleg  </vt:lpstr>
      <vt:lpstr>2.2.felhalmozási mérleg  </vt:lpstr>
      <vt:lpstr>3.akü  </vt:lpstr>
      <vt:lpstr>4.saját bevételek</vt:lpstr>
      <vt:lpstr>5.fejlesztési célok</vt:lpstr>
      <vt:lpstr>6.beruházás</vt:lpstr>
      <vt:lpstr>7.felújítás</vt:lpstr>
      <vt:lpstr>8.EU-s projekt </vt:lpstr>
      <vt:lpstr>9.1.önk. összes</vt:lpstr>
      <vt:lpstr>9.1.1.önk. kötelező </vt:lpstr>
      <vt:lpstr>9.1.2.önk. önként </vt:lpstr>
      <vt:lpstr>9.1.3.önk. állami</vt:lpstr>
      <vt:lpstr>9.2.1.sz.mell.</vt:lpstr>
      <vt:lpstr>9.2.2.sz.mell.</vt:lpstr>
      <vt:lpstr>9.2.3.sz.mell.</vt:lpstr>
      <vt:lpstr>9.3.közös hivatal</vt:lpstr>
      <vt:lpstr>9.4.óvoda</vt:lpstr>
      <vt:lpstr>9.5.konyha</vt:lpstr>
      <vt:lpstr>10.sz.mell</vt:lpstr>
      <vt:lpstr>1 s.z tájékoztató</vt:lpstr>
      <vt:lpstr>2.sz.tájékoztató</vt:lpstr>
      <vt:lpstr>3.sz.tájékoztató</vt:lpstr>
      <vt:lpstr>4.sz.tájékoztató</vt:lpstr>
      <vt:lpstr>5.sz.tájékoztató</vt:lpstr>
      <vt:lpstr>6.sz.tájékoztató</vt:lpstr>
      <vt:lpstr>Munka1</vt:lpstr>
      <vt:lpstr>'9.1.1.önk. kötelező '!Nyomtatási_cím</vt:lpstr>
      <vt:lpstr>'9.1.2.önk. önként '!Nyomtatási_cím</vt:lpstr>
      <vt:lpstr>'9.1.3.önk. állami'!Nyomtatási_cím</vt:lpstr>
      <vt:lpstr>'9.1.önk. összes'!Nyomtatási_cím</vt:lpstr>
      <vt:lpstr>'9.2.1.sz.mell.'!Nyomtatási_cím</vt:lpstr>
      <vt:lpstr>'9.2.2.sz.mell.'!Nyomtatási_cím</vt:lpstr>
      <vt:lpstr>'9.4.óvoda'!Nyomtatási_cím</vt:lpstr>
      <vt:lpstr>'9.5.konyha'!Nyomtatási_cím</vt:lpstr>
      <vt:lpstr>'1 s.z tájékoztató'!Nyomtatási_terület</vt:lpstr>
      <vt:lpstr>'1.1.összevont mérleg'!Nyomtatási_terület</vt:lpstr>
      <vt:lpstr>'1.2.kötelező'!Nyomtatási_terület</vt:lpstr>
      <vt:lpstr>'1.3.önként'!Nyomtatási_terület</vt:lpstr>
      <vt:lpstr>'1.4.állami'!Nyomtatási_terület</vt:lpstr>
      <vt:lpstr>'6.sz.tájékoztató'!Nyomtatási_terület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admin</cp:lastModifiedBy>
  <cp:lastPrinted>2018-02-14T09:09:42Z</cp:lastPrinted>
  <dcterms:created xsi:type="dcterms:W3CDTF">1999-10-30T10:30:45Z</dcterms:created>
  <dcterms:modified xsi:type="dcterms:W3CDTF">2018-02-14T09:24:33Z</dcterms:modified>
</cp:coreProperties>
</file>