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1895" windowHeight="5385" tabRatio="577" firstSheet="6" activeTab="18"/>
  </bookViews>
  <sheets>
    <sheet name="1" sheetId="1" r:id="rId1"/>
    <sheet name="2" sheetId="2" r:id="rId2"/>
    <sheet name="3" sheetId="3" r:id="rId3"/>
    <sheet name="4" sheetId="4" r:id="rId4"/>
    <sheet name="4a" sheetId="5" r:id="rId5"/>
    <sheet name="5" sheetId="6" r:id="rId6"/>
    <sheet name="6.1" sheetId="7" r:id="rId7"/>
    <sheet name="6.2" sheetId="8" r:id="rId8"/>
    <sheet name="7" sheetId="9" r:id="rId9"/>
    <sheet name="7.1.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</sheets>
  <externalReferences>
    <externalReference r:id="rId22"/>
  </externalReferences>
  <definedNames>
    <definedName name="_xlnm.Print_Titles" localSheetId="12">'10'!$1:$4</definedName>
    <definedName name="_xlnm.Print_Titles" localSheetId="17">'15'!$1:$4</definedName>
    <definedName name="_xlnm.Print_Titles" localSheetId="18">'16'!$1:$4</definedName>
    <definedName name="_xlnm.Print_Titles" localSheetId="3">'4'!$1:$4</definedName>
    <definedName name="_xlnm.Print_Titles" localSheetId="4">'4a'!$1:$3</definedName>
    <definedName name="_xlnm.Print_Titles" localSheetId="5">'5'!$1:$3</definedName>
    <definedName name="_xlnm.Print_Titles" localSheetId="6">'6.1'!$1:$3</definedName>
    <definedName name="_xlnm.Print_Titles" localSheetId="7">'6.2'!$1:$3</definedName>
    <definedName name="_xlnm.Print_Titles" localSheetId="9">'7.1.'!$1:$6</definedName>
  </definedNames>
  <calcPr fullCalcOnLoad="1"/>
</workbook>
</file>

<file path=xl/sharedStrings.xml><?xml version="1.0" encoding="utf-8"?>
<sst xmlns="http://schemas.openxmlformats.org/spreadsheetml/2006/main" count="1636" uniqueCount="1030">
  <si>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</si>
  <si>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</si>
  <si>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</si>
  <si>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</si>
  <si>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</si>
  <si>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</si>
  <si>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Mecsekfalui Szabadidő Park infrastruktúra fejlesztés áthúzódó bevétel</t>
  </si>
  <si>
    <t>Védőnői szolgálat kisértékű bútor beszerzés</t>
  </si>
  <si>
    <t xml:space="preserve">Védőnői szolgálat szakmai anyag </t>
  </si>
  <si>
    <t>Iskolaegészségügy  kisértékű bútor beszerzés</t>
  </si>
  <si>
    <t>Iskolaegészségügy szakmai anyag</t>
  </si>
  <si>
    <t>c/ Komló Városi Óvoda</t>
  </si>
  <si>
    <t>d/ Közösségek Háza, Színház</t>
  </si>
  <si>
    <t>e/ József A. Könyvtár, Múzeum</t>
  </si>
  <si>
    <t>Önkormányzat nagyértékű szoftver</t>
  </si>
  <si>
    <t>Védőnői szolgálat laptop</t>
  </si>
  <si>
    <t>Microwoks rendszer nagyértékű eszközbeszerzés</t>
  </si>
  <si>
    <t>Védőnői szolgálat kisértékű informatika</t>
  </si>
  <si>
    <t>Iskolaegészségügy kisértékű informatika</t>
  </si>
  <si>
    <t>d/ kisértékű szoftverbeszerzés</t>
  </si>
  <si>
    <t>Önkormányzat kisértékű szoftverek képviselői laptopokra</t>
  </si>
  <si>
    <t>Védőnői szolgálat kisértékű szoftver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</si>
  <si>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</si>
  <si>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</si>
  <si>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</si>
  <si>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</si>
  <si>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</si>
  <si>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</si>
  <si>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</si>
  <si>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</si>
  <si>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</si>
  <si>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</si>
  <si>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Kiegészítő támogatások egyes szociális feladatokhoz (évközi visszaigénylések rendszeres pénzbeli ellátásokhoz kapcsolódóan)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</si>
  <si>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</si>
  <si>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</si>
  <si>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</si>
  <si>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</si>
  <si>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</si>
  <si>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</si>
  <si>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Megnevezés</t>
  </si>
  <si>
    <t>Intézmény megnevezése</t>
  </si>
  <si>
    <t>Működőképesség megőrzését szolgáló rendkívüli önkormányzati támogatás (költségvetési tv.IV. sz. melléklet 1. Önkormányzati fejezeti tartalék IV. pont)</t>
  </si>
  <si>
    <t>Koncessziós díj Pannon Volán Zrt-től</t>
  </si>
  <si>
    <t xml:space="preserve">Víz- és szennyvízhálózat bérleti díja </t>
  </si>
  <si>
    <t>Önkormányzat működési bevételei</t>
  </si>
  <si>
    <t>a/ nem lakás célú ingatlanértékesítés</t>
  </si>
  <si>
    <t>Nemzeti Összetartozás Emlékmű (218/2011. (XI.24.), 27/2012. (III.8.)</t>
  </si>
  <si>
    <t>Magyar-Horvát IPA pályázat (18/2012. (II.2.)</t>
  </si>
  <si>
    <t>Fejlesztési célú pénzeszköz-átadás Orfű-Pécsi tó Kft-nek</t>
  </si>
  <si>
    <t xml:space="preserve">Lakóházfelújítás Városgondnokságnál </t>
  </si>
  <si>
    <t>Önkormányzati tulajdonú lakások kéményfelújítása</t>
  </si>
  <si>
    <t>GESZ felújítás, karbantartási keret</t>
  </si>
  <si>
    <t>Központosított támogatás</t>
  </si>
  <si>
    <t>ÁROP-1.A.5-2013-0028 Komló Várs Önkormányzat szervezetfejlesztése</t>
  </si>
  <si>
    <t>TÁMOP-6.1.2-11/1-2012-1406 Egészségre nevelő és szemléletformáló prg-ok a Körtvélyesi Óvodában</t>
  </si>
  <si>
    <t>TÁMOP-6.1.2-11/1-2012-1406 Egészségre nevelő és szemléletformáló prg-ok a Sallai utcai Óvodában</t>
  </si>
  <si>
    <t>Pannóniai ipari öröksége (IPA)</t>
  </si>
  <si>
    <t>KEOP-4.10.0/A/12-2013-1224 KBSK tornaterem napelemes rendszer telepítése</t>
  </si>
  <si>
    <t>KEOP-4.10.0/A/12-2013-1240 KVÖ Nagy L. Gimnázium napelemes rendszer kiépítése</t>
  </si>
  <si>
    <t>TÁMOP-2.4.5-12/3-2012-0007 Munka és magánélet összehangolását segítő helyi innovatív kezdeményezések Komlón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</si>
  <si>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</si>
  <si>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</si>
  <si>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Fejlesztési célú pénzeszköz-átadás Fűtőerőmű Kft-nek</t>
  </si>
  <si>
    <t>GESZ</t>
  </si>
  <si>
    <t>Városgondnokság</t>
  </si>
  <si>
    <t>,</t>
  </si>
  <si>
    <t>Önkormányzat</t>
  </si>
  <si>
    <t>Összesen</t>
  </si>
  <si>
    <t>Működési bevétel összesen:</t>
  </si>
  <si>
    <t>Pályázat előkészítés tervezési kerete (9/2014. (I.23.)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</si>
  <si>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</si>
  <si>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</si>
  <si>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</si>
  <si>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</si>
  <si>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</si>
  <si>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</si>
  <si>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</si>
  <si>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</si>
  <si>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Munkáltatói lakástámogatás (hivatal költségvetésében)</t>
  </si>
  <si>
    <t>Önkormányzati lakások felújítása keret</t>
  </si>
  <si>
    <t>Városi felújítási keret</t>
  </si>
  <si>
    <t>Vízi közmű felújítási keret</t>
  </si>
  <si>
    <t>Mecsekjánosi-puszta 0177 hrsz híd felújítás (184/2013. (XI.28.) tervezés</t>
  </si>
  <si>
    <t>Arany Alkony Idősek Otthona akadálymentesítése</t>
  </si>
  <si>
    <t>Hálózatfejlesztési hozzájárulás magánszemélyektől szennyvízberuházáshoz</t>
  </si>
  <si>
    <t>KEOP-4.10.0/A/12 Nagy L. Gimnáium napelemes pályázat 16/2013.(II.14.)</t>
  </si>
  <si>
    <t>KEOP-4.10.0/A/12 KBSK napelemes pályázat (16/2013. (II.14.)</t>
  </si>
  <si>
    <t>KEOP-4.10.0/A/12 Közösségek Háza pályázat (16/2013.(II.14.) int.kv-ben</t>
  </si>
  <si>
    <t>KEOP-4.10./A/12 Városi Könyvtár pályázat (16/2013. (II.14.) int. Kv-ben</t>
  </si>
  <si>
    <t xml:space="preserve">TÁMOP-2.4.5-12/B Rugalm.növ.Helyi innovatív kezd. 93/2012. (VI.21.) </t>
  </si>
  <si>
    <t>TÁMOP-6.1.2-11/1 Egészségre nevelő program</t>
  </si>
  <si>
    <t>ÁROP-1.A.5 Komló Város Önk. Szervezetfejlesztése 123/2013. (VII.18.)</t>
  </si>
  <si>
    <t>Sikondai tó gát helyreállítása (vis maior pályázat) 87/2013. (V.30.)</t>
  </si>
  <si>
    <t>DDOP-5.1.5/B Belvízrendezési pályázat 196/2011. (X.27.), 106/2012. (VI.21.)</t>
  </si>
  <si>
    <t>Mecsekjánosi-puszta 0177 hrsz híd felújítás (184/2013. (XI.28.)</t>
  </si>
  <si>
    <t>a/ 48-as tér,KRESZ park</t>
  </si>
  <si>
    <t>b/ Egyéb közvilágítási igények: Bányász park, Patak u., Városház tér 19., Kossuth utcai 4 gyalogátkelő, Sikonda Villasor bővítés, Kazinczy u. mögötti terület, Alkotmány és Függetlenség u. közötti terület, Dávidföld, Mecsekjánosi lámpatest sűrítés, Gorkij utcai garázssor</t>
  </si>
  <si>
    <t>c/ Komló, Vértanúk u. mögötti garázssor</t>
  </si>
  <si>
    <t>Körtvélyes, Nagyrét utcai út (I. ütem) 140/2013. (IX.26.)</t>
  </si>
  <si>
    <t>Közvilágítás korszerűsítés törlesztés 2014. évi üteme (GREP Zrt.)</t>
  </si>
  <si>
    <t>Közvilágítás fejlesztési igények:</t>
  </si>
  <si>
    <t>Benyújtott, elbírálás alatt lévő pályázatok önereje (8/4. sz. melléklet)</t>
  </si>
  <si>
    <t xml:space="preserve">Lakáscélú támogatás 2014. évi </t>
  </si>
  <si>
    <t>Lakóházfelújítás (felújítási alap)</t>
  </si>
  <si>
    <t>Áthúzódó vízi közmű rekonstrukció</t>
  </si>
  <si>
    <t>Fejlesztési kamat összesen:</t>
  </si>
  <si>
    <t>Tárgyévi fejlesztési hitelek kamata</t>
  </si>
  <si>
    <t>a/ nagyértékű eszközbeszerzés</t>
  </si>
  <si>
    <t>b/ nagyértékű szoftverbeszerzés</t>
  </si>
  <si>
    <t>Körtvélyes, Nagyrét utca ivóvízvezeték építés 140/2013.(IX.26.)</t>
  </si>
  <si>
    <t>Intézményi kisértékű eszközbeszerzések (dologiból átcsoportosítva)</t>
  </si>
  <si>
    <t>a/ Városgondnokság</t>
  </si>
  <si>
    <t>b/ GESZ</t>
  </si>
  <si>
    <t>Sybac Kft-től terület visszavásárlás</t>
  </si>
  <si>
    <t>Szabályozási terv tárgyévi módosítása</t>
  </si>
  <si>
    <t>Kistérségi Fejlesztési Program</t>
  </si>
  <si>
    <t>Önkormányzat informatikai beszerzés (képviselői laptopok)</t>
  </si>
  <si>
    <t>Közös önkormányzati hivatal informatika:</t>
  </si>
  <si>
    <t>Közös önkormányzati hivatal nagyértékű bútorbeszerzés</t>
  </si>
  <si>
    <t>Közös önkormányzati hivatal kisértékű bútor-, textília beszerzés (dologiból átcsoportosítva)</t>
  </si>
  <si>
    <t>Felhalmozási célú pénzeszköz-átadás Komló Sport Kft-nek Sportcsarnok felújításra</t>
  </si>
  <si>
    <t xml:space="preserve">Területvásárlás Sikondán kerékpárúthoz 74/2013.(V.30.) </t>
  </si>
  <si>
    <t>FELHALMOZÁSI CÉLÚ PÉNZESZKÖZ-ÁTADÁS:</t>
  </si>
  <si>
    <t>Felhalmozási célú pénzeszköz-átadás összesen:</t>
  </si>
  <si>
    <t>Önkormányzati intézmények villamosbiztonsági felülvizsgálata</t>
  </si>
  <si>
    <t>Önkormányzati egyéb helyiségek bérbeadása</t>
  </si>
  <si>
    <t>Áh-n belülről összesen:</t>
  </si>
  <si>
    <t>ÁH-n kívülről összesen:</t>
  </si>
  <si>
    <t>Hosszú távú közfoglalkoztatás támogatása Városgondnokságnál</t>
  </si>
  <si>
    <t>Start munka minta-program támgoatása Városgondnokságnál</t>
  </si>
  <si>
    <t>Egyéb működési célú központi támogatások</t>
  </si>
  <si>
    <t>Könyvtári érdekeltségnövelő támogatás</t>
  </si>
  <si>
    <t>Vis maior</t>
  </si>
  <si>
    <t xml:space="preserve">b/ Felhalmozási célú támogatás </t>
  </si>
  <si>
    <t>Kiegészítő gyermekvédelmi támogatás</t>
  </si>
  <si>
    <t>Ülnöki díj térítése Hivatalnál</t>
  </si>
  <si>
    <t>2014.04.06. OGY választás Hivatalnál</t>
  </si>
  <si>
    <t>2014.05.25. EP választás Hivatalnál</t>
  </si>
  <si>
    <t>Működési célú támogatások bevétele GESZnél</t>
  </si>
  <si>
    <t>Működési célú támogatások bevétele Óvodánál</t>
  </si>
  <si>
    <t>Működési célú támogatások bevétele Könyvtárnál</t>
  </si>
  <si>
    <t>Működési célú támogatások bevétele Városgondnokságnál</t>
  </si>
  <si>
    <t>Eredeti</t>
  </si>
  <si>
    <t>Módosított</t>
  </si>
  <si>
    <t>Egyéb működési célú kiadások</t>
  </si>
  <si>
    <t>Egyéb felhalmozási kiadások</t>
  </si>
  <si>
    <t>Munka- adókat terhelő járulékok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</si>
  <si>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</si>
  <si>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</si>
  <si>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</si>
  <si>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</si>
  <si>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</si>
  <si>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</si>
  <si>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</si>
  <si>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</si>
  <si>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</si>
  <si>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</si>
  <si>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</si>
  <si>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</si>
  <si>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</si>
  <si>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</si>
  <si>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</si>
  <si>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</si>
  <si>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</si>
  <si>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</si>
  <si>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</si>
  <si>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</si>
  <si>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</si>
  <si>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</si>
  <si>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Módo-sított</t>
  </si>
  <si>
    <t>Vis maior önerő</t>
  </si>
  <si>
    <t>Start munka minta-program támgoatása Vársogondnokságnál</t>
  </si>
  <si>
    <t>Komló Város Önkormányzat és intézményei</t>
  </si>
  <si>
    <t>4.sz. melléklet</t>
  </si>
  <si>
    <t>Önkormányzati és intézményi felhalmozási célú kiadások</t>
  </si>
  <si>
    <t>2014. év</t>
  </si>
  <si>
    <t>5.sz. melléklet</t>
  </si>
  <si>
    <t>Áh-n kívülről összesen:</t>
  </si>
  <si>
    <t>Városgazdálkodási ZRt-től hulladékszállítási díj támogatása</t>
  </si>
  <si>
    <t>Eszköz értékesítés</t>
  </si>
  <si>
    <t>Közbiztonság növelését szolgáló fejlesztési támogatás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</si>
  <si>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</si>
  <si>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</si>
  <si>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</si>
  <si>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</si>
  <si>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Közterületi térkamera (önerő) 50/2013.(IV.24.) (Közbiztonság növ. Fejl.tám.)</t>
  </si>
  <si>
    <t>Komló-Víz Kft. Üzletrész vásárlás</t>
  </si>
  <si>
    <t>Felhalmozási célú kölcsön nyújtása</t>
  </si>
  <si>
    <t>Kenderföldi Iskola, Felsőszilvási iskola felújítása</t>
  </si>
  <si>
    <t>Kenderföldi Iskola beruházás</t>
  </si>
  <si>
    <t>Komló Városi Óvoda beruházásai</t>
  </si>
  <si>
    <t>Komló Városi Óvoda felújításai</t>
  </si>
  <si>
    <t>Mohács-Víz Kft. Üzletrész vásárlás</t>
  </si>
  <si>
    <t>IPA pályázattal kapcsolatos beruházás Városgondnokságnál</t>
  </si>
  <si>
    <t>Közfoglalkoztatási program beruházása Városgondnokságnál</t>
  </si>
  <si>
    <t>TIOP-3.2.3 pályázat lakások vásárlása</t>
  </si>
  <si>
    <t>Működési célú kölcsön térülése</t>
  </si>
  <si>
    <t>Közművezeték támogatása Kalafarm Kft-től</t>
  </si>
  <si>
    <t>NKA támogatása- Krakkói kórusfesztivál ktg. támogatása</t>
  </si>
  <si>
    <t>ASP működtetés támogatása</t>
  </si>
  <si>
    <t>ASP fejlesztés támogatása</t>
  </si>
  <si>
    <t>Önkormányzat nagyértékű informatika</t>
  </si>
  <si>
    <t>Roma közfoglalkoztatás 2013. évi bér, járulék támogatása</t>
  </si>
  <si>
    <t>Hivatalban 1 db ajtó kiépítése</t>
  </si>
  <si>
    <t>DDOP-4.1.2 pályázat lakások vásárlása</t>
  </si>
  <si>
    <t>2014.10.12. Helyi önkormányzati választás Hivatalnál</t>
  </si>
  <si>
    <t xml:space="preserve">DDOP-4.1.2/B-13-2014-0003 Lakhatási integráció Komlón pályázat </t>
  </si>
  <si>
    <t>2014.10.12. Nemzetiségi önkormányzati választás Hivatalnál</t>
  </si>
  <si>
    <t>TIOP-3.2.3.A Lakhatási beruházások Komlón</t>
  </si>
  <si>
    <t>Felhalmozási pnzeszközátadás Mohács-Víz Kft-nek</t>
  </si>
  <si>
    <t>Szent Borbála Otthon Idősek otthona tetőszerkezetének helyreállítási munkáihoz hozzájárulás</t>
  </si>
  <si>
    <t>SZOC-FP-14-B Szociális Bolt Komlón pályázat</t>
  </si>
  <si>
    <t>Térségi szennyvízberuházás bevétele</t>
  </si>
  <si>
    <t>Mánfától óvodai ellátás hozzájárulása</t>
  </si>
  <si>
    <t>KLIK-től EFAMI térítési díjak bevétele</t>
  </si>
  <si>
    <t>Egyszeri gyermekvédelmi támogatás (Erzsébet-utalvány)</t>
  </si>
  <si>
    <t>Óvodánál átvett pénzeszköz</t>
  </si>
  <si>
    <t>KEOP-4.10 fejlesztési támogatás Könyvtárnál</t>
  </si>
  <si>
    <t>KEOP-4.10 fejlesztési támogatás KH, Színháznál</t>
  </si>
  <si>
    <t>KEOP-6.2 fejlesztési támogatás Könyvtárnál</t>
  </si>
  <si>
    <t>Eszközhasználat díja</t>
  </si>
  <si>
    <t xml:space="preserve">Vis maior </t>
  </si>
  <si>
    <t>KEOP-6.2.0 pályázat Könyvtárnál</t>
  </si>
  <si>
    <t>Felhalmozási áfa visszatérülése</t>
  </si>
  <si>
    <t>TÁMOP-5.3.6</t>
  </si>
  <si>
    <t>Tény</t>
  </si>
  <si>
    <t>Önkormányzat kisértékű számítástechnika, tárgyi eszköz, bútor, textília</t>
  </si>
  <si>
    <t>c/ kisértékű informatikai, tárgyi eszköz beszerzés (dologiból átcsoportosítva)</t>
  </si>
  <si>
    <t>Útfelújítás vis maior</t>
  </si>
  <si>
    <t>er.</t>
  </si>
  <si>
    <t>mód</t>
  </si>
  <si>
    <t>tény</t>
  </si>
  <si>
    <t>BEVÉTELEK MEGNEVEZÉSE</t>
  </si>
  <si>
    <t>Előirányzat</t>
  </si>
  <si>
    <t>KIADÁSOK MEGNEVEZÉSE</t>
  </si>
  <si>
    <t>Bevételek összesen:</t>
  </si>
  <si>
    <t>Kiadások összesen:</t>
  </si>
  <si>
    <t>KEOP-4.10.0/A/12-2013-1319 KVÖ József A. Könyvtár és Múzeális Gyűjtemény napelemes rendszer telepítése</t>
  </si>
  <si>
    <t>KEOP-4.10.0/A/12-2013-1200 KVÖ Közösségek Háza, Színház- és Hangversenyterem napelemes rendszer telepítése</t>
  </si>
  <si>
    <t>Összesen:</t>
  </si>
  <si>
    <t>A projekt megnevezése</t>
  </si>
  <si>
    <t>Támogatást biztosító megnevezése</t>
  </si>
  <si>
    <t>Támogatás összege Ft</t>
  </si>
  <si>
    <t>Bevétel</t>
  </si>
  <si>
    <t>Kiadás</t>
  </si>
  <si>
    <t>Képviselő-testületi döntés száma</t>
  </si>
  <si>
    <t>2014.</t>
  </si>
  <si>
    <t>2015.</t>
  </si>
  <si>
    <t xml:space="preserve">KEOP- 6.1-0/B-09-11-00118Környezettudatosság népszerűsítése Komló város lakosai körében" (kifogással éltünk a támogatás összege tekintetében) - </t>
  </si>
  <si>
    <t>ERFA és központi költségvetés</t>
  </si>
  <si>
    <t>45/2011. (III.31.)</t>
  </si>
  <si>
    <r>
      <t xml:space="preserve">TÁMOP-5.3.6-11/1-2012-0005 (Komló Város Önkormányzatára, mint projektgazdára jutó költségek)- </t>
    </r>
    <r>
      <rPr>
        <i/>
        <sz val="9"/>
        <rFont val="Arial CE"/>
        <family val="0"/>
      </rPr>
      <t xml:space="preserve"> </t>
    </r>
    <r>
      <rPr>
        <b/>
        <sz val="9"/>
        <rFont val="Arial CE"/>
        <family val="0"/>
      </rPr>
      <t>működési</t>
    </r>
  </si>
  <si>
    <t>ESZA és központi költségvetés</t>
  </si>
  <si>
    <t>39/2012. (III.29.)</t>
  </si>
  <si>
    <r>
      <t xml:space="preserve">TÁMOP-3.2.12-12/1/2012-0025 Kulturális szakemberek képzése - </t>
    </r>
    <r>
      <rPr>
        <b/>
        <sz val="9"/>
        <rFont val="Arial CE"/>
        <family val="0"/>
      </rPr>
      <t xml:space="preserve"> működési</t>
    </r>
  </si>
  <si>
    <t xml:space="preserve">92/2012. (VI.21.) </t>
  </si>
  <si>
    <r>
      <t xml:space="preserve"> ÁROP-1.A.5-2013-2013-0028 Komló Város Önkormányzatának szervezetfejlesztése - </t>
    </r>
    <r>
      <rPr>
        <b/>
        <sz val="9"/>
        <rFont val="Arial CE"/>
        <family val="0"/>
      </rPr>
      <t>működési</t>
    </r>
  </si>
  <si>
    <t>123/2013. (VII. 18.)</t>
  </si>
  <si>
    <r>
      <t xml:space="preserve"> ÁROP-1.A.5-2013-2013-0028 Komló Város Önkormányzatának szervezetfejlesztése - </t>
    </r>
    <r>
      <rPr>
        <b/>
        <sz val="9"/>
        <rFont val="Arial CE"/>
        <family val="0"/>
      </rPr>
      <t>fejlesztési</t>
    </r>
  </si>
  <si>
    <t xml:space="preserve">152/2013. (X. 24.) </t>
  </si>
  <si>
    <r>
      <t xml:space="preserve">TÁMOP-6.1.2-11/1-2012-1489 Egészségre nevelő, szemléletformáló programok a Sallai utcai Óvodában - </t>
    </r>
    <r>
      <rPr>
        <b/>
        <sz val="9"/>
        <color indexed="8"/>
        <rFont val="Calibri"/>
        <family val="2"/>
      </rPr>
      <t xml:space="preserve">működési </t>
    </r>
  </si>
  <si>
    <r>
      <t xml:space="preserve">TÁMOP-6.1.2-11/1-2012-1489 Egészségre nevelő, szemléletformáló programok a Sallai utcai Óvodában - </t>
    </r>
    <r>
      <rPr>
        <b/>
        <sz val="9"/>
        <color indexed="8"/>
        <rFont val="Calibri"/>
        <family val="2"/>
      </rPr>
      <t>fejlesztési</t>
    </r>
  </si>
  <si>
    <r>
      <t xml:space="preserve">Pannónia ipari öröksége - </t>
    </r>
    <r>
      <rPr>
        <b/>
        <sz val="9"/>
        <color indexed="8"/>
        <rFont val="Calibri"/>
        <family val="2"/>
      </rPr>
      <t>fejlesztési</t>
    </r>
  </si>
  <si>
    <t>IPA (Horvátország)</t>
  </si>
  <si>
    <t xml:space="preserve">18/2012. (II. 02.) </t>
  </si>
  <si>
    <t xml:space="preserve">KEOP-4.10.0/A/12-2013-1319 "Komló Város Önkormányzat József Attila Városi Könyvtár és Muzeális Gyűjtemény  épületén napelemes rendszer telepítése" - Könyvtár a pályázó
</t>
  </si>
  <si>
    <t xml:space="preserve">16/2013. (II.14.) </t>
  </si>
  <si>
    <t>KEOP-4.10.0/A/12-2013-1200 "A komlói Közösségek Háza,  valamint Színház - és Hangversenyterem intézményben napelemes rendszer telepítése" - Komló Város Önkormányzat Közösségek Háza, Színház -és Hangversenyterem  a pályázó</t>
  </si>
  <si>
    <t xml:space="preserve">KEOP-4.10.0/A/12-2013-1224 "Komló Város Önkormányzat KBSK tornatermének intézményében nepelemes rendszer telepítése" </t>
  </si>
  <si>
    <t xml:space="preserve">KEOP-4.10.0/A/12-2013-1240 "Komló Város Önkormányzat Nagy László Gimnázium intézményében napelemes rendszer kiépítése" </t>
  </si>
  <si>
    <r>
      <t xml:space="preserve">TÁMOP-2.4.5-12/3-2012-0007 Munka és magánélet összehangolását segítő helyi innovatív kezdeményezések Komlón  - </t>
    </r>
    <r>
      <rPr>
        <b/>
        <sz val="9"/>
        <rFont val="Arial CE"/>
        <family val="0"/>
      </rPr>
      <t xml:space="preserve"> működési </t>
    </r>
  </si>
  <si>
    <t>93/2012. (VI.21.)</t>
  </si>
  <si>
    <r>
      <t xml:space="preserve">TÁMOP-2.4.5-12/3-2012-0007Munka és magánélet összehangolását segítő helyi innovatív kezdeményezések Komlón - </t>
    </r>
    <r>
      <rPr>
        <b/>
        <sz val="9"/>
        <rFont val="Arial CE"/>
        <family val="0"/>
      </rPr>
      <t xml:space="preserve"> fejlesztési </t>
    </r>
  </si>
  <si>
    <t xml:space="preserve">DDOP-5.1.5/B-11-2001-0018 "Helyi jelentőságű vízvédelmi rendszerek fejlesztése Komló Város területén" </t>
  </si>
  <si>
    <t>106/2012. (VI. 21.)</t>
  </si>
  <si>
    <t>DDOP-5.1.5/B-11-2001-0018 "Helyi jelentőságű vízvédelmi rendszerek fejlesztése Komló Város területén"  pályázathoz kapcsolódó EU Önerő Alap</t>
  </si>
  <si>
    <t>Jogosult</t>
  </si>
  <si>
    <t>Időszak</t>
  </si>
  <si>
    <t>Cél</t>
  </si>
  <si>
    <t>Működés</t>
  </si>
  <si>
    <t>Fejlesztés</t>
  </si>
  <si>
    <t>Fűtőerőmű Zrt.</t>
  </si>
  <si>
    <t xml:space="preserve">Erőműfejlesztés </t>
  </si>
  <si>
    <t>2017.</t>
  </si>
  <si>
    <t>önereje</t>
  </si>
  <si>
    <t>Grep Zrt.</t>
  </si>
  <si>
    <t>Közvilágítás korszerűsítés</t>
  </si>
  <si>
    <t>Mecsek Hegyhát Turisztikai Egyesület TDM szervezet</t>
  </si>
  <si>
    <t>TDM szervezet működésére</t>
  </si>
  <si>
    <t>Mindösszesen:</t>
  </si>
  <si>
    <t>Sorszám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</si>
  <si>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</si>
  <si>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</si>
  <si>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</si>
  <si>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</si>
  <si>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</si>
  <si>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</si>
  <si>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</si>
  <si>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</si>
  <si>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</si>
  <si>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Magánszemélyek kommunális adója</t>
  </si>
  <si>
    <t>Építményadó *</t>
  </si>
  <si>
    <t>Telekadó</t>
  </si>
  <si>
    <t>Idegenforgalmi adó</t>
  </si>
  <si>
    <t>Gépjárműadó **</t>
  </si>
  <si>
    <t>D.</t>
  </si>
  <si>
    <t>Helyiségek, eszközök hasznosítása</t>
  </si>
  <si>
    <t>E.</t>
  </si>
  <si>
    <t>Egyéb, kölcsön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</si>
  <si>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</si>
  <si>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</si>
  <si>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</si>
  <si>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</si>
  <si>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Munka-adókat terhelő járulékok</t>
  </si>
  <si>
    <t>Elvonások és befiz.</t>
  </si>
  <si>
    <t>Műk.c.tám.áh-n belülre</t>
  </si>
  <si>
    <t>Felh.c.tám.áh-n belülre</t>
  </si>
  <si>
    <t>Felh.c.tám. áh-n kívülre</t>
  </si>
  <si>
    <t>Önkormányzat kormányzati funkciói</t>
  </si>
  <si>
    <t>ezer forintban</t>
  </si>
  <si>
    <t>011130</t>
  </si>
  <si>
    <t>013350</t>
  </si>
  <si>
    <t>013360</t>
  </si>
  <si>
    <t>016080</t>
  </si>
  <si>
    <t>018010</t>
  </si>
  <si>
    <t>018020</t>
  </si>
  <si>
    <t>018030</t>
  </si>
  <si>
    <t>022010</t>
  </si>
  <si>
    <t>041233</t>
  </si>
  <si>
    <t>041236</t>
  </si>
  <si>
    <t>045120</t>
  </si>
  <si>
    <t>045150</t>
  </si>
  <si>
    <t>052020</t>
  </si>
  <si>
    <t>052080</t>
  </si>
  <si>
    <t>061020</t>
  </si>
  <si>
    <t>061030</t>
  </si>
  <si>
    <t>063080</t>
  </si>
  <si>
    <t>064010</t>
  </si>
  <si>
    <t>066020</t>
  </si>
  <si>
    <t>074031</t>
  </si>
  <si>
    <t>074032</t>
  </si>
  <si>
    <t>081030</t>
  </si>
  <si>
    <t>081041</t>
  </si>
  <si>
    <t>0841043</t>
  </si>
  <si>
    <t>081045</t>
  </si>
  <si>
    <t>084031</t>
  </si>
  <si>
    <t>084032</t>
  </si>
  <si>
    <t>101150</t>
  </si>
  <si>
    <t>104051</t>
  </si>
  <si>
    <t>105010</t>
  </si>
  <si>
    <t>106020</t>
  </si>
  <si>
    <t>107060</t>
  </si>
  <si>
    <t>900060</t>
  </si>
  <si>
    <t>Tarta-lékok</t>
  </si>
  <si>
    <t>Beruhá-zások</t>
  </si>
  <si>
    <t>Műk.c.   kölcsön nyújtása</t>
  </si>
  <si>
    <t>Felh.c.   kölcsön nyújtása</t>
  </si>
  <si>
    <t>Központi, irányító-szervi tám. folyósítása</t>
  </si>
  <si>
    <t>Komló Város Önkormányzat és intézményei összevont mérlege</t>
  </si>
  <si>
    <t>2014. december 31.</t>
  </si>
  <si>
    <t>2.sz. melléklet</t>
  </si>
  <si>
    <t>1.sz. melléklet</t>
  </si>
  <si>
    <t>%</t>
  </si>
  <si>
    <t>Komló Város Önkormányzat és intézményei működési bevételeinek és kiadásainak összevont mérlege</t>
  </si>
  <si>
    <t>Hivatal kormányzati funkciói</t>
  </si>
  <si>
    <t>011140</t>
  </si>
  <si>
    <t>013210</t>
  </si>
  <si>
    <t>016010</t>
  </si>
  <si>
    <t>016020</t>
  </si>
  <si>
    <t>3.sz. melléklet</t>
  </si>
  <si>
    <t xml:space="preserve">Komló Város Önkormányzat és intézményei bevételei </t>
  </si>
  <si>
    <t>2014. évi előirányzata és teljesítése</t>
  </si>
  <si>
    <t>Közhatalmi bevételek</t>
  </si>
  <si>
    <t>Előző évi maradvány</t>
  </si>
  <si>
    <t>Intézményi működési bevételek hivatal nélkül</t>
  </si>
  <si>
    <t>Hivatal működési bevételei</t>
  </si>
  <si>
    <t>Iparűzési adó</t>
  </si>
  <si>
    <t>Építményadó</t>
  </si>
  <si>
    <t>Helyi adó összesen:</t>
  </si>
  <si>
    <t>Önkormányzati ingatlanértékesítés</t>
  </si>
  <si>
    <t>Feladatalapú támogatások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</si>
  <si>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</si>
  <si>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</si>
  <si>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Komlói Járási Hivatal támogatásértékű működési bevétel közös feladatellátás kapcsán</t>
  </si>
  <si>
    <t>KEOP-6.1.0/B-09-11-00118 Környezettudatosság népszerűsítése Komló Város lakosai körében</t>
  </si>
  <si>
    <t>TÁMOP-5.3.6-11/1-2012-0005 KV Önkormányzatra jutó költségek</t>
  </si>
  <si>
    <t>TÁMOP-3.2.12-12/1/2012-0025 Kulturális szakemberek képzése</t>
  </si>
  <si>
    <t>ÁROP-1A.5-2013-0028 KV Önkormányzat szervezetfejlesztése</t>
  </si>
  <si>
    <t>TÁMOP-6.1.2-11/1-2012-1406 Egészségre nevelő és szemléletformáló programok a Körtvélyesi Óvodában</t>
  </si>
  <si>
    <t>TÁMOP-6.1.2-11/1-2012-1489 Egészségre nevelő és szemléletformáló programok a Sallai utcai Óvodában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</si>
  <si>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</si>
  <si>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</si>
  <si>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</si>
  <si>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</si>
  <si>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Áh-n belüli megelőlegezések</t>
  </si>
  <si>
    <t>Államháztartáson kívűlről</t>
  </si>
  <si>
    <r>
      <rPr>
        <b/>
        <sz val="10"/>
        <rFont val="Arial"/>
        <family val="2"/>
      </rPr>
      <t>PV119</t>
    </r>
    <r>
      <rPr>
        <sz val="10"/>
        <rFont val="Arial"/>
        <family val="2"/>
      </rPr>
      <t xml:space="preserve"> </t>
    </r>
  </si>
  <si>
    <t>VG Zrt-től hulladékszállítási díj támogatása</t>
  </si>
  <si>
    <t>B 63</t>
  </si>
  <si>
    <t>Működési célú összesen:</t>
  </si>
  <si>
    <t>PV102</t>
  </si>
  <si>
    <t>Térségi szennyvíz beruházásra pe. átvétel háztartásoktól</t>
  </si>
  <si>
    <t>PV108</t>
  </si>
  <si>
    <t>Szent Borbála Otthonnak fejlesztési célú peszk. átvétel</t>
  </si>
  <si>
    <t>Kalafarmtól beruházási célú vállalkozói pénzbevétel</t>
  </si>
  <si>
    <t>B 73</t>
  </si>
  <si>
    <t>Felhalmozási célú összesen:</t>
  </si>
  <si>
    <t>Államháztartáson belűlről</t>
  </si>
  <si>
    <t>TB026</t>
  </si>
  <si>
    <t>Művészeti iskola téritési és tandíj átadása</t>
  </si>
  <si>
    <t>TB028</t>
  </si>
  <si>
    <t>SzocFp-13</t>
  </si>
  <si>
    <t>Szoc-FP-14.B Szociális bolt Komlón</t>
  </si>
  <si>
    <t>TÁMOP-5.3.6-11 pályázat</t>
  </si>
  <si>
    <t>TÁMOP-3.2.12</t>
  </si>
  <si>
    <t>TÁMOP-3.2.12-12/1-2012-0025 pályázat</t>
  </si>
  <si>
    <t>TÁMOP-2.4.5</t>
  </si>
  <si>
    <t>TÁMOP-2.4.5-12/3-2012-0007 pályázat</t>
  </si>
  <si>
    <t>TÁMOP-6.1.2K</t>
  </si>
  <si>
    <t>TÁMOP-6.1.2 -11/1-2012-1406 pályázat</t>
  </si>
  <si>
    <t>TÁMOP-6.1.2S</t>
  </si>
  <si>
    <t>TÁMOP-6.1.2 -11/1-2012-1489 pályázat</t>
  </si>
  <si>
    <t>TIOP-3.2.3</t>
  </si>
  <si>
    <t>TIOP-3.2.3.A-13/1-2013-0004 pályázat</t>
  </si>
  <si>
    <t>DDOP-4.1.2</t>
  </si>
  <si>
    <t>DDOP-4.1.2/B-13-20140003 pályázat</t>
  </si>
  <si>
    <t>ÁROP-1.A.5</t>
  </si>
  <si>
    <t>ÁROP1.A.5-2013-2013-0028 pályázat</t>
  </si>
  <si>
    <t>KEOP-6.1.0</t>
  </si>
  <si>
    <t>KEOP-6.1.0/B/11-2011-0118 pályázat</t>
  </si>
  <si>
    <t>MÁK-tól kiegészítő gyermekvédelmi tám. és pótléka</t>
  </si>
  <si>
    <t>TB030</t>
  </si>
  <si>
    <t>OEP-tól finanszír védőnők</t>
  </si>
  <si>
    <t>OEP-tól finanszír ifjúság eü.</t>
  </si>
  <si>
    <t>TB032</t>
  </si>
  <si>
    <t>BMKMKKK 5 fő bér+jár. Roma közfoglalkoztatott</t>
  </si>
  <si>
    <t>R.Kf P.</t>
  </si>
  <si>
    <t>Nemzeti Kulturális Alaptól - Kodály Fesztiválra</t>
  </si>
  <si>
    <t>TB034</t>
  </si>
  <si>
    <t>Bóly ASP központ támogatása</t>
  </si>
  <si>
    <t>Bonyhád ASP központ támogatása</t>
  </si>
  <si>
    <t>Pécsvárad ASP központ támogatása</t>
  </si>
  <si>
    <t>Hosszúhetény szerverközpont fenntartás támogatása</t>
  </si>
  <si>
    <t>Magyarszék szerverközpont fenntartás támogatása</t>
  </si>
  <si>
    <t>Mhertelend szerverközpont fenntartás támogatása</t>
  </si>
  <si>
    <t>Szászvár szerverközpont fenntartás támogatása</t>
  </si>
  <si>
    <t>Mánfától a Komló Városi Óvodába bejáró gyerekek ell.hj.</t>
  </si>
  <si>
    <t xml:space="preserve">TB036 </t>
  </si>
  <si>
    <t>Komlói Kistérségi Többcélú társulástól</t>
  </si>
  <si>
    <t>Műk.c.tám.ért.bev. összesen:  B  16</t>
  </si>
  <si>
    <t>TB041</t>
  </si>
  <si>
    <t>SZOC-FP</t>
  </si>
  <si>
    <t>EET-től Szociális bolt Komlón támogatása</t>
  </si>
  <si>
    <t>Leader-Mf.</t>
  </si>
  <si>
    <t>Mecsekfalui Szabadidőpark Leader</t>
  </si>
  <si>
    <t>EET-től TÁMOP-2.4.5-12 pályázat támogatása</t>
  </si>
  <si>
    <t>IPA</t>
  </si>
  <si>
    <t>Miniszterelnökségtől az IPA pályázat támogatására</t>
  </si>
  <si>
    <t>DDOP-5.1.5</t>
  </si>
  <si>
    <t>DDOP-5.1.5/B pályázat</t>
  </si>
  <si>
    <t>NGM-től a TÁMOP-6.1.2 Körtvélyesi Óvoda pályázat tám.</t>
  </si>
  <si>
    <t>NGM-től a TÁMOP-6.1.2 Sallai Óvoda pályázat tám.</t>
  </si>
  <si>
    <t>KEOP-4.10.0N</t>
  </si>
  <si>
    <t>NGM-től KEOP-4.10.0 NLG pályázat támogatására</t>
  </si>
  <si>
    <t>KEOP-4.10.0K</t>
  </si>
  <si>
    <t>NGM-től KEOP-4.10.0 KBSK pályázat támogatására</t>
  </si>
  <si>
    <t>NGM-től TIOP-3.2.3 pályázat támogatására</t>
  </si>
  <si>
    <t>NGM-től DDOP-4.1.2 pályázat támogatására</t>
  </si>
  <si>
    <t>TB047</t>
  </si>
  <si>
    <t>Felh.c.tám.ért.bev. összesen:  B 25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</si>
  <si>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</si>
  <si>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</si>
  <si>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</si>
  <si>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</si>
  <si>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</si>
  <si>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</si>
  <si>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</si>
  <si>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</si>
  <si>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</si>
  <si>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</si>
  <si>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</si>
  <si>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</si>
  <si>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</si>
  <si>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</si>
  <si>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</si>
  <si>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</si>
  <si>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</si>
  <si>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</si>
  <si>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</si>
  <si>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</si>
  <si>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</si>
  <si>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</si>
  <si>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</si>
  <si>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</si>
  <si>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</si>
  <si>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</si>
  <si>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</si>
  <si>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</si>
  <si>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</si>
  <si>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</si>
  <si>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</si>
  <si>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</si>
  <si>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</si>
  <si>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</si>
  <si>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</si>
  <si>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</si>
  <si>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</si>
  <si>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</si>
  <si>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Komló Városi Óvoda</t>
  </si>
  <si>
    <t>KH,  Színház</t>
  </si>
  <si>
    <t>Város-gond-nokság</t>
  </si>
  <si>
    <t>Intéz-mények összesen</t>
  </si>
  <si>
    <t>Önkor-mányzat</t>
  </si>
  <si>
    <t>Mind- összesen</t>
  </si>
  <si>
    <t>2014. évi maradványkimutatás</t>
  </si>
  <si>
    <t>2015. évben tervezett maradvány</t>
  </si>
  <si>
    <t>működési</t>
  </si>
  <si>
    <t>fejlesztési</t>
  </si>
  <si>
    <t>Eltérés előző évi maradványhoz képest</t>
  </si>
  <si>
    <t>Államháztartáson kívűlre</t>
  </si>
  <si>
    <t>PD005</t>
  </si>
  <si>
    <t>Komlói Fűtőerőmű Kft-nek Sportközpont működtetése</t>
  </si>
  <si>
    <t>Komlói Fűtőerőmű Kft-nek KBSK működtetése</t>
  </si>
  <si>
    <t>PD0061</t>
  </si>
  <si>
    <t>Pannon Volán Zrt. Helyi köz.közl.támogatása</t>
  </si>
  <si>
    <t>Pannon Volán Zrt. 2013. évi önk-i támogatása</t>
  </si>
  <si>
    <t>"Szent Borbála Otthon" működési támogatása</t>
  </si>
  <si>
    <t>Expedio Vass Gyártó és Szolg Kft munkahelyteremtési tám.</t>
  </si>
  <si>
    <t>HegyhátMédia Kft. Működési célú támogatása</t>
  </si>
  <si>
    <t>IMBI Kft munkahelyteremtési tám.</t>
  </si>
  <si>
    <t>Ivicz Szerszám-,Alkatrészgyártó Kft munkahelyteremtési tám.</t>
  </si>
  <si>
    <t>PK</t>
  </si>
  <si>
    <t>"Szent Borbála Otthon"karácsonyi rendezvény támogatása</t>
  </si>
  <si>
    <t>Komlói Városgazdálkodási Zrt. hulladékmegtérülés</t>
  </si>
  <si>
    <t>Komlói Városgazdálkodási Zrt. síkosságmentesítés</t>
  </si>
  <si>
    <t>Komló Sport Kft. visszatérítendőtámogatása</t>
  </si>
  <si>
    <t>Komló Sport Kft. támogatása</t>
  </si>
  <si>
    <t>Komlói Bányász SportKör Kft. Támogatása</t>
  </si>
  <si>
    <t>PD007</t>
  </si>
  <si>
    <t>Aipl Viktor - Idősek napi rendezvény támogatása</t>
  </si>
  <si>
    <t>Árgyelán György - Könyvkiadás támogatása</t>
  </si>
  <si>
    <t>Drahos Evelin - Cresendo nyári akadémia támogatása</t>
  </si>
  <si>
    <t>Musitz Béla - Gyermeknapi rendezvény támogatása</t>
  </si>
  <si>
    <t>Szentesi Tamás - Könyvkiadás támogatása</t>
  </si>
  <si>
    <t>Takács Lászlóné - Rokkantak évbúcsúztató rendezvényének tám.</t>
  </si>
  <si>
    <t>Novák Cintia - Nyári szabadegyetemen való részvétel tám.</t>
  </si>
  <si>
    <t>Czukor Zoltán Párizs-Colmár gyalogló verseny támogatása</t>
  </si>
  <si>
    <t>Bényei Barbara - Régiós sportnap támogatása</t>
  </si>
  <si>
    <t>Grünwald Mátyás - Sakkszakkör eszközállományának tám.</t>
  </si>
  <si>
    <t>Molnár Alexandra- Éves versenyzői licensz díj támogatása</t>
  </si>
  <si>
    <t>PD0081</t>
  </si>
  <si>
    <t>"Gyermekhangok" Alapítvány nem kv szerv tám.</t>
  </si>
  <si>
    <t>Gesztenyési Óvoda Gyerm.Al. nem kv szerv tám.</t>
  </si>
  <si>
    <t>Ezüsthegedű Alapítvány nem kv szerv tám.</t>
  </si>
  <si>
    <t>Hétszínvirág Alapítvány nem kv szerv tám.</t>
  </si>
  <si>
    <t>Felsőszilvási Óvoda Gyermekeiért Alapítvány</t>
  </si>
  <si>
    <t>Iskolafejlesztési Alapítvány nem kv szerv tám.</t>
  </si>
  <si>
    <t>K.V. Asztalitenisz Utpót. Al. nem kv szerv tám.</t>
  </si>
  <si>
    <t>Komló Városért Alapítvány nem kv szerv tám.</t>
  </si>
  <si>
    <t>Komlói Munkáskórusért Al. nem kv szerv tám.</t>
  </si>
  <si>
    <t>Komlói Pedagógus Kamarakór. Al. nem kv szerv tám.</t>
  </si>
  <si>
    <t>Komlói Szilvási Óvodáért Al. nem kv szerv tám.</t>
  </si>
  <si>
    <t>Kökönyösi Diákokért Alapítvány</t>
  </si>
  <si>
    <t>Nagy Kör Óvodai Alapítvány nem kv szerv tám.</t>
  </si>
  <si>
    <t>Sallai úti Óvodáért Alapítvány</t>
  </si>
  <si>
    <t>Szent Kinga Caritas Alapítvány</t>
  </si>
  <si>
    <t>Zöldike Alapítvány nem kv szerv támogatása</t>
  </si>
  <si>
    <t>Országos Mentőszolgálat Alapítvány</t>
  </si>
  <si>
    <t>K.V. Asztalitenisz Utpót. Al. nem kv szerv tám. PI-ER "Pro-Urbe"</t>
  </si>
  <si>
    <t>PD0082</t>
  </si>
  <si>
    <t>Orsz. Fogyasztóvéd. EBMSZ műk.c.pe.átadás</t>
  </si>
  <si>
    <t>Magyar Vöröskereszt BMSZ nem kv szerv tám.</t>
  </si>
  <si>
    <t>PD0083</t>
  </si>
  <si>
    <t>KN</t>
  </si>
  <si>
    <t>Komlói Német Klub Kh.Egy. nem kv szerv tám. - Pro Civitate</t>
  </si>
  <si>
    <t>Mecsek Hegyhát Turisztikai Egy. Működési célú Pénzeszk.átad.</t>
  </si>
  <si>
    <t>Komlói Polgárőr Egyesület nem kv szerv tám.</t>
  </si>
  <si>
    <t>Rákóczi Szövetség - Kárpátaljai magyar nyelvű tanint.-be beirat.</t>
  </si>
  <si>
    <t>Botond Veterán Katonai Jármű Egy. nem kv szerv tám.</t>
  </si>
  <si>
    <t>DÖKE nem kv szerv támogatása</t>
  </si>
  <si>
    <t>Gyémánt Szív nonprofit Kft nem kv szerv támogatása</t>
  </si>
  <si>
    <t>Hétdomb Termbarát Egy. nem kv szerv támogatása</t>
  </si>
  <si>
    <t>Járadékos Bányászok Szakszervezete  nem kv szerv tám.</t>
  </si>
  <si>
    <t>Komlóért Egyesület nem kv szerv támogatása</t>
  </si>
  <si>
    <t>Komlói Fekete Láng Egy. nem kv szerv tám.</t>
  </si>
  <si>
    <t>Komlói Honism. és V. E.nem kv szerv támogatása</t>
  </si>
  <si>
    <t>Komlói ILCO Egyesület nem kv szerv támogatása</t>
  </si>
  <si>
    <t>Komlói Német Klub Kh.Egy. nem kv szerv tám.</t>
  </si>
  <si>
    <t>Nyugdíjas Könyvbarát Kör nem kv szerv tám.</t>
  </si>
  <si>
    <t>Komlói Szaxofonos Kult.Kh.Egy. nem kv szerv tám.</t>
  </si>
  <si>
    <t>Légúti betegek K. Egy. nem kv szerv támogatása</t>
  </si>
  <si>
    <t>Mecseki Bány.Szsz.K.Ny.A. nem kv szerv tám.</t>
  </si>
  <si>
    <t>Mecsekjánosiért Egyesület nem kv szerv tám.</t>
  </si>
  <si>
    <t>Mozgáskorl. B.M.Egy.K.Cs. nem kv szerv tám.</t>
  </si>
  <si>
    <t>Nagycsaládosok Országos Egyesülete nem kv szerv tám.</t>
  </si>
  <si>
    <t>Nyugdíjas Egyesület nem kv szerv támogatása</t>
  </si>
  <si>
    <t>Országos Magyar Méhészeti Egy. Helyi szerve nem kv szerv tám</t>
  </si>
  <si>
    <t>Pécs B.M.Diabétesz Cb.K. nem kv szerv tám.</t>
  </si>
  <si>
    <t>Pöndöly Népt. és Hagyőrző Egy. nem kv szerv tám.</t>
  </si>
  <si>
    <t>SK Súgólyuk nem kv szerv támogatása</t>
  </si>
  <si>
    <t>Tájak-Korok-Múzeumok Egy. nem kv szerv tám.</t>
  </si>
  <si>
    <t>Tört. Igazságtétel Biz. B.M.Tag. nem kv szerv tám.</t>
  </si>
  <si>
    <t>Új Nap Klub Rákbetegek Orsz.Szöv. nem kv szerv tám.</t>
  </si>
  <si>
    <t>"Arany Alkony" Idősek Gondozóháza buszköltségének tám.</t>
  </si>
  <si>
    <t>Gesztenyési Asszonyklub kirándulás buszköltsége</t>
  </si>
  <si>
    <t>Komlói Babptista Gyülekezet -Gyerekek táboroztatása</t>
  </si>
  <si>
    <t>Légúti betegek K. Egy. 10 éves jubileumi ünnep támogatása</t>
  </si>
  <si>
    <t>Mecsek Hegyhát Turisztikai Egy. Tánc világnapi rendezv.tám.</t>
  </si>
  <si>
    <t>Mjánosiért Egy. Falunapi rend. Támogatása</t>
  </si>
  <si>
    <t>Mozgáskorl. B.M.Egy.-Oktatási Segédanyagok támogatása</t>
  </si>
  <si>
    <t>Nyugdíjas Egyesület - Szállás költség támogatása</t>
  </si>
  <si>
    <t>Őszirózsa Tánccsoport - Buszköltség támogatása fellépéshez</t>
  </si>
  <si>
    <t>Performance Dance Show - Fellépőruhák ktgének tám.</t>
  </si>
  <si>
    <t>PD0085</t>
  </si>
  <si>
    <t>Hélix Sport Egyesület nem kv szerv támogatása</t>
  </si>
  <si>
    <t>Komlói Női Kézilabda Egy. nem kv szerv tám.</t>
  </si>
  <si>
    <t>Komló-Szilvási Sporterobik Egyesület nem kv szerv támogatása</t>
  </si>
  <si>
    <t>Komlói Bányász Sport Kft</t>
  </si>
  <si>
    <t>Komlói Kyokusin Karate Sport Egyesület -orsz.verseny buszktge</t>
  </si>
  <si>
    <t>Bácskasket Kft - PINKK424 kosárlabdacsapat úti ktgének tám.</t>
  </si>
  <si>
    <t>081043</t>
  </si>
  <si>
    <t>K.V. Diák- és Szabadidő SE nem kv szerv tám.</t>
  </si>
  <si>
    <t>Kékkokasok Tollascsapat nem kv szerv támogatása</t>
  </si>
  <si>
    <t>Komlói Kyokusin Karate Sport Egyesület  nem kv szerv tám.</t>
  </si>
  <si>
    <t>Komlói Tenisz és Sí Klub</t>
  </si>
  <si>
    <t>Villa Complov Sport Club</t>
  </si>
  <si>
    <t>T20 Darts Club Egy. nem kv szerv támogatása</t>
  </si>
  <si>
    <t>Komlói Főnix Íjász SE eszközállomány fejlesztésének tám.</t>
  </si>
  <si>
    <t>Komlói Bányász Horgász Egy. nem kv szerv tám.</t>
  </si>
  <si>
    <r>
      <t xml:space="preserve">Összesen:         </t>
    </r>
    <r>
      <rPr>
        <b/>
        <sz val="10"/>
        <rFont val="Arial"/>
        <family val="2"/>
      </rPr>
      <t>K 511</t>
    </r>
  </si>
  <si>
    <t>PD032</t>
  </si>
  <si>
    <t>Komlói Bányász Horgász Egyesület fejlesztési c.pénzátad.</t>
  </si>
  <si>
    <t>PD040</t>
  </si>
  <si>
    <t>Komló Sport Kft</t>
  </si>
  <si>
    <t>Mohács-Víz Kft</t>
  </si>
  <si>
    <t>Orfű Pécsi-tó Nonprofit Fejlesztő és Üzemeltető Köz.</t>
  </si>
  <si>
    <t>Társasházak (felújítási alap)</t>
  </si>
  <si>
    <t>K 880</t>
  </si>
  <si>
    <t>Fejlesztési célú összesen:</t>
  </si>
  <si>
    <t>Államháztartáson belülre</t>
  </si>
  <si>
    <t>TK003</t>
  </si>
  <si>
    <t>Baranya Megyei Rendőr-főkap. - Rendezvény támogatása</t>
  </si>
  <si>
    <t>EET Bursa Hungarica támogatás</t>
  </si>
  <si>
    <t>Kökönyösi Szakközépisk.NLG kirándulás ktg támogatása</t>
  </si>
  <si>
    <t>KLIKK - Holokauszt emlékévvel kapcsolatos támogatás</t>
  </si>
  <si>
    <t>TK005</t>
  </si>
  <si>
    <t>Visszaváltott Erzsébet utalvány - 11 gyermeké</t>
  </si>
  <si>
    <t>TK011</t>
  </si>
  <si>
    <t>K.V.Ö. Védőnői Szolgálat szoptatás világnapja tám.</t>
  </si>
  <si>
    <t>TK013</t>
  </si>
  <si>
    <t>Társ.norm</t>
  </si>
  <si>
    <t>Családsegítő és Gyermekjóléti Szolg. támogatása</t>
  </si>
  <si>
    <t>Szociális Szolg.Központ</t>
  </si>
  <si>
    <t>Szilvási Bölcsöde támogatása</t>
  </si>
  <si>
    <t>Munkaszervezet</t>
  </si>
  <si>
    <t>Komlói Kist. Többcélú Önk.T  - Ágazati pótléka</t>
  </si>
  <si>
    <t>2012.évi elszámolás eltérése</t>
  </si>
  <si>
    <t>Gyepmester támogatása</t>
  </si>
  <si>
    <t>Társulásnak tagdíj</t>
  </si>
  <si>
    <t>Belső ellenőrzésből származó 2013.évi megtakarítás</t>
  </si>
  <si>
    <t>TK071</t>
  </si>
  <si>
    <t>CNÖ-nek önkormányzati támogatás</t>
  </si>
  <si>
    <t>GNÖ-nek önkormányzati támogatás</t>
  </si>
  <si>
    <t>HNÖ-nek önkormányzati támogatás</t>
  </si>
  <si>
    <t>NNÖ-nek önkormányzati támogatás</t>
  </si>
  <si>
    <t>UNÖ-nek önkormányzati támogatás</t>
  </si>
  <si>
    <t>K 506</t>
  </si>
  <si>
    <t>Műk.c. tám.ért. összesen:</t>
  </si>
  <si>
    <t>Felh.c.tám.ért.bev. összesen:</t>
  </si>
  <si>
    <t>15/A - Kimutatás az immateriális javak, tárgyi eszközök koncesszióba, vagyonkezelésbe adott eszközök állományának alakulásáról</t>
  </si>
  <si>
    <t>#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</si>
  <si>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</si>
  <si>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</si>
  <si>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</si>
  <si>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</si>
  <si>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</si>
  <si>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</si>
  <si>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</si>
  <si>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</si>
  <si>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</si>
  <si>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</si>
  <si>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</si>
  <si>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</si>
  <si>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</si>
  <si>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09</t>
  </si>
  <si>
    <t>Értékesítés</t>
  </si>
  <si>
    <t>10</t>
  </si>
  <si>
    <t>Hiány, selejtezés, megsemmisülés</t>
  </si>
  <si>
    <t>11</t>
  </si>
  <si>
    <t>Térítésmentes átadás</t>
  </si>
  <si>
    <t>12</t>
  </si>
  <si>
    <t>Költségvetési szerv, társulás alapításkori átadás, vagyonkezelésbe adás miatti átadás, vagyonkezelői jog visszaadása</t>
  </si>
  <si>
    <t>13</t>
  </si>
  <si>
    <t>Egyéb csökkenés</t>
  </si>
  <si>
    <t>14</t>
  </si>
  <si>
    <t>Összes csökkenés (=09+…+13)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</si>
  <si>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</si>
  <si>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</si>
  <si>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</si>
  <si>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</si>
  <si>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</si>
  <si>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</si>
  <si>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</si>
  <si>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</si>
  <si>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</si>
  <si>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</si>
  <si>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20</t>
  </si>
  <si>
    <t>Terven felüli értékcsökkenés nyitó állománya</t>
  </si>
  <si>
    <t>21</t>
  </si>
  <si>
    <t>Terven felüli értékcsökkenés növekedés</t>
  </si>
  <si>
    <t>22</t>
  </si>
  <si>
    <t>Terven felüli értékcsökkenés visszaírás, kivezetés</t>
  </si>
  <si>
    <t>23</t>
  </si>
  <si>
    <t>Terven felüli értékcsökkenés záró állománya (=20+21-22)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</si>
  <si>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</si>
  <si>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</si>
  <si>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</si>
  <si>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</si>
  <si>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</si>
  <si>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</si>
  <si>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Tenyész- állatok</t>
  </si>
  <si>
    <t>Koncesszió-ba, vagyon-kezelésbe adott eszközök</t>
  </si>
  <si>
    <t>KOMLÓ VÁROS ÖNKORMÁNYZAT</t>
  </si>
  <si>
    <t>Mérleg melléklet</t>
  </si>
  <si>
    <t>11. sor (A/III/1)</t>
  </si>
  <si>
    <t>Részvények és részesedések állománya</t>
  </si>
  <si>
    <t>2013. 12.31-i állomány</t>
  </si>
  <si>
    <t>2014.évi évközi változás</t>
  </si>
  <si>
    <t>2014.12.31-i állomány</t>
  </si>
  <si>
    <t>2013.12.31 ért.veszt. áll.</t>
  </si>
  <si>
    <t>2014. évi  elsz. értékv.</t>
  </si>
  <si>
    <t>2014.12.31. ért.veszt.áll.</t>
  </si>
  <si>
    <t>2014.12.31. egyenlege</t>
  </si>
  <si>
    <t>Részesedés a cégben (%)</t>
  </si>
  <si>
    <t>Névérték</t>
  </si>
  <si>
    <t>I. RÉSZVÉNYEK</t>
  </si>
  <si>
    <t>DRV Rt.</t>
  </si>
  <si>
    <t>Forrás Vagyonkez.Befekt.Rt.</t>
  </si>
  <si>
    <t>Baranya-Víz Zrt.(saját)</t>
  </si>
  <si>
    <t>Baranya-Víz Zrt.(gesztor)</t>
  </si>
  <si>
    <t>Kisebbségi tulajdonú összesen:</t>
  </si>
  <si>
    <t>Komlói Fűtőerőmű Zrt.</t>
  </si>
  <si>
    <t>Többségi tulajdonú összesen:</t>
  </si>
  <si>
    <t>II. RÉSZESEDÉSEK</t>
  </si>
  <si>
    <t>Sikonda Kft. F.A.</t>
  </si>
  <si>
    <t>Komló-Habilitas Np.KH.Kft.</t>
  </si>
  <si>
    <t>Baranya-Víz Kft.</t>
  </si>
  <si>
    <t>Mohács-Víz Kft.</t>
  </si>
  <si>
    <t>Komlói Bányász Sportkör Kft.</t>
  </si>
  <si>
    <t>Komló és Térs.Fejl.Kh.Np.Kft.F.A.</t>
  </si>
  <si>
    <t>Komló-Víz Kft.</t>
  </si>
  <si>
    <t>Carboker Kft. F.A.</t>
  </si>
  <si>
    <t>Komlói Szociális Np. Kft. F.A.</t>
  </si>
  <si>
    <t>Mérleg melléklet: részösszesítő</t>
  </si>
  <si>
    <t>(65. és 66. sorok) (D/II/6 és D/II/6a)</t>
  </si>
  <si>
    <t>Egyéb tartósan, működési céllal adott kölcsönök leltárából:</t>
  </si>
  <si>
    <t>a hosszú lejáratú szocális kölcsönök összesítése</t>
  </si>
  <si>
    <t>Sorszám:</t>
  </si>
  <si>
    <t>Név:</t>
  </si>
  <si>
    <t>Állomány 2014.12.31.</t>
  </si>
  <si>
    <t>2015.évi előírás</t>
  </si>
  <si>
    <t>Fennmaradó rész</t>
  </si>
  <si>
    <t>Bakurecz Ilona</t>
  </si>
  <si>
    <t>Földi Mária</t>
  </si>
  <si>
    <t>néhai Gerenda Csaba</t>
  </si>
  <si>
    <t>Kispál Imréné</t>
  </si>
  <si>
    <t>Mauks Zoltán</t>
  </si>
  <si>
    <t>Nagy Zoltánné</t>
  </si>
  <si>
    <t>Németh Katalin</t>
  </si>
  <si>
    <t>Orsós Ferenc és neje</t>
  </si>
  <si>
    <t>Orsós Sándor</t>
  </si>
  <si>
    <t>Pappné Csepreghy Margit</t>
  </si>
  <si>
    <t>Szigeti János</t>
  </si>
  <si>
    <t>forintban</t>
  </si>
  <si>
    <t>4/a.sz. melléklet</t>
  </si>
  <si>
    <t>Önkormányzat átvett pénzeszközei</t>
  </si>
  <si>
    <t>Mind-összesen</t>
  </si>
  <si>
    <t>6.1.sz. melléklet</t>
  </si>
  <si>
    <t>6.2.sz. melléklet</t>
  </si>
  <si>
    <t>Műk.c.tám. áh-n kívülre</t>
  </si>
  <si>
    <t>7.sz.melléklet</t>
  </si>
  <si>
    <t>9.sz. melléklet</t>
  </si>
  <si>
    <t xml:space="preserve">forintban </t>
  </si>
  <si>
    <t>Önkormányzati átadott pénzeszközök</t>
  </si>
  <si>
    <t>11.sz.melléklet</t>
  </si>
  <si>
    <t>10.sz. melléklet</t>
  </si>
  <si>
    <t>12.sz. melléklet</t>
  </si>
  <si>
    <t>13.sz. melléklet</t>
  </si>
  <si>
    <t>14.sz. melléklet</t>
  </si>
  <si>
    <t>Önkormányzat működési támogatásai</t>
  </si>
  <si>
    <t>Működési c. tám. bevételei áh-n belülről</t>
  </si>
  <si>
    <t>Működési c. kölcsön térülése</t>
  </si>
  <si>
    <t>Működési c.átvett pénzeszköz</t>
  </si>
  <si>
    <t>Felhalmozási c.önkormányzati támogatás</t>
  </si>
  <si>
    <t>Felhalmozási c. tám. bevételei áh-n belülről</t>
  </si>
  <si>
    <t>Felhalmozási bevételek</t>
  </si>
  <si>
    <t>Felhalmozási c. kölcsön térülése</t>
  </si>
  <si>
    <t>Felhalmozási c.átvett pénzeszköz</t>
  </si>
  <si>
    <t>Felhalmozási c. maradvány</t>
  </si>
  <si>
    <t>Működési c. maradvány</t>
  </si>
  <si>
    <t>Munkaadókat terhelő járulékok</t>
  </si>
  <si>
    <t>Működési c.tám. áh-n belülre</t>
  </si>
  <si>
    <t>Működési c.kölcsön nyújtása</t>
  </si>
  <si>
    <t>Működési c. tám.áh-n kívülre</t>
  </si>
  <si>
    <t>Felhalmozási c.tám.áh-n belülre</t>
  </si>
  <si>
    <t>Felhalmozási c.kölcsön nyújtása</t>
  </si>
  <si>
    <t>Felhalmozási c.tám.áh-n kívülre</t>
  </si>
  <si>
    <t>Működési c. hitel törlesztés</t>
  </si>
  <si>
    <t>Felhalmozási c. hitel törlesztés</t>
  </si>
  <si>
    <t>Működési c. hitel felvétele</t>
  </si>
  <si>
    <t>Felhalmozási c. hitel felvétele</t>
  </si>
  <si>
    <t>Komló Város Önkormányzat és intézményei felhalmozási bevételeinek és kiadásainak összevont mérlege</t>
  </si>
  <si>
    <t>Hitel felvétele</t>
  </si>
  <si>
    <t>Maradvány igénybevétele</t>
  </si>
  <si>
    <t>Hitel törlesztés</t>
  </si>
  <si>
    <t>Kötelezettségek állománya 2014.12.31.</t>
  </si>
  <si>
    <t>Városgond-nokság</t>
  </si>
  <si>
    <t xml:space="preserve"> Óvoda</t>
  </si>
  <si>
    <t xml:space="preserve"> KH és Színház</t>
  </si>
  <si>
    <t>K.K.Ö. Hivatal</t>
  </si>
  <si>
    <t>Önkormány-zat</t>
  </si>
  <si>
    <t>H/I/1 Költségvetési évben esedékes kötelezettségek személyi juttatásokra (4211)</t>
  </si>
  <si>
    <t>H/I/2 Költségvetési évben esedékes kötelezettségek munkaadókat terhelő járulékokra és szociális hozzájárulási adóra (4212)</t>
  </si>
  <si>
    <t>H/I/3 Költségvetési évben esedékes kötelezettségek dologi kiadásokra (4213)</t>
  </si>
  <si>
    <t>H/I/4 Költségvetési évben esedékes kötelezettségek ellátottak pénzbeli juttatásaira (4214)</t>
  </si>
  <si>
    <t>H/I/5 Költségvetési évben esedékes kötelezettségek egyéb működési célú kiadásokra (4215)</t>
  </si>
  <si>
    <t>H/I/5a  - ebből: költségvetési évben esedékes kötelezettségek működési célú visszatérítendő támogatások, kölcsönök törlesztésére államháztartáson belülre (4215-ből, illetve 055052-ből a költségvetési évben esedékes kötelezettség)</t>
  </si>
  <si>
    <t>H/I/5b - ebből: Költségvetési évben esedékes kötelezettségek egyéb működési célú támogatások államháztartáson kívülre: Európai Uniónak (4215-ből, illetve 055012-ből,055082-ből, 055112-ből a költségvetési évben esedékes kötelezettség)</t>
  </si>
  <si>
    <t>H/I/6 Költségvetési évben esedékes kötelezettségek beruházásokra (4216)</t>
  </si>
  <si>
    <t>H/I/7 Költségvetési évben esedékes kötelezettségek felújításokra (4217)</t>
  </si>
  <si>
    <t>H/I/8 Költségvetési évben esedékes kötelezettségek egyéb felhalmozási célú kiadásokra (4218)</t>
  </si>
  <si>
    <t>H/I/8a - ebből: költségvetési évben esedékes kötelezettségek felhalmozási célú visszatérítendő támogatások, kölcsönök törlesztésére államháztartáson belülre (4218-ból, 05832-ből a költségvetési évben esedékes kötelezettség)</t>
  </si>
  <si>
    <t>H/I/8b  ebből: Költségvetési évben esedékes kötelezettségek egyéb felhalmozási célú támogatások államháztartáson kívülre: Európai Uniónak (4218-ból, 05862-ből, 05882-ből a költségvetési évben esedékes kötelezettség)</t>
  </si>
  <si>
    <t>H/I/9 Költségvetési évben esedékes kötelezettségek finanszírozási kiadásokra (4219)</t>
  </si>
  <si>
    <t>H/I/9a - ebből: költségvetési évben esedékes kötelezettségek államháztartáson belüli megelőlegezések visszafizetésére (4219-ből, illetve 059142-ből a költségvetési évben esedékes kötelezettség)</t>
  </si>
  <si>
    <t>H/I/9b - ebből: költségvetési évben esedékes kötelezettségek hosszú lejáratú hitelek, kölcsönök törlesztésére (4219-ből,  illetve 0591112-ből a költségvetési évben esedékes kötelezettség)</t>
  </si>
  <si>
    <t>H/I/9b/1 = ebből:  költségvetési évben esedékes kötelezettségek hosszú lejáratú hitelek, kölcsönök törlesztésére: pénzügyi vállalkozásnak (4219-ből, illetve 0591112-ből a költségvetési évben esedékes kötelezettség)</t>
  </si>
  <si>
    <t>H/I/9c - ebből: költségvetési évben esedékes kötelezettségek likviditási célú hitelek, kölcsönök törlesztésére pénzügyi vállalkozásoknak (4219-ből, illetve 0591122-ből a költségvetési évben esedékes kötelezettség)</t>
  </si>
  <si>
    <t>H/I/9d - ebből: költségvetési évben esedékes kötelezettségek rövid lejáratú hitelek, kölcsönök törlesztésére (4219-ből, illetve 0591132-ből a költségvetési évben esedékes kötelezettség)</t>
  </si>
  <si>
    <t>H/I/9d/1 = ebből: költségvetési évben esedékes kötelezettségek rövid lejáratú hitelek, kölcsönök törlesztésére: pénzügyi vállalkozásnak (4219-ből, illetve 0591132-ből a költségvetési évben esedékes kötelezettség)</t>
  </si>
  <si>
    <t>H/I/9d/2 = ebből: költségvetési évben esedékes kötelezettségek rövid lejáratú hitelek, kölcsönök törlesztésére:  fedezeti ügyletek nettó kiadásai (4219-ből, illetve 0591132-ből a költségvetési évben esedékes kötelezettség)</t>
  </si>
  <si>
    <t>H/I/9e - ebből: költségvetési évben esedékes kötelezettségek külföldi hitelek, kölcsönök törlesztésére (4219-ből, illetve 059242-ből a költségvetési évben esedékes kötelezettség)</t>
  </si>
  <si>
    <t>H/I/9e/1 = ebből: költségvetési évben esedékes kötelezettségek külföldi hitelek, kölcsönök törlesztésére: nemzetközi szervezeteknek (4219-ből, illetve 059242-ből a költségvetési évben esedékes kötelezettség)</t>
  </si>
  <si>
    <t>H/I/9e/2 = ebből: költségvetési évben esedékes kötelezettségek külföldi hitelek, kölcsönök törlesztésére: külföldi pénzintézeteknek (4219-ből, illetve 059242-ből a költségvetési évben esedékes kötelezettség)</t>
  </si>
  <si>
    <t>H/I/9e/3 = ebből: költségvetési évben esedékes kötelezettségek külföldi hitelek, kölcsönök törlesztésére: fedezeti ügyletek nettó kiadása (4219-ből, illetve 059242-ből a költségvetési évben esedékes kötelezettség)</t>
  </si>
  <si>
    <t>H/I/9f - ebből: költségvetési évben esedékes kötelezettségek forgatási célú belföldi értékpapírok beváltására (4219-ből, illetve 0591222-ből a költségvetési évben esedékes kötelezettség)</t>
  </si>
  <si>
    <t>H/I/9f/1 = ebből: költségvetési évben esedékes kötelezettségek forgatási célú belföldi értékpapírok beváltására: kincstárjegyek(4219-ből, illetve 0591222-ből a költségvetési évben esedékes kötelezettség)</t>
  </si>
  <si>
    <t>H/I/9g - ebből: költségvetési évben esedékes kötelezettségek befektetési célú belföldi értékpapírok beváltására (4219-ből, illetve 0591242-ből a költségvetési évben esedékes kötelezettség)</t>
  </si>
  <si>
    <t>H/I/9g/1 = ebből: költségvetési évben esedékes kötelezettségek befektetési célú belföldi értékpapírok beváltására: kötvények (4219-ből, illetve 0591242-ből a költségvetési évben esedékes kötelezettség)</t>
  </si>
  <si>
    <t>H/I/9g/2 = ebből: költségvetési évben esedékes kötelezettségek befektetési célú belföldi értékpapírok beváltására: fedezeti ügyletek nettó kiadása (4219-ből, illetve 0591242-ből a költségvetési évben esedékes kötelezettség)</t>
  </si>
  <si>
    <t>H/I/9h - ebből: költségvetési évben esedékes kötelezettségek külföldi értékpapírok beváltására (4219-ből, illetve 059232-ből a költségvetési évben esedékes kötelezettség)</t>
  </si>
  <si>
    <t>H/I/9i - ebből:  költségvetési évben esedékes kötelezettségek pénzügyi lízing tőkerészére (4219-ből,  illetve 059172-ből a költségvetési évben esedékes kötelezettség)</t>
  </si>
  <si>
    <t>H/I Költségvetési évben esedékes kötelezettségek  (=H/I/1+…H/I/9) (421)</t>
  </si>
  <si>
    <t>H/II/1 Költségvetési évet követően esedékes kötelezettségek személyi juttatásokra (4221)</t>
  </si>
  <si>
    <t>H/II/2 Költségvetési évet követően esedékes kötelezettségek munkaadókat terhelő járulékokra és szociális hozzájárulási adóra (4222)</t>
  </si>
  <si>
    <t>H/II/3 Költségvetési évet követően esedékes kötelezettségek dologi kiadásokra (4223)</t>
  </si>
  <si>
    <t>H/II/4 Költségvetési évet követően esedékes kötelezettségek ellátottak pénzbeli juttatásaira (4224)</t>
  </si>
  <si>
    <t>H/II/5 Költségvetési évet követően esedékes kötelezettségek egyéb működési célú kiadásokra (4225)</t>
  </si>
  <si>
    <t>H/II/5a - ebből: költségvetési évet követően esedékes kötelezettségek működési célú visszatérítendő támogatások, kölcsönök törlesztésére államháztartáson belülre (4225-ből, illetve 055052-ből a költségvetési évet követően esedékes kötelezettség)</t>
  </si>
  <si>
    <t>H/II/6 Költségvetési évet követően esedékes kötelezettségek beruházásokra (4226)</t>
  </si>
  <si>
    <t>H/II/7 Költségvetési évet követően esedékes kötelezettségek felújításokra (4227)</t>
  </si>
  <si>
    <t>H/II/8 Költségvetési évet követően esedékes kötelezettségek egyéb felhalmozási célú kiadásokra (4228)</t>
  </si>
  <si>
    <t>H/II/8a - ebből: költségvetési évet követően esedékes kötelezettségek felhalmozási célú visszatérítendő támogatások, kölcsönök törlesztésére államháztartáson belülre (4228-ból, illetve 05832-ből a költségvetési évet követően esedékes kötelezettség)</t>
  </si>
  <si>
    <t>H/II/9 Költségvetési évet követően esedékes kötelezettségek finanszírozási kiadásokra (4229)</t>
  </si>
  <si>
    <t>H/II/9a - ebből: költségvetési évet követően esedékes kötelezettségek államháztartáson belüli megelőlegezések visszafizetésére (4229-ből, illetve 059142-ből a költségvetési évet követően esedékes kötelezettség)</t>
  </si>
  <si>
    <t>H/II/9b - ebből: költségvetési évet követően esedékes kötelezettségek hosszú lejáratú hitelek, kölcsönök törlesztésére (4229-ből, illetve 0591112-ből a költségvetési évet követően esedékes kötelezettség)</t>
  </si>
  <si>
    <t>H/II/9b/1 = ebből: költségvetési évet követően esedékes kötelezettségek hosszú lejáratú hitelek, kölcsönök törlesztésére: pénzügyi vállalkozásnak (4229-ből, illetve 0591112-ből a költségvetési évet követően esedékes kötelezettség)</t>
  </si>
  <si>
    <t>H/II/9c - ebből: költségvetési évet követően esedékes kötelezettségek likviditási célú hitelek, kölcsönök törlesztésére pénzügyi vállalkozásoknak (4229-ből, illetve 0591122-ből a költségvetési évet követően esedékes kötelezettség)</t>
  </si>
  <si>
    <t>H/II/9d - ebből: költségvetési évet követően esedékes kötelezettségek rövid lejáratú hitelek, kölcsönök törlesztésére (4229-ből, illetve 0591132-ből a költségvetési évet követően esedékes kötelezettség)</t>
  </si>
  <si>
    <t>H/II/9d/1 = ebből: költségvetési évet követően esedékes kötelezettségek rövid lejáratú hitelek, kölcsönök törlesztésére: pénzügyi vállalkozásnak (4229-ből, illetve 0591132-ből a költségvetési évet követően esedékes kötelezettség)</t>
  </si>
  <si>
    <t>H/II/9e - ebből: költségvetési évet követően esedékes kötelezettségek külföldi hitelek, kölcsönök törlesztésére (4229-ből, illetve 059242-ből a költségvetési évet követően esedékes kötelezettség)</t>
  </si>
  <si>
    <t>H/II/9e/1 = ebből: költségvetési évet követően esedékes kötelezettségek külföldi hitelek, kölcsönök törlesztésére: nemzetközi szervezeteknek (4229-ből, illetve  059242-ből a költségvetési évet követően esedékes kötelezettség)</t>
  </si>
  <si>
    <t>H/II/9e/2 = ebből: költségvetési évet követően esedékes kötelezettségek külföldi hitelek, kölcsönök törlesztésére: külföldi pénzintézetnek (4229-ből, illetve 059242-ből a költségvetési évet követően esedékes kötelezettség)</t>
  </si>
  <si>
    <t>H/II/9e/3 = ebből: költségvetési évet követően esedékes kötelezettségek külföldi hitelek, kölcsönök törlesztésére: fedezeti ügyletek nettó kiadása (4229-ből, illetve 059242-ből a költségvetési évet követően esedékes kötelezettség)</t>
  </si>
  <si>
    <t>H/II/9f - ebből: költségvetési évet követően esedékes kötelezettségek forgatási célú belföldi értékpapírok beváltására (4229-ből, illetve 0591222-ből a költségvetési évet követően esedékes kötelezettség)</t>
  </si>
  <si>
    <t>H/II/9f/1 = ebből: költségvetési évet követően esedékes kötelezettségek forgatási célú belföldi értékpapírok beváltására: kincstárjegyek(4229-ből, illetve 0591242-ből a költségvetési évet követően esedékes kötelezettség)</t>
  </si>
  <si>
    <t>H/II/9g - ebből: költségvetési évet követően esedékes kötelezettségek befektetési célú belföldi értékpapírok beváltására (4229-ből, illetve 0591242-ből a költségvetési évet követően esedékes kötelezettség)</t>
  </si>
  <si>
    <t>H/II/9g/2 = ebből: költségvetési évet követően esedékes kötelezettségek befektetési célú belföldi értékpapírok beváltására:  kötvények  (4229-ből, illetve 0591242-ből a költségvetési évet követően esedékes kötelezettség)</t>
  </si>
  <si>
    <t>H/II/9g/3 = ebből:  költségvetési évet követően esedékes kötelezettségek befektetési célú belföldi értékpapírok beváltására: fedezeti ügyletek nettó kiadása (4229-ből, illetve 0591242-ből a költségvetési évet követően esedékes kötelezettség)</t>
  </si>
  <si>
    <t>H/II/9h - ebből: költségvetési évévet követően esedékes kötelezettségek külföldi értékpapírok beváltására (4229-ből, illetve 059232-ből a költségvetési évet követően esedékes kötelezettség)</t>
  </si>
  <si>
    <t>H/II/9i - ebből:  költségvetési évet követően esedékes kötelezettségek pénzügyi lízing tőkerészére (4229-ből, illetve 059172-ből a költségvetési évet követően esedékes kötelezettség)</t>
  </si>
  <si>
    <t xml:space="preserve">H/II Költségvetési évet követően esedékes kötelezettségek </t>
  </si>
  <si>
    <t>H/III/1 Kapott előlegek (3671)</t>
  </si>
  <si>
    <t>H/III/1a - ebből: túlfizetés a jövedelemadókban (3671-ből)</t>
  </si>
  <si>
    <t>H/III/1b - ebből: túlfizetés az általános forgalmi adóban  (3671-ből)</t>
  </si>
  <si>
    <t>H/III/2 Továbbadási célból folyósított támogatások, ellátások elszámolása (3672)</t>
  </si>
  <si>
    <t>H/III/3 Más szervezetet megillető bevételek elszámolása (3673)</t>
  </si>
  <si>
    <t>H/III/4 Forgótőke elszámolása (Kincstár) (3674)</t>
  </si>
  <si>
    <t>H/III/5 Vagyonkezelésbe vett eszközökkel kapcsolatos visszapótlási kötelezettség elszámolása (3675)</t>
  </si>
  <si>
    <t>H/III/6 Nem társadalombiztosítás pénzügyi alapjait terhelő kifizetett ellátások megtérítésének elszámolása (3676)</t>
  </si>
  <si>
    <t>H/III/7 Munkáltató által korengedményes nyugdíjhoz megfizetett hozzájárulás elszámolása (3677)</t>
  </si>
  <si>
    <t xml:space="preserve">H/III Kötelezettség jellegű sajátos elszámolások(=H/III/1+…+H/III/7) </t>
  </si>
  <si>
    <t xml:space="preserve">H/ KÖTELEZETTSÉGEK [=H/I+H/II+H/III] </t>
  </si>
  <si>
    <t>Követelések állománya 2014.12.31.</t>
  </si>
  <si>
    <t>D/I/1 Költségvetési évben esedékes követelések működési célú támogatások bevételeire államháztartáson belülről (3511)</t>
  </si>
  <si>
    <t>D/I/1/a - ebből: költségvetési évben esedékes követelések működési célú visszatérítendő támogatások, kölcsönök visszatérülésére államháztartáson belülről (3511-ből, illetve 09142-ből a költségvetési évben esedékes követelés)</t>
  </si>
  <si>
    <t>D/I/2 Költségvetési évben esedékes követelések felhalmozási célú támogatások bevételeire államháztartáson belülről (3512)</t>
  </si>
  <si>
    <t>D/I/2/a  - ebből: költségvetési évben esedékes követelések felhalmozási célú visszatérítendő támogatások, kölcsönök visszatérülésére államháztartáson belülről (3512-ből, illetve 09232-ből a költségvetési évben esedékes követelés)</t>
  </si>
  <si>
    <t>D/I/3 Költségvetési évben esedékes követelések közhatalmi bevételre (3513, 3581-ből)</t>
  </si>
  <si>
    <t>D/I/3/1 - ebből: költségvetési évben esedékes követelések: jövedelemadók (3513-ból, 3581-ből, illetve 093112-ből, 093122-ből a költségvetési évben esedékes követelés)</t>
  </si>
  <si>
    <t>D/I/3/2 - ebből:  költségvetési évben esedékes követelések: szociális hozzájárulási adó és járulékok (3513-ból, 3581-ből, illetve 09322-ből a költségvetési évben esedékes követelés)</t>
  </si>
  <si>
    <t>D/I/3/3 - ebből:  költségvetési évben esedékes követelések: bérhez és foglalkoztatáshoz kapcsolódó adók (3513-ból, 3581-ből, illetve 09332-ből a költségvetési évben esedékes követelés)</t>
  </si>
  <si>
    <t>D/I/3/4 - ebből:  költségvetési évben esedékes követelések: vagyoni típusú adók (3513-ból, 3581-ből, illetve 09342-ből a költségvetési évben esedékes követelés)</t>
  </si>
  <si>
    <t>D/I/3/5 - ebből:  költségvetési évben esedékes követelések: termékek és szolgáltatások adói (3513-ból, 3581-ből,illetve 093512, 093522, 093532, 093542, 093552 számlákból a költségvetési évben esedékes követelés)</t>
  </si>
  <si>
    <t>D/I/3/6 - ebből: költségvetési évben esedékes követelések: egyéb közhatalmi bevételek (3513-ból, 3581-ből, illetve 09362-ből a költségvetési évben esedékes követelés)</t>
  </si>
  <si>
    <t>D/I/4 Költségvetési évben esedékes követelések működési bevételre  (3514, 3582-ből)</t>
  </si>
  <si>
    <t>D/I/4/1 - ebből:  költségvetési évben esedékes követelések: készletértékesítés ellenértéke, szolgáltatások ellenértéke, közvetített szolgáltatások ellenértéke  (3514-ből, 3582-ből, illetve 094012, 094022, 094032 számlákból a költségvetési évben esedékes követelés)</t>
  </si>
  <si>
    <t>D/I/4/2 - ebből:  költségvetési évben esedékes követelések: tulajdonosi bevételek (3514-ből, 3582-ből, illetve 094042-ből a költségvetési évben esedékes követelés)</t>
  </si>
  <si>
    <t>D/I/4/3 - ebből:  költségvetési évben esedékes követelések: ellátási díjak  (3514-ből, 3582-ből, illetve 094052-ből a költségvetési évben esedékes követelés)</t>
  </si>
  <si>
    <t>D/I/4/4 - ebből:  költségvetési évben esedékes követelések: kiszámlázott általános forgalmi adó (3514-ből, 3582-ből, illetve 094062-ből a költségvetési évben esedékes követelés)</t>
  </si>
  <si>
    <t>D/I/4/5 - ebből:  költségvetési évben esedékes követelések: általános forgalmi adó visszatérítése (3514-ből, 3582-ből, illetve 094072-ből a költségvetési évben esedékes követelés)</t>
  </si>
  <si>
    <t>D/I/4/6 - ebből:  költségvetési évben esedékes követelések: kamatbevételek (3514-ből, 3582-ből, illetve 094082-ből a költségvetési évben esedékes követelés)</t>
  </si>
  <si>
    <t>D/I/4/7 - ebből:  költségvetési évben esedékes követelések: egyéb pénzügyi műveletek bevételei  (3514-ből, 3582-ből, illetve 094092-ből a költségvetési évben esedékes követelés)</t>
  </si>
  <si>
    <t>D/I/4/8 - ebből:  költségvetési évben esedékes követelések: egyéb működési bevételek (3514-ből, 3582-ből, illetve 094102-ből a költségvetési évben esedékes követelés)</t>
  </si>
  <si>
    <t>D/I/4/8a = ebből:  költségvetési évben esedékes követelések: biztosító által fizetett kártérítés (3514-ből, 3582-ből, illetve 094102-ből a költségvetési évben esedékes követelés)</t>
  </si>
  <si>
    <t>D/I/5 Költségvetési évben esedékes követelések felhalmozási bevételre  (3515, 3583-ból)</t>
  </si>
  <si>
    <t>D/I/5/1 - ebből:  költségvetési évben esedékes követelések: immateriális javak értékesítése (3515-ből, 3583-ból, illetve 09512-ből a költségvetési évben esedékes követelés)</t>
  </si>
  <si>
    <t>D/I/5/2 - ebből:  költségvetési évben esedékes követelések:ingatlanok értékesítése (3515-ből, 3583-ból, illetve 09522-ből a költségvetési évben esedékes követelés)</t>
  </si>
  <si>
    <t>D/I/5/3 - ebből:  költségvetési évben esedékes követelések: egyéb tárgyi eszközök értékesítése (3515-ből, 3583-ból, illetve 09532-ből a költségvetési évben esedékes követelés)</t>
  </si>
  <si>
    <t>D/I/5/4 - ebből:  költségvetési évben esedékes követelések: részesedések értékesítése (3515-ből, 3583-ból, illetve 09542-ből a költségvetési évben esedékes követelés)</t>
  </si>
  <si>
    <t>D/I/5/5 - ebből:  költségvetési évben esedékes követelések: részesedések megszűnéséhez kapcsolódó bevételekre (3515-ből, 3583-ból, illetve 09552-ből a költségvetési évben esedékes követelés)</t>
  </si>
  <si>
    <t>D/I/6 Költségvetési évben esedékes követelések működési célú átvett pénzeszközre  (3516, 3584-ből)</t>
  </si>
  <si>
    <t>D/I/6a - ebből: költségvetési évben esedékes követelések működési célú visszatérítendő támogatások, kölcsönök visszatérülésére államháztartáson kívülről (3516-ból, 3584-ből, illetve 09622-ből a költségvetési évben esedékes követelés)</t>
  </si>
  <si>
    <t>D/I/6a/1 = ebből: költségvetési évben esedékes követelések működési célú visszatérítendő támogatások, kölcsönök visszatérülésére: Európai Uniótól (3516-ból, 3584-ből, illetve 09622-ből a költségvetési évben esedékes követelés )</t>
  </si>
  <si>
    <t>D/I/6a/2 = ebből: költségvetési évben esedékes követelések működési célú visszatérítendő támogatások, kölcsönök visszatérülésére: kormányoktól és nemzetközi szervezetektől (3516-ból, 3584-ből, illetve 09622-ből a költségvetési évben esedékes követelés)</t>
  </si>
  <si>
    <t>D/I/7 Költségvetési évben esedékes követelések felhalmozási célú átvett pénzeszközre  (3517, 3585-ből)</t>
  </si>
  <si>
    <t>D/I/7a - ebből: költségvetési évben esedékes követelések felhalmozási célú visszatérítendő támogatások, kölcsönök visszatérülésére államháztartáson kívülről (3517-ből, 3585-ből, illetve 09722-ből a költségvetési évben esedékes követelés)</t>
  </si>
  <si>
    <t>D/I/7a/1 = ebből: költségvetési évben esedékes követelések felhalmozási célú visszatérítendő támogatások, kölcsönök visszatérülésére: Európai Uniótól (3517-ből, 3585-ből,  illetve 09722-ből a költségvetési évben esedékes követelés)</t>
  </si>
  <si>
    <t>D/I/7a/2 = ebből: költségvetési évben esedékes követelések felhalmozási célú visszatérítendő támogatások, kölcsönök visszatérülésére: kormányoktól  és nemzetközi szervezetektől (3517-ből, 3585-ből,  illetve 09722-ből a költségvetési évben esedékes követelés)</t>
  </si>
  <si>
    <t>D/I/8  Költségvetési évben esedékes követelések finanszírozási bevételekre  (3518, 3586-ból)</t>
  </si>
  <si>
    <t>D/I/8/1 - ebből:  költségvetési évben esedékes követelések: hosszú lejáratú tulajdonosi kölcsönök állami tulajdonú vállalkozásnak (3518-ból, 3586-ból, illetve 098182-ből a költségvetési évben esedékes követelés)</t>
  </si>
  <si>
    <t>D/I/8/2 - ebből:  költségvetési évben esedékes követelések: rövid lejáratú tulajdonosi kölcsönök állami tulajdonú vállalkozásnak (3518-ból, 3586-ból, illetve 098182-ből a költségvetési évben esedékes követelés)</t>
  </si>
  <si>
    <t>D/I/8/3 - ebből: költségvetési évben esedékes követelések: forgatási célú belföldi értékpapírok beváltása, értékesítése  (3518-ból, 3586-ból, illetve 0981212-ből a költségvetési évben esedékes követelés)</t>
  </si>
  <si>
    <t>D/I/8/4 - ebből:  költségvetési évben esedékes követelések: befektetési célú belföldi értékpapírok beváltása, értékesítése  (3518-ból, 3586-ból, illetve 0981232-ből a költségvetési évben esedékes követelés)</t>
  </si>
  <si>
    <t>D/I/8/5 - ebből:  költségvetési évben esedékes követelések: forgatási célú külföldi értékpapírok beváltása, értékesítése  (3518-ból, 3586-ból, illetve 098212-ből a költségvetési évben esedékes követelés)</t>
  </si>
  <si>
    <t>D/I/8/6 - ebből:  költségvetési évben esedékes követelések: befektetési célú külföldi értékpapírok beváltása, értékesítése  (3518-ból, 3586-ból, illetve 098222-ből a költségvetési évben esedékes követelés)</t>
  </si>
  <si>
    <t>D/I/8a  - ebből: költségvetési évben esedékes követelések államháztartáson belüli megelőlegezések törlesztésére (3518-ból, illetve 098152-ből a költségvetési évben esedékes követelés)</t>
  </si>
  <si>
    <t>D/I Költségvetési évben esedékes követelések  (351)</t>
  </si>
  <si>
    <t>D/II/1 Költségvetési évet követően esedékes követelések működési célú támogatások bevételeire államháztartáson belülről (3521)</t>
  </si>
  <si>
    <t>D/II/1a - ebből: költségvetési évet követően esedékes követelések működési célú visszatérítendő támogatások, kölcsönök visszatérülésére államháztartáson belülről (3521-ből, illetve 09142-ből a költségvetési évet követően esedékes követelés)</t>
  </si>
  <si>
    <t>D/II/2 Költségvetési évet követően esedékes követelések felhalmozási célú támogatások bevételeire államháztartáson belülről (3522)</t>
  </si>
  <si>
    <t>D/II/2a - ebből: költségvetési évet követően esedékes követelések felhalmozási célú visszatérítendő támogatások, kölcsönök visszatérülésére államháztartáson belülről (3522-ből, illetve 09232-ből a költségvetési évet követően esedékes követelés)</t>
  </si>
  <si>
    <t>D/II/3  Költségvetési évet követően esedékes követelések közhatalmi bevételre (3523, 3581-ből)</t>
  </si>
  <si>
    <t>D/II/3/1 - ebből: költségvetési évet követően esedékes követelések: jövedelemadók (3523-ból, 3581-ből, illetve 093112-ből, 093122-ből a költségvetési évet követően esedékes követelés)</t>
  </si>
  <si>
    <t>D/II/3/2 - ebből:  költségvetési évet követően esedékes követelések: szociális hozzájárulási adó és járulékok (3523-ból, 3581-ből, illetve 09322-ből a költségvetési évben esedékes követelés)</t>
  </si>
  <si>
    <t>D/II/3/3 - ebből: költségvetési évet követően esedékes követelések: bérhez és foglalkoztatáshoz kapcsolódó adók (3523-ból, 3581-ből, illetve 09332-ből a költségvetési évet követően esedékes követelés)</t>
  </si>
  <si>
    <t>D/II/3/4 - ebből: költségvetési évet követően esedékes követelések: vagyoni típusú adók (3523-ból, 3581-ből, illetve  09342-ből a költségvetési évet követően esedékes követelés)</t>
  </si>
  <si>
    <t>D/II/3/5 - ebből: költségvetési évet követően esedékes követelések:termékek és szolgáltatások adói (3523-ból, 3581-ből, illetve 093512, 093522, 093532, 093542, 093552 számlákból a költségvetési évet követően esedékes követelés)</t>
  </si>
  <si>
    <t>D/II/3/6 - ebből: költségvetési évet követően esedékes követelések: egyéb közhatalmi bevételek (3523-ból, 3581-ből, illetve 09362-ből a költségvetési évet követően esedékes követelés)</t>
  </si>
  <si>
    <t>D/II/4 Költségvetési évet követően esedékes követelések működési bevételre  (3524, 3582-ből)</t>
  </si>
  <si>
    <t>D/II/4/1 - ebből: költségvetési évet követően esedékes követelések: készletértékesítés ellenértéke, szolgáltatások ellenértéke és közvetített szolgáltatások ellenértéke  (3524-ből, 3582-ből, illetve 094012, 094022, 094032 számlákból a költségvetési évet követően esedékes követelés)</t>
  </si>
  <si>
    <t>D/II/4/2 - ebből: költségvetési évet követően esedékes követelések: tulajdonosi bevételek (3524-ből, 3582-ből, illetve  094042-ből a költségvetési évet követően esedékes követelés)</t>
  </si>
  <si>
    <t>D/II/4/3 - ebből: költségvetési évet követően esedékes követelések: elltátási díjak (3524-ből, 3582-ből, illetve 094052-ből a költségvetési évet követően esedékes követelés)</t>
  </si>
  <si>
    <t>D/II/4/4 - ebből: költségvetési évet követően esedékes követelések: kiszámlázott általános forgalmi adó (3524-ből, 3582-ből, illetve 094062-ből a költségvetési évet követően esedékes követelés)</t>
  </si>
  <si>
    <t>D/II/4/5 - ebből: költségvetési évet követően esedékes követelések: általános forgalmi adó visszatérítése (3524-ből, 3582-ből, illetve 094072-ből a költségvetési évet követően esedékes követelés)</t>
  </si>
  <si>
    <t>D/II/4/6 - ebből: költségvetési évet követően esedékes követelések: kamatbevételek (3524-ből, 3582-ből, illetve 094082-ből a költségvetési évet követően esedékes követelés)</t>
  </si>
  <si>
    <t>D/II/4/7 - ebből: költségvetési évet követően esedékes követelések: egyéb pénzügyi műveletek bevételei  (3524-ből, 3582-ből, illetve 094092-ből a költségvetési évet követően esedékes követelés)</t>
  </si>
  <si>
    <t>D/II/4/8 - ebből: költségvetési évet követően esedékes követelések: egyéb működési bevételek (3524-ből, 3582-ből, illetve 094102-ből a költségvetési évet követően esedékes követelés)</t>
  </si>
  <si>
    <t>D/II/4/8a = ebből: költségvetési évet követően esedékes követelések: biztosító által fizetett kártérítés (3524-ből, 3582-ből, illetve 094102-ből a költségvetési évet követően esedékes követelés)</t>
  </si>
  <si>
    <t>D/II/5 Költségvetési évet követően esedékes követelések felhalmozási bevételre  (3525, 3583-ból)</t>
  </si>
  <si>
    <t>D/II/5/1 - ebből: költségvetési évet követően esedékes követelések: immateriális javak értékesítése (3525-ből, 3583-ból, illetve 09512-ből a költségvetési évet követően esedékes követelés)</t>
  </si>
  <si>
    <t>D/II/5/2 - ebből: költségvetési évet követően esedékes követelések: ingatlanok értékesítése (3525-ből, 3583-ból,  illetve 09522-ből a költségvetési évet követően esedékes követelés)</t>
  </si>
  <si>
    <t>D/II/5/3 - ebből: költségvetési évet követően esedékes követelések: egyéb tárgyi eszközök értékesítése (3525-ből, 3583-ból,  illetve 09532-ből a költségvetési évet követően esedékes követelés)</t>
  </si>
  <si>
    <t>D/II/5/4 - ebből: költségvetési évet követően esedékes követelések: részesedések értékesítése (3525-ből, 3583-ból,  illetve 09542-ből a költségvetési évet követően esedékes követelés)</t>
  </si>
  <si>
    <t>D/II/5/5 - ebből: költségvetési évet követően esedékes követelések: részesedések megszűnéséhez kapcsolódó bevételek (3525-ből, 3583-ból,  illetve a 09552-ből a költségvetési évet követően esedékes követelés)</t>
  </si>
  <si>
    <t>D/II/6 Költségvetési évet követően esedékes követelések működési célú átvett pénzeszközre  (3526, 3584-ből)</t>
  </si>
  <si>
    <t>D/II/6a - ebből: költségvetési évet követően esedékes követelések működési célú visszatérítendő támogatások, kölcsönök visszatérülésére államháztartáson kívülről (3526-ból, 3584-ből,  illetve 09622-ből a költségvetési évet követően esedékes követelés)</t>
  </si>
  <si>
    <t>D/II/6a/1 = ebből: költségvetési évet követően esedékes követelések működési célú visszatérítendő támogatások, kölcsönök visszatérülésére: az Európai Uniótól (3526-ból, 3584-ből,  illetve 09622-ből a költségvetési évet követően esedékes követelés)</t>
  </si>
  <si>
    <t>D/II/6a/2 = ebből: költségvetési évet követően esedékes követelések működési célú visszatérítendő támogatások, kölcsönök visszatérülésére: kormányoktól, nemzetközi szervezetektől  (3526-ból, 3584-ből,  illetve 09622-ből a költségvetési évet követően esedékes követelés)</t>
  </si>
  <si>
    <t>D/II/7 Költségvetési évet követően esedékes követelések felhalmozási célú átvett pénzeszközre  (3527, 3585-ből)</t>
  </si>
  <si>
    <t>D/II/7a - ebből: költségvetési évet követően esedékes követelések felhalmozási célú visszatérítendő támogatások, kölcsönök visszatérülésére államháztartáson kívülről (3527-ből, 3585-ből,  illetve 09722-ből a költségvetési évet követően esedékes követelés)</t>
  </si>
  <si>
    <t>D/II/7a/1 = ebből: költségvetési évet követően esedékes követelések felhalmozási célú visszatérítendő támogatások, kölcsönök visszatérülésére: az Európai Uniótól (3527-ből, 3585-ből,  illetve 09722-ből a költségvetési évet követően esedékes követelés)</t>
  </si>
  <si>
    <t>D/II/7a/2 = ebből: költségvetési évet követően esedékes követelések felhalmozási célú visszatérítendő támogatások, kölcsönök visszatérülésére: kormányoktól, nemzetközi szervezetektől  (3527-ből, 3585-ből,  illetve 09722-ből a költségvetési évet követően esedékes követelés)</t>
  </si>
  <si>
    <t>D/II/8 Költségvetési évet követően esedékes követelések finanszírozási bevételekre  (3528, 3586-ból)</t>
  </si>
  <si>
    <t>D/II/8/1 - ebből:  költségvetési évet követően esedékes követelések: hosszú lejáratú tulajdonosi kölcsönök állami tulajdonú vállalkozásnak (3528-ból, 3586-ból, illetve 098182-ből a költségvetési évet követően esedékes követelés)</t>
  </si>
  <si>
    <t>D/II/8/2 - ebből:  költségvetési évet követően esedékes követelések: rövid lejáratú tulajdonosi kölcsönök állami tulajdonú vállalkozásnak (3528-ból, 3586-ból, illetve 098182-ből a költségvetési évet követően esedékes követelés)</t>
  </si>
  <si>
    <t>D/II/8/3 - ebből: költségvetési évet követően esedékes követelések: forgatási célú belföldi értékpapírok beváltása, értékesítése  (3528-ból, 3586-ból, illetve  0981212-ből a költségvetési évet követően esedékes követelés)</t>
  </si>
  <si>
    <t>D/II/8/4 - ebből:  költségvetési évet követően esedékes követelések: befektetési célú belföldi értékpapírok beváltása, értékesítése  (3528-ból, 3586-ból, illetve  0981232-ből a költségvetési évet követően esedékes követelés)</t>
  </si>
  <si>
    <t>D/II/8/5 - ebből:  költségvetési évet követően esedékes követelések: forgatási célú külföldi értékpapírok beváltása, értékesítése  (3528-ból, 3586-ból, illetve 098212-ből a költségvetési évet követően esedékes követelés)</t>
  </si>
  <si>
    <t>D/II/8/6 - ebből:  költségvetési évet követően esedékes követelések: befektetési célú külföldi értékpapírok beváltása, értékesítése  (3528-ból, 3586-ból, illetve 098222-ből a költségvetési évet követően esedékes követelés)</t>
  </si>
  <si>
    <t>D/II/8a - ebből: költségvetési évet követően esedékes követelések államháztartáson belüli megelőlegezések törlesztésére (3528-ból, 3586-ból, illetve 098152-ből a költségvetési évet követően esedékes követelés)</t>
  </si>
  <si>
    <t>D/II Költségvetési évet követően esedékes követelések (=D/II/1+…+D/II/8) (352)</t>
  </si>
  <si>
    <t>D/III/1 Adott előlegek  (3651)</t>
  </si>
  <si>
    <t>D/III/1a - ebből: immateriális javakra adott előlegek (36511, 365181)</t>
  </si>
  <si>
    <t>D/III/1b - ebből: beruházásokra adott előlegek (36512, 365182)</t>
  </si>
  <si>
    <t>D/III/1c - ebből: készletekre adott előlegek (36513, 365183)</t>
  </si>
  <si>
    <t>D/III/1d - ebből: foglalkoztatottaknak adott előlegek (36514, 365184)</t>
  </si>
  <si>
    <t>D/III/1e - ebből: egyéb adott előlegek (36515, 365185)</t>
  </si>
  <si>
    <t>D/III/2 Továbbadási célból folyósított támogatások, ellátások elszámolása (3652)</t>
  </si>
  <si>
    <t>D/III/3 Más által beszedett bevételek elszámolása (3653)</t>
  </si>
  <si>
    <t>D/III/4 Forgótőke elszámolása (3654)</t>
  </si>
  <si>
    <t>D/III/5 Vagyonkezelésbe adott eszközökkel kapcsolatos visszapótlási követelés elszámolása (3655)</t>
  </si>
  <si>
    <t>D/III/6 Nem társadalombiztosítás pénzügyi alapjait terhelő kifizetett ellátások megtérítésének elszámolása (3656)</t>
  </si>
  <si>
    <t>D/III/7 Folyósított, megelőlegezett társadalombiztosítási és családtámogatási ellátások elszámolása (3657)</t>
  </si>
  <si>
    <t xml:space="preserve">D/III Követelés jellegű sajátos elszámolások (=D/III/1+…+D/III/7) </t>
  </si>
  <si>
    <t xml:space="preserve">D/ KÖVETELÉSEK  (=D/I+D/II+D/III) </t>
  </si>
  <si>
    <t>15.sz. melléklet</t>
  </si>
  <si>
    <t>16.sz.melléklet</t>
  </si>
  <si>
    <t>Átlagos statisztikai létszám</t>
  </si>
  <si>
    <t>Működési mérleg átcsoportosítása</t>
  </si>
  <si>
    <t>Felhalmozási mérleg átcsoportosítása</t>
  </si>
  <si>
    <t>Az önkormányzat által adott közvetett támogatások (kedvezmények)</t>
  </si>
  <si>
    <t>Terv</t>
  </si>
  <si>
    <t>Helyszíni és szabálysértési, különféle bírságok</t>
  </si>
  <si>
    <t>Felhalmozási bevételek:</t>
  </si>
  <si>
    <t>Működési célú támogatások bevétele KHnál</t>
  </si>
  <si>
    <t>8.sz. melléklet</t>
  </si>
  <si>
    <t>Tárgyéven túlnyúló kötelezettségvállalás testületi döntések alapján</t>
  </si>
  <si>
    <t>2016.</t>
  </si>
  <si>
    <t>Komló Város Önkormányzat Európai Uniós projektjei</t>
  </si>
  <si>
    <t>7.1.sz. melléklet</t>
  </si>
  <si>
    <t>DDOP-4.1.2/B-13-2013-0003  "Lakhatási integráció Komlón" - működési</t>
  </si>
  <si>
    <t>15/2014 (II.14.) sz.</t>
  </si>
  <si>
    <t>DDOP-4.1.2/B-13-2013-0003  "Lakhatási integráció Komlón" - fejlesztési</t>
  </si>
  <si>
    <r>
      <t xml:space="preserve">Pannónia ipari öröksége - </t>
    </r>
    <r>
      <rPr>
        <b/>
        <sz val="9"/>
        <color indexed="8"/>
        <rFont val="Calibri"/>
        <family val="2"/>
      </rPr>
      <t>működési</t>
    </r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</si>
  <si>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működési</t>
    </r>
  </si>
  <si>
    <t>14 994 785</t>
  </si>
  <si>
    <t>94/2012. (VI.21.) sz.</t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</si>
  <si>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fejlesztési</t>
    </r>
  </si>
  <si>
    <r>
      <t xml:space="preserve">TÁMOP-5.3.6-11/1-2012-0005 (Komló Város Önkormányzatára, mint projektgazdára jutó költségek)- </t>
    </r>
    <r>
      <rPr>
        <i/>
        <sz val="9"/>
        <rFont val="Arial CE"/>
        <family val="0"/>
      </rPr>
      <t xml:space="preserve"> </t>
    </r>
    <r>
      <rPr>
        <b/>
        <sz val="9"/>
        <rFont val="Arial CE"/>
        <family val="0"/>
      </rPr>
      <t>fejlesztési</t>
    </r>
  </si>
  <si>
    <r>
      <t xml:space="preserve">TÁMOP-6.1.2-11/1-2012-1406 Egészségre nevelő és szemléletformáló programok a Körtvélyesi Óvodában - </t>
    </r>
    <r>
      <rPr>
        <b/>
        <sz val="9"/>
        <rFont val="Arial CE"/>
        <family val="0"/>
      </rPr>
      <t>működési</t>
    </r>
  </si>
  <si>
    <r>
      <t xml:space="preserve">TÁMOP-6.1.2-11/1-2012-1406 Egészségre nevelő és szemléletformáló programok a Körtvélyesi Óvodában - </t>
    </r>
    <r>
      <rPr>
        <b/>
        <sz val="9"/>
        <rFont val="Arial CE"/>
        <family val="0"/>
      </rPr>
      <t>fejlesztési</t>
    </r>
  </si>
  <si>
    <r>
      <t xml:space="preserve">TIOP-3.2.3.A-13/1-2013-0004 "Lakhatási beruházások Komlón" </t>
    </r>
    <r>
      <rPr>
        <b/>
        <sz val="9"/>
        <color indexed="8"/>
        <rFont val="Arial"/>
        <family val="2"/>
      </rPr>
      <t>működési</t>
    </r>
  </si>
  <si>
    <t>126/2013. (VIII.29.) sz.</t>
  </si>
  <si>
    <r>
      <t>TIOP-3.2.3.A-13/1-2013-0004 "Lakhatási beruházások Komlón"</t>
    </r>
    <r>
      <rPr>
        <b/>
        <sz val="9"/>
        <color indexed="8"/>
        <rFont val="Arial"/>
        <family val="2"/>
      </rPr>
      <t xml:space="preserve"> fejlesztési</t>
    </r>
  </si>
  <si>
    <t>TÁMOP-3.2.13-12/1-2012-0023 Garabonciások</t>
  </si>
  <si>
    <t>TÁMOP-3.2.3/A-11/1-2012-0070 5let(t)ház</t>
  </si>
  <si>
    <t>DDOP-2.1.1/A.B-12-2012-0014 Komlószaurusz</t>
  </si>
  <si>
    <t>KEOP-6.2.0/B/11-2013-0012 Környezettudatos könyvtár a fenntartható életmódért Komlón</t>
  </si>
  <si>
    <t>TÁMOP-3.2.13-12/1 Könyv-világ -csoda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</si>
</sst>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_-* #,##0.0\ _F_t_-;\-* #,##0.0\ _F_t_-;_-* &quot;-&quot;??\ _F_t_-;_-@_-"/>
    <numFmt numFmtId="168" formatCode="#,##0.0"/>
    <numFmt numFmtId="169" formatCode="#,##0_ ;\-#,##0\ "/>
    <numFmt numFmtId="170" formatCode="#,##0.00_ ;\-#,##0.00\ 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6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i/>
      <sz val="9"/>
      <name val="Arial CE"/>
      <family val="0"/>
    </font>
    <font>
      <b/>
      <sz val="9"/>
      <color indexed="8"/>
      <name val="Calibri"/>
      <family val="2"/>
    </font>
    <font>
      <i/>
      <sz val="10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 CE"/>
      <family val="0"/>
    </font>
    <font>
      <b/>
      <sz val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 CE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 CE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 CE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3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55" applyFont="1" applyBorder="1" applyAlignment="1">
      <alignment wrapText="1"/>
      <protection/>
    </xf>
    <xf numFmtId="0" fontId="0" fillId="0" borderId="10" xfId="0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1" fontId="0" fillId="0" borderId="16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7" xfId="0" applyNumberForma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54" applyFont="1" applyFill="1">
      <alignment/>
      <protection/>
    </xf>
    <xf numFmtId="0" fontId="0" fillId="0" borderId="0" xfId="54" applyAlignment="1">
      <alignment horizontal="left"/>
      <protection/>
    </xf>
    <xf numFmtId="0" fontId="0" fillId="0" borderId="0" xfId="54">
      <alignment/>
      <protection/>
    </xf>
    <xf numFmtId="0" fontId="6" fillId="0" borderId="0" xfId="54" applyFont="1" applyFill="1" applyAlignment="1">
      <alignment horizontal="center"/>
      <protection/>
    </xf>
    <xf numFmtId="0" fontId="6" fillId="0" borderId="0" xfId="54" applyFont="1" applyFill="1" applyAlignment="1">
      <alignment horizontal="left"/>
      <protection/>
    </xf>
    <xf numFmtId="0" fontId="2" fillId="0" borderId="10" xfId="54" applyFont="1" applyFill="1" applyBorder="1" applyAlignment="1">
      <alignment horizontal="left" vertical="center"/>
      <protection/>
    </xf>
    <xf numFmtId="0" fontId="6" fillId="0" borderId="10" xfId="54" applyFont="1" applyFill="1" applyBorder="1" applyAlignment="1">
      <alignment horizontal="left"/>
      <protection/>
    </xf>
    <xf numFmtId="0" fontId="3" fillId="0" borderId="10" xfId="54" applyFont="1" applyFill="1" applyBorder="1" applyAlignment="1">
      <alignment horizontal="left" vertical="center"/>
      <protection/>
    </xf>
    <xf numFmtId="0" fontId="7" fillId="0" borderId="10" xfId="54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3" fontId="13" fillId="0" borderId="12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49" fontId="0" fillId="0" borderId="10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3" fillId="0" borderId="19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0" xfId="0" applyNumberForma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3" fontId="14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65" fontId="46" fillId="0" borderId="0" xfId="46" applyNumberFormat="1" applyFont="1" applyFill="1" applyAlignment="1">
      <alignment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16" fontId="13" fillId="0" borderId="0" xfId="0" applyNumberFormat="1" applyFont="1" applyFill="1" applyAlignment="1">
      <alignment horizontal="center"/>
    </xf>
    <xf numFmtId="3" fontId="0" fillId="0" borderId="16" xfId="0" applyNumberForma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4" fillId="0" borderId="16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14" fillId="0" borderId="20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14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Border="1" applyAlignment="1">
      <alignment horizontal="center"/>
    </xf>
    <xf numFmtId="3" fontId="14" fillId="0" borderId="12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49" fontId="14" fillId="0" borderId="17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0" fontId="14" fillId="0" borderId="14" xfId="0" applyFont="1" applyFill="1" applyBorder="1" applyAlignment="1">
      <alignment/>
    </xf>
    <xf numFmtId="49" fontId="0" fillId="0" borderId="16" xfId="0" applyNumberFormat="1" applyFill="1" applyBorder="1" applyAlignment="1">
      <alignment horizontal="center"/>
    </xf>
    <xf numFmtId="3" fontId="14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14" fillId="35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0" fontId="13" fillId="0" borderId="22" xfId="0" applyFon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14" fillId="0" borderId="12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13" fillId="0" borderId="12" xfId="0" applyFont="1" applyBorder="1" applyAlignment="1">
      <alignment horizontal="center"/>
    </xf>
    <xf numFmtId="3" fontId="13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/>
    </xf>
    <xf numFmtId="49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0" fillId="0" borderId="14" xfId="0" applyFill="1" applyBorder="1" applyAlignment="1">
      <alignment horizontal="left"/>
    </xf>
    <xf numFmtId="3" fontId="13" fillId="0" borderId="16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4" xfId="0" applyFill="1" applyBorder="1" applyAlignment="1">
      <alignment vertical="center"/>
    </xf>
    <xf numFmtId="0" fontId="1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15" fillId="0" borderId="11" xfId="0" applyFont="1" applyFill="1" applyBorder="1" applyAlignment="1">
      <alignment/>
    </xf>
    <xf numFmtId="49" fontId="18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19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14" fillId="36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165" fontId="0" fillId="0" borderId="10" xfId="46" applyNumberFormat="1" applyFill="1" applyBorder="1" applyAlignment="1">
      <alignment/>
    </xf>
    <xf numFmtId="3" fontId="0" fillId="0" borderId="10" xfId="46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5" xfId="46" applyNumberFormat="1" applyFill="1" applyBorder="1" applyAlignment="1">
      <alignment/>
    </xf>
    <xf numFmtId="3" fontId="0" fillId="0" borderId="12" xfId="46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3" fontId="0" fillId="0" borderId="10" xfId="46" applyNumberFormat="1" applyFill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wrapText="1"/>
    </xf>
    <xf numFmtId="3" fontId="58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3" fontId="13" fillId="0" borderId="10" xfId="46" applyNumberFormat="1" applyFont="1" applyFill="1" applyBorder="1" applyAlignment="1">
      <alignment/>
    </xf>
    <xf numFmtId="16" fontId="14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left"/>
    </xf>
    <xf numFmtId="3" fontId="13" fillId="0" borderId="15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54" applyFont="1" applyFill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6" fillId="0" borderId="10" xfId="54" applyNumberFormat="1" applyFont="1" applyFill="1" applyBorder="1" applyAlignment="1">
      <alignment horizontal="right" vertical="center"/>
      <protection/>
    </xf>
    <xf numFmtId="3" fontId="6" fillId="0" borderId="10" xfId="54" applyNumberFormat="1" applyFont="1" applyFill="1" applyBorder="1" applyAlignment="1">
      <alignment horizontal="right" vertical="center" wrapText="1"/>
      <protection/>
    </xf>
    <xf numFmtId="3" fontId="7" fillId="0" borderId="10" xfId="54" applyNumberFormat="1" applyFont="1" applyFill="1" applyBorder="1">
      <alignment/>
      <protection/>
    </xf>
    <xf numFmtId="3" fontId="6" fillId="0" borderId="10" xfId="54" applyNumberFormat="1" applyFont="1" applyFill="1" applyBorder="1" applyAlignment="1">
      <alignment horizontal="right"/>
      <protection/>
    </xf>
    <xf numFmtId="3" fontId="62" fillId="0" borderId="10" xfId="54" applyNumberFormat="1" applyFont="1" applyFill="1" applyBorder="1" applyAlignment="1">
      <alignment horizontal="right"/>
      <protection/>
    </xf>
    <xf numFmtId="3" fontId="7" fillId="0" borderId="10" xfId="54" applyNumberFormat="1" applyFont="1" applyFill="1" applyBorder="1" applyAlignment="1">
      <alignment horizontal="right"/>
      <protection/>
    </xf>
    <xf numFmtId="3" fontId="1" fillId="0" borderId="10" xfId="54" applyNumberFormat="1" applyFont="1" applyBorder="1">
      <alignment/>
      <protection/>
    </xf>
    <xf numFmtId="0" fontId="6" fillId="0" borderId="0" xfId="54" applyFont="1" applyFill="1" applyAlignment="1">
      <alignment/>
      <protection/>
    </xf>
    <xf numFmtId="49" fontId="6" fillId="0" borderId="18" xfId="54" applyNumberFormat="1" applyFont="1" applyFill="1" applyBorder="1" applyAlignment="1">
      <alignment horizontal="center" vertical="center"/>
      <protection/>
    </xf>
    <xf numFmtId="0" fontId="6" fillId="0" borderId="18" xfId="54" applyFont="1" applyFill="1" applyBorder="1" applyAlignment="1">
      <alignment horizontal="left"/>
      <protection/>
    </xf>
    <xf numFmtId="3" fontId="6" fillId="0" borderId="18" xfId="54" applyNumberFormat="1" applyFont="1" applyFill="1" applyBorder="1" applyAlignment="1">
      <alignment horizontal="right"/>
      <protection/>
    </xf>
    <xf numFmtId="3" fontId="7" fillId="0" borderId="18" xfId="54" applyNumberFormat="1" applyFont="1" applyFill="1" applyBorder="1">
      <alignment/>
      <protection/>
    </xf>
    <xf numFmtId="49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left"/>
      <protection/>
    </xf>
    <xf numFmtId="3" fontId="6" fillId="0" borderId="0" xfId="54" applyNumberFormat="1" applyFont="1" applyFill="1" applyBorder="1" applyAlignment="1">
      <alignment horizontal="right"/>
      <protection/>
    </xf>
    <xf numFmtId="3" fontId="7" fillId="0" borderId="0" xfId="54" applyNumberFormat="1" applyFont="1" applyFill="1" applyBorder="1">
      <alignment/>
      <protection/>
    </xf>
    <xf numFmtId="1" fontId="0" fillId="0" borderId="0" xfId="0" applyNumberFormat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20" fillId="33" borderId="10" xfId="0" applyNumberFormat="1" applyFont="1" applyFill="1" applyBorder="1" applyAlignment="1">
      <alignment horizontal="right" vertical="center"/>
    </xf>
    <xf numFmtId="3" fontId="1" fillId="33" borderId="10" xfId="46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/>
      <protection/>
    </xf>
    <xf numFmtId="3" fontId="6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3" fontId="63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49" fontId="14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4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left" vertical="center"/>
    </xf>
    <xf numFmtId="3" fontId="14" fillId="0" borderId="10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3" fontId="14" fillId="0" borderId="10" xfId="46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49" fontId="6" fillId="0" borderId="16" xfId="54" applyNumberFormat="1" applyFont="1" applyFill="1" applyBorder="1" applyAlignment="1">
      <alignment horizontal="center" vertical="center"/>
      <protection/>
    </xf>
    <xf numFmtId="49" fontId="6" fillId="0" borderId="17" xfId="54" applyNumberFormat="1" applyFont="1" applyFill="1" applyBorder="1" applyAlignment="1">
      <alignment horizontal="center" vertical="center"/>
      <protection/>
    </xf>
    <xf numFmtId="49" fontId="6" fillId="0" borderId="14" xfId="54" applyNumberFormat="1" applyFont="1" applyFill="1" applyBorder="1" applyAlignment="1">
      <alignment horizontal="center" vertical="center"/>
      <protection/>
    </xf>
    <xf numFmtId="0" fontId="6" fillId="0" borderId="16" xfId="54" applyFont="1" applyFill="1" applyBorder="1" applyAlignment="1">
      <alignment horizontal="center" vertical="center"/>
      <protection/>
    </xf>
    <xf numFmtId="0" fontId="6" fillId="0" borderId="17" xfId="54" applyFont="1" applyFill="1" applyBorder="1" applyAlignment="1">
      <alignment horizontal="center" vertical="center"/>
      <protection/>
    </xf>
    <xf numFmtId="0" fontId="6" fillId="0" borderId="14" xfId="54" applyFont="1" applyFill="1" applyBorder="1" applyAlignment="1">
      <alignment horizontal="center" vertical="center"/>
      <protection/>
    </xf>
    <xf numFmtId="0" fontId="6" fillId="0" borderId="0" xfId="54" applyFont="1" applyFill="1" applyAlignment="1">
      <alignment horizontal="center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57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3" fontId="6" fillId="0" borderId="10" xfId="54" applyNumberFormat="1" applyFont="1" applyFill="1" applyBorder="1" applyAlignment="1">
      <alignment horizontal="center" vertical="center"/>
      <protection/>
    </xf>
    <xf numFmtId="0" fontId="63" fillId="0" borderId="10" xfId="0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54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4" fillId="0" borderId="11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14" fillId="0" borderId="16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14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4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vertical="center"/>
    </xf>
    <xf numFmtId="3" fontId="0" fillId="0" borderId="16" xfId="0" applyNumberForma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14" fillId="0" borderId="11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9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5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\El&#337;ir&#225;nyzat\V&#225;ros%20kiad&#225;s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áros"/>
      <sheetName val="GESZ"/>
      <sheetName val="K.V.Óvoda"/>
      <sheetName val="Könyvtár"/>
      <sheetName val="KH"/>
      <sheetName val="Városgondnokság"/>
      <sheetName val="Közös Hivatal"/>
      <sheetName val="Önkormányzat"/>
    </sheetNames>
    <sheetDataSet>
      <sheetData sheetId="2">
        <row r="4">
          <cell r="M4">
            <v>0</v>
          </cell>
        </row>
      </sheetData>
      <sheetData sheetId="3">
        <row r="4">
          <cell r="M4">
            <v>0</v>
          </cell>
        </row>
      </sheetData>
      <sheetData sheetId="4">
        <row r="4">
          <cell r="M4">
            <v>0</v>
          </cell>
        </row>
      </sheetData>
      <sheetData sheetId="5"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</row>
      </sheetData>
      <sheetData sheetId="6"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O4">
            <v>0</v>
          </cell>
          <cell r="R4">
            <v>0</v>
          </cell>
          <cell r="S4">
            <v>0</v>
          </cell>
        </row>
      </sheetData>
      <sheetData sheetId="7">
        <row r="4">
          <cell r="G4">
            <v>0</v>
          </cell>
          <cell r="R4">
            <v>0</v>
          </cell>
          <cell r="S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3.00390625" style="0" customWidth="1"/>
    <col min="2" max="2" width="35.375" style="0" customWidth="1"/>
    <col min="3" max="3" width="10.75390625" style="0" customWidth="1"/>
    <col min="4" max="4" width="11.00390625" style="0" customWidth="1"/>
    <col min="5" max="5" width="9.75390625" style="0" customWidth="1"/>
    <col min="6" max="6" width="6.375" style="0" customWidth="1"/>
    <col min="7" max="7" width="2.875" style="0" customWidth="1"/>
    <col min="8" max="8" width="27.375" style="0" customWidth="1"/>
    <col min="9" max="9" width="11.00390625" style="0" customWidth="1"/>
    <col min="10" max="10" width="10.75390625" style="0" customWidth="1"/>
    <col min="11" max="11" width="10.00390625" style="0" customWidth="1"/>
    <col min="12" max="12" width="6.75390625" style="0" customWidth="1"/>
  </cols>
  <sheetData>
    <row r="1" spans="1:12" ht="12.75">
      <c r="A1" t="s">
        <v>319</v>
      </c>
      <c r="L1" s="88" t="s">
        <v>361</v>
      </c>
    </row>
    <row r="2" spans="1:11" ht="15">
      <c r="A2" s="370" t="s">
        <v>358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">
      <c r="A3" s="370" t="s">
        <v>359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6" spans="1:12" ht="31.5" customHeight="1">
      <c r="A6" s="371" t="s">
        <v>232</v>
      </c>
      <c r="B6" s="372"/>
      <c r="C6" s="60" t="s">
        <v>233</v>
      </c>
      <c r="D6" s="55" t="s">
        <v>143</v>
      </c>
      <c r="E6" s="55" t="s">
        <v>225</v>
      </c>
      <c r="F6" s="300" t="s">
        <v>362</v>
      </c>
      <c r="G6" s="371" t="s">
        <v>234</v>
      </c>
      <c r="H6" s="372"/>
      <c r="I6" s="60" t="s">
        <v>233</v>
      </c>
      <c r="J6" s="55" t="s">
        <v>143</v>
      </c>
      <c r="K6" s="55" t="s">
        <v>225</v>
      </c>
      <c r="L6" s="89" t="s">
        <v>362</v>
      </c>
    </row>
    <row r="7" spans="1:12" s="227" customFormat="1" ht="19.5" customHeight="1">
      <c r="A7" s="295">
        <v>1</v>
      </c>
      <c r="B7" s="296" t="s">
        <v>789</v>
      </c>
      <c r="C7" s="262">
        <v>1900981</v>
      </c>
      <c r="D7" s="298">
        <v>1736620</v>
      </c>
      <c r="E7" s="298">
        <v>1736620</v>
      </c>
      <c r="F7" s="301">
        <f>E7/D7*100</f>
        <v>100</v>
      </c>
      <c r="G7" s="295">
        <v>1</v>
      </c>
      <c r="H7" s="296" t="s">
        <v>70</v>
      </c>
      <c r="I7" s="297">
        <v>822392</v>
      </c>
      <c r="J7" s="298">
        <v>1581471</v>
      </c>
      <c r="K7" s="298">
        <v>1556523</v>
      </c>
      <c r="L7" s="302">
        <f>K7/J7*100</f>
        <v>98.4224813480614</v>
      </c>
    </row>
    <row r="8" spans="1:12" s="227" customFormat="1" ht="19.5" customHeight="1">
      <c r="A8" s="295">
        <v>2</v>
      </c>
      <c r="B8" s="296" t="s">
        <v>165</v>
      </c>
      <c r="C8" s="262">
        <v>0</v>
      </c>
      <c r="D8" s="298">
        <v>0</v>
      </c>
      <c r="E8" s="298">
        <v>0</v>
      </c>
      <c r="F8" s="301"/>
      <c r="G8" s="295">
        <v>2</v>
      </c>
      <c r="H8" s="296" t="s">
        <v>800</v>
      </c>
      <c r="I8" s="297">
        <v>236073</v>
      </c>
      <c r="J8" s="298">
        <v>340327</v>
      </c>
      <c r="K8" s="298">
        <v>326825</v>
      </c>
      <c r="L8" s="302">
        <f aca="true" t="shared" si="0" ref="L8:L23">K8/J8*100</f>
        <v>96.03263919700758</v>
      </c>
    </row>
    <row r="9" spans="1:12" s="227" customFormat="1" ht="19.5" customHeight="1">
      <c r="A9" s="295">
        <v>3</v>
      </c>
      <c r="B9" s="296" t="s">
        <v>790</v>
      </c>
      <c r="C9" s="262">
        <v>181308</v>
      </c>
      <c r="D9" s="298">
        <v>1176956</v>
      </c>
      <c r="E9" s="298">
        <v>1148406</v>
      </c>
      <c r="F9" s="301">
        <f aca="true" t="shared" si="1" ref="F9:F23">E9/D9*100</f>
        <v>97.57425086409347</v>
      </c>
      <c r="G9" s="295">
        <v>3</v>
      </c>
      <c r="H9" s="296" t="s">
        <v>71</v>
      </c>
      <c r="I9" s="297">
        <v>937476</v>
      </c>
      <c r="J9" s="298">
        <v>1257354</v>
      </c>
      <c r="K9" s="298">
        <v>1105226</v>
      </c>
      <c r="L9" s="302">
        <f t="shared" si="0"/>
        <v>87.90094118283317</v>
      </c>
    </row>
    <row r="10" spans="1:12" s="227" customFormat="1" ht="19.5" customHeight="1">
      <c r="A10" s="295">
        <v>4</v>
      </c>
      <c r="B10" s="296" t="s">
        <v>793</v>
      </c>
      <c r="C10" s="262">
        <v>10964</v>
      </c>
      <c r="D10" s="298">
        <v>41217</v>
      </c>
      <c r="E10" s="298">
        <v>41217</v>
      </c>
      <c r="F10" s="301">
        <f t="shared" si="1"/>
        <v>100</v>
      </c>
      <c r="G10" s="295">
        <v>4</v>
      </c>
      <c r="H10" s="296" t="s">
        <v>147</v>
      </c>
      <c r="I10" s="297">
        <v>705294</v>
      </c>
      <c r="J10" s="298">
        <v>358803</v>
      </c>
      <c r="K10" s="298">
        <v>277923</v>
      </c>
      <c r="L10" s="302">
        <f t="shared" si="0"/>
        <v>77.4583824549962</v>
      </c>
    </row>
    <row r="11" spans="1:12" s="227" customFormat="1" ht="19.5" customHeight="1">
      <c r="A11" s="295">
        <v>5</v>
      </c>
      <c r="B11" s="296" t="s">
        <v>794</v>
      </c>
      <c r="C11" s="262">
        <v>176703</v>
      </c>
      <c r="D11" s="298">
        <v>391497</v>
      </c>
      <c r="E11" s="298">
        <v>296916</v>
      </c>
      <c r="F11" s="301">
        <f t="shared" si="1"/>
        <v>75.84119418539605</v>
      </c>
      <c r="G11" s="295">
        <v>5</v>
      </c>
      <c r="H11" s="296" t="s">
        <v>165</v>
      </c>
      <c r="I11" s="297">
        <v>0</v>
      </c>
      <c r="J11" s="298">
        <v>26018</v>
      </c>
      <c r="K11" s="298">
        <v>25225</v>
      </c>
      <c r="L11" s="302">
        <f t="shared" si="0"/>
        <v>96.95211007763855</v>
      </c>
    </row>
    <row r="12" spans="1:12" s="227" customFormat="1" ht="19.5" customHeight="1">
      <c r="A12" s="295">
        <v>6</v>
      </c>
      <c r="B12" s="296" t="s">
        <v>372</v>
      </c>
      <c r="C12" s="262">
        <v>719050</v>
      </c>
      <c r="D12" s="298">
        <v>771690</v>
      </c>
      <c r="E12" s="298">
        <v>808605</v>
      </c>
      <c r="F12" s="301">
        <f t="shared" si="1"/>
        <v>104.78365664969094</v>
      </c>
      <c r="G12" s="295">
        <v>6</v>
      </c>
      <c r="H12" s="296" t="s">
        <v>801</v>
      </c>
      <c r="I12" s="297">
        <v>73016</v>
      </c>
      <c r="J12" s="298">
        <v>274072</v>
      </c>
      <c r="K12" s="298">
        <v>273094</v>
      </c>
      <c r="L12" s="302">
        <f t="shared" si="0"/>
        <v>99.64315946174727</v>
      </c>
    </row>
    <row r="13" spans="1:12" s="227" customFormat="1" ht="19.5" customHeight="1">
      <c r="A13" s="295">
        <v>7</v>
      </c>
      <c r="B13" s="296" t="s">
        <v>24</v>
      </c>
      <c r="C13" s="262">
        <v>187227</v>
      </c>
      <c r="D13" s="298">
        <v>334126</v>
      </c>
      <c r="E13" s="298">
        <v>327174</v>
      </c>
      <c r="F13" s="301">
        <f t="shared" si="1"/>
        <v>97.91934779095311</v>
      </c>
      <c r="G13" s="295">
        <v>7</v>
      </c>
      <c r="H13" s="296" t="s">
        <v>802</v>
      </c>
      <c r="I13" s="297">
        <v>3000</v>
      </c>
      <c r="J13" s="298">
        <v>3360</v>
      </c>
      <c r="K13" s="298">
        <v>3360</v>
      </c>
      <c r="L13" s="302">
        <f t="shared" si="0"/>
        <v>100</v>
      </c>
    </row>
    <row r="14" spans="1:12" s="227" customFormat="1" ht="19.5" customHeight="1">
      <c r="A14" s="295">
        <v>8</v>
      </c>
      <c r="B14" s="296" t="s">
        <v>795</v>
      </c>
      <c r="C14" s="262">
        <v>4480</v>
      </c>
      <c r="D14" s="298">
        <v>4561</v>
      </c>
      <c r="E14" s="298">
        <v>6450</v>
      </c>
      <c r="F14" s="301">
        <f t="shared" si="1"/>
        <v>141.41635606226706</v>
      </c>
      <c r="G14" s="295">
        <v>8</v>
      </c>
      <c r="H14" s="296" t="s">
        <v>803</v>
      </c>
      <c r="I14" s="297">
        <v>107888</v>
      </c>
      <c r="J14" s="298">
        <v>284875</v>
      </c>
      <c r="K14" s="298">
        <v>276604</v>
      </c>
      <c r="L14" s="302">
        <f t="shared" si="0"/>
        <v>97.0966213251426</v>
      </c>
    </row>
    <row r="15" spans="1:12" s="227" customFormat="1" ht="19.5" customHeight="1">
      <c r="A15" s="295">
        <v>9</v>
      </c>
      <c r="B15" s="296" t="s">
        <v>791</v>
      </c>
      <c r="C15" s="262">
        <v>3000</v>
      </c>
      <c r="D15" s="298">
        <v>7017</v>
      </c>
      <c r="E15" s="298">
        <v>7095</v>
      </c>
      <c r="F15" s="301">
        <f t="shared" si="1"/>
        <v>101.11158614792646</v>
      </c>
      <c r="G15" s="295">
        <v>9</v>
      </c>
      <c r="H15" s="296" t="s">
        <v>151</v>
      </c>
      <c r="I15" s="297">
        <v>393643</v>
      </c>
      <c r="J15" s="298">
        <v>60933</v>
      </c>
      <c r="K15" s="298">
        <v>0</v>
      </c>
      <c r="L15" s="302">
        <f t="shared" si="0"/>
        <v>0</v>
      </c>
    </row>
    <row r="16" spans="1:12" s="227" customFormat="1" ht="19.5" customHeight="1">
      <c r="A16" s="295">
        <v>10</v>
      </c>
      <c r="B16" s="296" t="s">
        <v>792</v>
      </c>
      <c r="C16" s="262">
        <v>0</v>
      </c>
      <c r="D16" s="298">
        <v>2147</v>
      </c>
      <c r="E16" s="298">
        <v>2147</v>
      </c>
      <c r="F16" s="301">
        <f t="shared" si="1"/>
        <v>100</v>
      </c>
      <c r="G16" s="295">
        <v>10</v>
      </c>
      <c r="H16" s="296" t="s">
        <v>164</v>
      </c>
      <c r="I16" s="297">
        <v>423229</v>
      </c>
      <c r="J16" s="298">
        <v>502163</v>
      </c>
      <c r="K16" s="298">
        <v>335462</v>
      </c>
      <c r="L16" s="302">
        <f t="shared" si="0"/>
        <v>66.80340845502357</v>
      </c>
    </row>
    <row r="17" spans="1:12" s="227" customFormat="1" ht="19.5" customHeight="1">
      <c r="A17" s="295">
        <v>11</v>
      </c>
      <c r="B17" s="296" t="s">
        <v>796</v>
      </c>
      <c r="C17" s="262">
        <v>0</v>
      </c>
      <c r="D17" s="298">
        <v>1335</v>
      </c>
      <c r="E17" s="298">
        <v>1657</v>
      </c>
      <c r="F17" s="301">
        <f t="shared" si="1"/>
        <v>124.11985018726593</v>
      </c>
      <c r="G17" s="295">
        <v>11</v>
      </c>
      <c r="H17" s="296" t="s">
        <v>152</v>
      </c>
      <c r="I17" s="297">
        <v>134676</v>
      </c>
      <c r="J17" s="298">
        <v>136592</v>
      </c>
      <c r="K17" s="298">
        <v>81736</v>
      </c>
      <c r="L17" s="302">
        <f t="shared" si="0"/>
        <v>59.8395220803561</v>
      </c>
    </row>
    <row r="18" spans="1:12" s="227" customFormat="1" ht="19.5" customHeight="1">
      <c r="A18" s="295">
        <v>12</v>
      </c>
      <c r="B18" s="296" t="s">
        <v>797</v>
      </c>
      <c r="C18" s="262">
        <v>91926</v>
      </c>
      <c r="D18" s="298">
        <v>61797</v>
      </c>
      <c r="E18" s="298">
        <v>976</v>
      </c>
      <c r="F18" s="301">
        <f t="shared" si="1"/>
        <v>1.5793646940790007</v>
      </c>
      <c r="G18" s="295">
        <v>12</v>
      </c>
      <c r="H18" s="296" t="s">
        <v>804</v>
      </c>
      <c r="I18" s="297">
        <v>0</v>
      </c>
      <c r="J18" s="298">
        <v>0</v>
      </c>
      <c r="K18" s="298">
        <v>0</v>
      </c>
      <c r="L18" s="302"/>
    </row>
    <row r="19" spans="1:12" s="227" customFormat="1" ht="19.5" customHeight="1">
      <c r="A19" s="295">
        <v>13</v>
      </c>
      <c r="B19" s="296" t="s">
        <v>812</v>
      </c>
      <c r="C19" s="262">
        <v>261877</v>
      </c>
      <c r="D19" s="298">
        <v>0</v>
      </c>
      <c r="E19" s="298">
        <v>0</v>
      </c>
      <c r="F19" s="301"/>
      <c r="G19" s="295">
        <v>13</v>
      </c>
      <c r="H19" s="296" t="s">
        <v>805</v>
      </c>
      <c r="I19" s="297">
        <v>0</v>
      </c>
      <c r="J19" s="298">
        <v>1500</v>
      </c>
      <c r="K19" s="298">
        <v>1500</v>
      </c>
      <c r="L19" s="302">
        <f t="shared" si="0"/>
        <v>100</v>
      </c>
    </row>
    <row r="20" spans="1:12" s="227" customFormat="1" ht="19.5" customHeight="1">
      <c r="A20" s="295">
        <v>14</v>
      </c>
      <c r="B20" s="296" t="s">
        <v>813</v>
      </c>
      <c r="C20" s="297">
        <v>324640</v>
      </c>
      <c r="D20" s="298">
        <v>327932</v>
      </c>
      <c r="E20" s="298">
        <v>327932</v>
      </c>
      <c r="F20" s="301">
        <f t="shared" si="1"/>
        <v>100</v>
      </c>
      <c r="G20" s="295">
        <v>14</v>
      </c>
      <c r="H20" s="296" t="s">
        <v>806</v>
      </c>
      <c r="I20" s="297">
        <v>25469</v>
      </c>
      <c r="J20" s="298">
        <v>29427</v>
      </c>
      <c r="K20" s="298">
        <v>23929</v>
      </c>
      <c r="L20" s="302">
        <f t="shared" si="0"/>
        <v>81.31647806436266</v>
      </c>
    </row>
    <row r="21" spans="1:12" s="227" customFormat="1" ht="19.5" customHeight="1">
      <c r="A21" s="295">
        <v>15</v>
      </c>
      <c r="B21" s="296" t="s">
        <v>394</v>
      </c>
      <c r="C21" s="297">
        <v>0</v>
      </c>
      <c r="D21" s="298">
        <v>0</v>
      </c>
      <c r="E21" s="298">
        <v>42618</v>
      </c>
      <c r="F21" s="301"/>
      <c r="G21" s="295">
        <v>15</v>
      </c>
      <c r="H21" s="296" t="s">
        <v>808</v>
      </c>
      <c r="I21" s="297">
        <v>0</v>
      </c>
      <c r="J21" s="298">
        <v>0</v>
      </c>
      <c r="K21" s="298">
        <v>0</v>
      </c>
      <c r="L21" s="302"/>
    </row>
    <row r="22" spans="1:12" s="227" customFormat="1" ht="19.5" customHeight="1">
      <c r="A22" s="295"/>
      <c r="F22" s="301"/>
      <c r="G22" s="295">
        <v>16</v>
      </c>
      <c r="H22" s="296" t="s">
        <v>814</v>
      </c>
      <c r="I22" s="297">
        <v>0</v>
      </c>
      <c r="J22" s="298">
        <v>0</v>
      </c>
      <c r="K22" s="298">
        <v>0</v>
      </c>
      <c r="L22" s="302"/>
    </row>
    <row r="23" spans="1:12" ht="30.75" customHeight="1">
      <c r="A23" s="56"/>
      <c r="B23" s="59" t="s">
        <v>235</v>
      </c>
      <c r="C23" s="299">
        <f>SUM(C7:C21)</f>
        <v>3862156</v>
      </c>
      <c r="D23" s="299">
        <f>SUM(D7:D21)</f>
        <v>4856895</v>
      </c>
      <c r="E23" s="299">
        <f>SUM(E7:E21)</f>
        <v>4747813</v>
      </c>
      <c r="F23" s="301">
        <f t="shared" si="1"/>
        <v>97.75407950964556</v>
      </c>
      <c r="G23" s="56"/>
      <c r="H23" s="59" t="s">
        <v>236</v>
      </c>
      <c r="I23" s="299">
        <f>SUM(I7:I22)</f>
        <v>3862156</v>
      </c>
      <c r="J23" s="299">
        <f>SUM(J7:J22)</f>
        <v>4856895</v>
      </c>
      <c r="K23" s="299">
        <f>SUM(K7:K22)</f>
        <v>4287407</v>
      </c>
      <c r="L23" s="302">
        <f t="shared" si="0"/>
        <v>88.27464872104504</v>
      </c>
    </row>
  </sheetData>
  <sheetProtection/>
  <mergeCells count="4">
    <mergeCell ref="A3:K3"/>
    <mergeCell ref="A6:B6"/>
    <mergeCell ref="G6:H6"/>
    <mergeCell ref="A2:K2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39.75390625" style="352" customWidth="1"/>
    <col min="2" max="2" width="25.25390625" style="353" customWidth="1"/>
    <col min="3" max="3" width="14.75390625" style="353" customWidth="1"/>
    <col min="4" max="4" width="12.75390625" style="353" customWidth="1"/>
    <col min="5" max="5" width="12.375" style="353" customWidth="1"/>
    <col min="6" max="6" width="10.00390625" style="353" customWidth="1"/>
    <col min="7" max="7" width="10.625" style="353" customWidth="1"/>
    <col min="8" max="8" width="18.00390625" style="353" customWidth="1"/>
    <col min="9" max="16384" width="9.125" style="353" customWidth="1"/>
  </cols>
  <sheetData>
    <row r="1" spans="1:8" ht="12">
      <c r="A1" s="352" t="s">
        <v>773</v>
      </c>
      <c r="H1" s="354" t="s">
        <v>1010</v>
      </c>
    </row>
    <row r="2" spans="1:8" ht="12.75" customHeight="1">
      <c r="A2" s="443" t="s">
        <v>1009</v>
      </c>
      <c r="B2" s="443"/>
      <c r="C2" s="443"/>
      <c r="D2" s="443"/>
      <c r="E2" s="443"/>
      <c r="F2" s="443"/>
      <c r="G2" s="443"/>
      <c r="H2" s="443"/>
    </row>
    <row r="3" spans="1:8" ht="12.75" customHeight="1">
      <c r="A3" s="444" t="s">
        <v>359</v>
      </c>
      <c r="B3" s="444"/>
      <c r="C3" s="444"/>
      <c r="D3" s="444"/>
      <c r="E3" s="444"/>
      <c r="F3" s="444"/>
      <c r="G3" s="444"/>
      <c r="H3" s="444"/>
    </row>
    <row r="5" spans="1:8" ht="12">
      <c r="A5" s="436" t="s">
        <v>240</v>
      </c>
      <c r="B5" s="436" t="s">
        <v>241</v>
      </c>
      <c r="C5" s="436" t="s">
        <v>242</v>
      </c>
      <c r="D5" s="356" t="s">
        <v>243</v>
      </c>
      <c r="E5" s="356" t="s">
        <v>244</v>
      </c>
      <c r="F5" s="356" t="s">
        <v>243</v>
      </c>
      <c r="G5" s="356" t="s">
        <v>244</v>
      </c>
      <c r="H5" s="436" t="s">
        <v>245</v>
      </c>
    </row>
    <row r="6" spans="1:8" ht="12">
      <c r="A6" s="436"/>
      <c r="B6" s="436"/>
      <c r="C6" s="436"/>
      <c r="D6" s="356" t="s">
        <v>246</v>
      </c>
      <c r="E6" s="356" t="s">
        <v>246</v>
      </c>
      <c r="F6" s="356" t="s">
        <v>247</v>
      </c>
      <c r="G6" s="356" t="s">
        <v>247</v>
      </c>
      <c r="H6" s="436"/>
    </row>
    <row r="7" spans="1:8" ht="48">
      <c r="A7" s="355" t="s">
        <v>248</v>
      </c>
      <c r="B7" s="355" t="s">
        <v>249</v>
      </c>
      <c r="C7" s="357">
        <v>13495403</v>
      </c>
      <c r="D7" s="357">
        <v>13495403</v>
      </c>
      <c r="E7" s="357">
        <v>13170441</v>
      </c>
      <c r="F7" s="357">
        <v>0</v>
      </c>
      <c r="G7" s="357">
        <v>0</v>
      </c>
      <c r="H7" s="358" t="s">
        <v>250</v>
      </c>
    </row>
    <row r="8" spans="1:8" ht="36">
      <c r="A8" s="355" t="s">
        <v>251</v>
      </c>
      <c r="B8" s="436" t="s">
        <v>252</v>
      </c>
      <c r="C8" s="438">
        <v>37491000</v>
      </c>
      <c r="D8" s="357">
        <v>21105362</v>
      </c>
      <c r="E8" s="357">
        <v>11625720</v>
      </c>
      <c r="F8" s="357">
        <v>1375555</v>
      </c>
      <c r="G8" s="357">
        <v>2646970</v>
      </c>
      <c r="H8" s="445" t="s">
        <v>253</v>
      </c>
    </row>
    <row r="9" spans="1:8" ht="36">
      <c r="A9" s="355" t="s">
        <v>1019</v>
      </c>
      <c r="B9" s="436"/>
      <c r="C9" s="438"/>
      <c r="D9" s="357">
        <v>0</v>
      </c>
      <c r="E9" s="357">
        <v>500000</v>
      </c>
      <c r="F9" s="357">
        <v>500000</v>
      </c>
      <c r="G9" s="357"/>
      <c r="H9" s="445"/>
    </row>
    <row r="10" spans="1:8" ht="24">
      <c r="A10" s="355" t="s">
        <v>254</v>
      </c>
      <c r="B10" s="355" t="s">
        <v>252</v>
      </c>
      <c r="C10" s="357">
        <v>20468722</v>
      </c>
      <c r="D10" s="357">
        <v>12372138</v>
      </c>
      <c r="E10" s="357">
        <v>11924631</v>
      </c>
      <c r="F10" s="357">
        <v>4560800</v>
      </c>
      <c r="G10" s="357">
        <v>4775000</v>
      </c>
      <c r="H10" s="358" t="s">
        <v>255</v>
      </c>
    </row>
    <row r="11" spans="1:8" ht="36">
      <c r="A11" s="355" t="s">
        <v>256</v>
      </c>
      <c r="B11" s="436" t="s">
        <v>252</v>
      </c>
      <c r="C11" s="438">
        <v>39928800</v>
      </c>
      <c r="D11" s="357">
        <v>12224749</v>
      </c>
      <c r="E11" s="357">
        <v>34985697</v>
      </c>
      <c r="F11" s="359">
        <v>23396000</v>
      </c>
      <c r="G11" s="359">
        <v>635000</v>
      </c>
      <c r="H11" s="437" t="s">
        <v>257</v>
      </c>
    </row>
    <row r="12" spans="1:8" ht="36">
      <c r="A12" s="355" t="s">
        <v>258</v>
      </c>
      <c r="B12" s="437"/>
      <c r="C12" s="437"/>
      <c r="D12" s="357">
        <v>0</v>
      </c>
      <c r="E12" s="357">
        <v>2286000</v>
      </c>
      <c r="F12" s="359">
        <v>3810000</v>
      </c>
      <c r="G12" s="359">
        <v>1524000</v>
      </c>
      <c r="H12" s="437"/>
    </row>
    <row r="13" spans="1:8" ht="36">
      <c r="A13" s="355" t="s">
        <v>1020</v>
      </c>
      <c r="B13" s="437" t="s">
        <v>252</v>
      </c>
      <c r="C13" s="438">
        <v>9989640</v>
      </c>
      <c r="D13" s="360">
        <v>9454639</v>
      </c>
      <c r="E13" s="360">
        <v>9425809</v>
      </c>
      <c r="F13" s="360">
        <v>130000</v>
      </c>
      <c r="G13" s="360">
        <v>0</v>
      </c>
      <c r="H13" s="437" t="s">
        <v>259</v>
      </c>
    </row>
    <row r="14" spans="1:8" ht="36">
      <c r="A14" s="355" t="s">
        <v>1021</v>
      </c>
      <c r="B14" s="437"/>
      <c r="C14" s="442"/>
      <c r="D14" s="360">
        <v>399999</v>
      </c>
      <c r="E14" s="360">
        <v>399999</v>
      </c>
      <c r="F14" s="360">
        <v>0</v>
      </c>
      <c r="G14" s="360">
        <v>0</v>
      </c>
      <c r="H14" s="437"/>
    </row>
    <row r="15" spans="1:8" ht="36">
      <c r="A15" s="361" t="s">
        <v>260</v>
      </c>
      <c r="B15" s="437" t="s">
        <v>252</v>
      </c>
      <c r="C15" s="442">
        <v>9992352</v>
      </c>
      <c r="D15" s="360">
        <v>3391089</v>
      </c>
      <c r="E15" s="360">
        <v>9471518</v>
      </c>
      <c r="F15" s="360">
        <v>6244300</v>
      </c>
      <c r="G15" s="360">
        <v>0</v>
      </c>
      <c r="H15" s="437" t="s">
        <v>259</v>
      </c>
    </row>
    <row r="16" spans="1:8" ht="36">
      <c r="A16" s="361" t="s">
        <v>261</v>
      </c>
      <c r="B16" s="437"/>
      <c r="C16" s="442"/>
      <c r="D16" s="360">
        <v>341999</v>
      </c>
      <c r="E16" s="360">
        <v>341999</v>
      </c>
      <c r="F16" s="360">
        <v>0</v>
      </c>
      <c r="G16" s="360">
        <v>0</v>
      </c>
      <c r="H16" s="437"/>
    </row>
    <row r="17" spans="1:8" ht="19.5" customHeight="1">
      <c r="A17" s="361" t="s">
        <v>1014</v>
      </c>
      <c r="B17" s="437" t="s">
        <v>263</v>
      </c>
      <c r="C17" s="442">
        <v>17810896</v>
      </c>
      <c r="D17" s="360">
        <v>0</v>
      </c>
      <c r="E17" s="360">
        <v>13969170</v>
      </c>
      <c r="F17" s="360">
        <v>15995338</v>
      </c>
      <c r="G17" s="360">
        <v>4271060</v>
      </c>
      <c r="H17" s="437" t="s">
        <v>264</v>
      </c>
    </row>
    <row r="18" spans="1:8" ht="19.5" customHeight="1">
      <c r="A18" s="361" t="s">
        <v>262</v>
      </c>
      <c r="B18" s="437"/>
      <c r="C18" s="442"/>
      <c r="D18" s="360">
        <v>1815558</v>
      </c>
      <c r="E18" s="360">
        <v>546100</v>
      </c>
      <c r="F18" s="360"/>
      <c r="G18" s="360"/>
      <c r="H18" s="437"/>
    </row>
    <row r="19" spans="1:8" ht="60">
      <c r="A19" s="361" t="s">
        <v>265</v>
      </c>
      <c r="B19" s="359" t="s">
        <v>249</v>
      </c>
      <c r="C19" s="362">
        <v>19660368</v>
      </c>
      <c r="D19" s="362">
        <v>2167884</v>
      </c>
      <c r="E19" s="360">
        <v>1822171</v>
      </c>
      <c r="F19" s="360">
        <v>19276716</v>
      </c>
      <c r="G19" s="360">
        <v>17854930</v>
      </c>
      <c r="H19" s="359" t="s">
        <v>266</v>
      </c>
    </row>
    <row r="20" spans="1:8" ht="72">
      <c r="A20" s="361" t="s">
        <v>267</v>
      </c>
      <c r="B20" s="359" t="s">
        <v>249</v>
      </c>
      <c r="C20" s="362">
        <v>52433296</v>
      </c>
      <c r="D20" s="362">
        <v>51670975</v>
      </c>
      <c r="E20" s="360">
        <v>52467084</v>
      </c>
      <c r="F20" s="360">
        <v>1766135</v>
      </c>
      <c r="G20" s="360">
        <v>0</v>
      </c>
      <c r="H20" s="359" t="s">
        <v>266</v>
      </c>
    </row>
    <row r="21" spans="1:8" ht="36">
      <c r="A21" s="361" t="s">
        <v>268</v>
      </c>
      <c r="B21" s="359" t="s">
        <v>249</v>
      </c>
      <c r="C21" s="362">
        <v>47345337</v>
      </c>
      <c r="D21" s="362">
        <v>1086133</v>
      </c>
      <c r="E21" s="360">
        <v>2610754</v>
      </c>
      <c r="F21" s="360">
        <v>46259204</v>
      </c>
      <c r="G21" s="360">
        <v>53169642</v>
      </c>
      <c r="H21" s="359" t="s">
        <v>266</v>
      </c>
    </row>
    <row r="22" spans="1:8" ht="36">
      <c r="A22" s="361" t="s">
        <v>269</v>
      </c>
      <c r="B22" s="359" t="s">
        <v>249</v>
      </c>
      <c r="C22" s="362">
        <v>27868307</v>
      </c>
      <c r="D22" s="362">
        <v>643903</v>
      </c>
      <c r="E22" s="360">
        <v>3030144</v>
      </c>
      <c r="F22" s="360">
        <v>27224404</v>
      </c>
      <c r="G22" s="360">
        <v>29756100</v>
      </c>
      <c r="H22" s="359" t="s">
        <v>266</v>
      </c>
    </row>
    <row r="23" spans="1:8" ht="48">
      <c r="A23" s="355" t="s">
        <v>270</v>
      </c>
      <c r="B23" s="436" t="s">
        <v>252</v>
      </c>
      <c r="C23" s="438">
        <v>38482330</v>
      </c>
      <c r="D23" s="357">
        <v>20352545</v>
      </c>
      <c r="E23" s="357">
        <v>20344495</v>
      </c>
      <c r="F23" s="357">
        <v>10419828</v>
      </c>
      <c r="G23" s="357">
        <v>4808000</v>
      </c>
      <c r="H23" s="445" t="s">
        <v>271</v>
      </c>
    </row>
    <row r="24" spans="1:8" ht="48">
      <c r="A24" s="355" t="s">
        <v>272</v>
      </c>
      <c r="B24" s="436"/>
      <c r="C24" s="438"/>
      <c r="D24" s="357">
        <v>3280000</v>
      </c>
      <c r="E24" s="357">
        <v>3280000</v>
      </c>
      <c r="F24" s="357">
        <v>0</v>
      </c>
      <c r="G24" s="357">
        <v>0</v>
      </c>
      <c r="H24" s="445"/>
    </row>
    <row r="25" spans="1:8" ht="53.25" customHeight="1">
      <c r="A25" s="361" t="s">
        <v>273</v>
      </c>
      <c r="B25" s="359" t="s">
        <v>249</v>
      </c>
      <c r="C25" s="360">
        <v>159714817</v>
      </c>
      <c r="D25" s="360">
        <v>8964943</v>
      </c>
      <c r="E25" s="360">
        <v>8964943</v>
      </c>
      <c r="F25" s="360">
        <v>5132850</v>
      </c>
      <c r="G25" s="360">
        <v>5403000</v>
      </c>
      <c r="H25" s="359" t="s">
        <v>274</v>
      </c>
    </row>
    <row r="26" spans="1:8" ht="57.75" customHeight="1">
      <c r="A26" s="361" t="s">
        <v>275</v>
      </c>
      <c r="B26" s="359"/>
      <c r="C26" s="360">
        <v>5024744</v>
      </c>
      <c r="D26" s="360">
        <v>4862643</v>
      </c>
      <c r="E26" s="360">
        <v>0</v>
      </c>
      <c r="F26" s="360">
        <v>162090</v>
      </c>
      <c r="G26" s="360">
        <v>0</v>
      </c>
      <c r="H26" s="359"/>
    </row>
    <row r="27" spans="1:8" ht="24">
      <c r="A27" s="363" t="s">
        <v>1011</v>
      </c>
      <c r="B27" s="439" t="s">
        <v>249</v>
      </c>
      <c r="C27" s="440">
        <v>284791748</v>
      </c>
      <c r="D27" s="364">
        <v>24762829</v>
      </c>
      <c r="E27" s="365">
        <v>11306575</v>
      </c>
      <c r="F27" s="366">
        <v>47442700</v>
      </c>
      <c r="G27" s="366">
        <v>74041714</v>
      </c>
      <c r="H27" s="441" t="s">
        <v>1012</v>
      </c>
    </row>
    <row r="28" spans="1:8" ht="24">
      <c r="A28" s="363" t="s">
        <v>1013</v>
      </c>
      <c r="B28" s="439"/>
      <c r="C28" s="440"/>
      <c r="D28" s="364">
        <v>94774175</v>
      </c>
      <c r="E28" s="365">
        <v>48300000</v>
      </c>
      <c r="F28" s="366">
        <v>117812044</v>
      </c>
      <c r="G28" s="366">
        <v>151143459</v>
      </c>
      <c r="H28" s="441"/>
    </row>
    <row r="29" spans="1:8" ht="48">
      <c r="A29" s="367" t="s">
        <v>1015</v>
      </c>
      <c r="B29" s="439" t="s">
        <v>252</v>
      </c>
      <c r="C29" s="439" t="s">
        <v>1016</v>
      </c>
      <c r="D29" s="364">
        <v>0</v>
      </c>
      <c r="E29" s="365">
        <v>1143000</v>
      </c>
      <c r="F29" s="366">
        <v>13622785</v>
      </c>
      <c r="G29" s="366">
        <v>12682985</v>
      </c>
      <c r="H29" s="439" t="s">
        <v>1017</v>
      </c>
    </row>
    <row r="30" spans="1:8" ht="48">
      <c r="A30" s="367" t="s">
        <v>1018</v>
      </c>
      <c r="B30" s="439"/>
      <c r="C30" s="439"/>
      <c r="D30" s="364">
        <v>0</v>
      </c>
      <c r="E30" s="365">
        <v>0</v>
      </c>
      <c r="F30" s="366">
        <v>1372000</v>
      </c>
      <c r="G30" s="366">
        <v>1372000</v>
      </c>
      <c r="H30" s="439"/>
    </row>
    <row r="31" spans="1:8" ht="24">
      <c r="A31" s="367" t="s">
        <v>1022</v>
      </c>
      <c r="B31" s="439" t="s">
        <v>249</v>
      </c>
      <c r="C31" s="440">
        <v>204700000</v>
      </c>
      <c r="D31" s="364">
        <v>23622784</v>
      </c>
      <c r="E31" s="365">
        <v>15638740</v>
      </c>
      <c r="F31" s="366">
        <v>8510570</v>
      </c>
      <c r="G31" s="366">
        <v>16189614</v>
      </c>
      <c r="H31" s="441" t="s">
        <v>1023</v>
      </c>
    </row>
    <row r="32" spans="1:8" ht="24">
      <c r="A32" s="367" t="s">
        <v>1024</v>
      </c>
      <c r="B32" s="439"/>
      <c r="C32" s="440"/>
      <c r="D32" s="364">
        <v>55742272</v>
      </c>
      <c r="E32" s="365">
        <v>56004257</v>
      </c>
      <c r="F32" s="366">
        <v>116824374</v>
      </c>
      <c r="G32" s="366">
        <v>116562389</v>
      </c>
      <c r="H32" s="441"/>
    </row>
    <row r="33" spans="1:8" ht="12">
      <c r="A33" s="368" t="s">
        <v>1025</v>
      </c>
      <c r="B33" s="369"/>
      <c r="C33" s="369"/>
      <c r="D33" s="369">
        <v>7824173</v>
      </c>
      <c r="E33" s="369">
        <v>3064487</v>
      </c>
      <c r="F33" s="369"/>
      <c r="G33" s="369"/>
      <c r="H33" s="369"/>
    </row>
    <row r="34" spans="1:8" ht="12">
      <c r="A34" s="368" t="s">
        <v>1026</v>
      </c>
      <c r="B34" s="369"/>
      <c r="C34" s="369"/>
      <c r="D34" s="369">
        <v>8924343</v>
      </c>
      <c r="E34" s="369">
        <v>10526419</v>
      </c>
      <c r="F34" s="369"/>
      <c r="G34" s="369"/>
      <c r="H34" s="369"/>
    </row>
    <row r="35" spans="1:8" ht="12">
      <c r="A35" s="368" t="s">
        <v>1027</v>
      </c>
      <c r="B35" s="369"/>
      <c r="C35" s="369"/>
      <c r="D35" s="369">
        <v>52995</v>
      </c>
      <c r="E35" s="369">
        <v>0</v>
      </c>
      <c r="F35" s="369"/>
      <c r="G35" s="369"/>
      <c r="H35" s="369"/>
    </row>
    <row r="36" spans="1:8" ht="24">
      <c r="A36" s="368" t="s">
        <v>1028</v>
      </c>
      <c r="B36" s="369"/>
      <c r="C36" s="369"/>
      <c r="D36" s="369">
        <v>5461316</v>
      </c>
      <c r="E36" s="369">
        <v>3086209</v>
      </c>
      <c r="F36" s="369"/>
      <c r="G36" s="369"/>
      <c r="H36" s="369"/>
    </row>
    <row r="37" spans="1:8" ht="12">
      <c r="A37" s="368" t="s">
        <v>1029</v>
      </c>
      <c r="B37" s="369"/>
      <c r="C37" s="369"/>
      <c r="D37" s="369">
        <v>2718192</v>
      </c>
      <c r="E37" s="369">
        <v>0</v>
      </c>
      <c r="F37" s="369"/>
      <c r="G37" s="369"/>
      <c r="H37" s="369"/>
    </row>
  </sheetData>
  <sheetProtection/>
  <mergeCells count="33">
    <mergeCell ref="C29:C30"/>
    <mergeCell ref="H29:H30"/>
    <mergeCell ref="B8:B9"/>
    <mergeCell ref="C8:C9"/>
    <mergeCell ref="H8:H9"/>
    <mergeCell ref="H23:H24"/>
    <mergeCell ref="A2:H2"/>
    <mergeCell ref="A3:H3"/>
    <mergeCell ref="B27:B28"/>
    <mergeCell ref="C27:C28"/>
    <mergeCell ref="H27:H28"/>
    <mergeCell ref="B17:B18"/>
    <mergeCell ref="C17:C18"/>
    <mergeCell ref="H17:H18"/>
    <mergeCell ref="B23:B24"/>
    <mergeCell ref="C23:C24"/>
    <mergeCell ref="B31:B32"/>
    <mergeCell ref="C31:C32"/>
    <mergeCell ref="H31:H32"/>
    <mergeCell ref="B13:B14"/>
    <mergeCell ref="C13:C14"/>
    <mergeCell ref="H13:H14"/>
    <mergeCell ref="B15:B16"/>
    <mergeCell ref="C15:C16"/>
    <mergeCell ref="H15:H16"/>
    <mergeCell ref="B29:B30"/>
    <mergeCell ref="A5:A6"/>
    <mergeCell ref="B5:B6"/>
    <mergeCell ref="C5:C6"/>
    <mergeCell ref="H5:H6"/>
    <mergeCell ref="B11:B12"/>
    <mergeCell ref="C11:C12"/>
    <mergeCell ref="H11:H12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6" sqref="A6:IV6"/>
    </sheetView>
  </sheetViews>
  <sheetFormatPr defaultColWidth="9.00390625" defaultRowHeight="12.75"/>
  <cols>
    <col min="1" max="1" width="20.875" style="0" customWidth="1"/>
    <col min="2" max="2" width="15.375" style="0" bestFit="1" customWidth="1"/>
    <col min="3" max="3" width="24.375" style="0" bestFit="1" customWidth="1"/>
  </cols>
  <sheetData>
    <row r="1" spans="1:6" ht="12.75">
      <c r="A1" t="s">
        <v>319</v>
      </c>
      <c r="F1" s="88" t="s">
        <v>1006</v>
      </c>
    </row>
    <row r="2" ht="12.75">
      <c r="F2" s="88"/>
    </row>
    <row r="3" ht="12.75">
      <c r="F3" s="88"/>
    </row>
    <row r="4" spans="1:6" ht="15">
      <c r="A4" s="370" t="s">
        <v>1007</v>
      </c>
      <c r="B4" s="370"/>
      <c r="C4" s="370"/>
      <c r="D4" s="370"/>
      <c r="E4" s="370"/>
      <c r="F4" s="370"/>
    </row>
    <row r="5" spans="1:6" ht="12.75">
      <c r="A5" s="446" t="s">
        <v>359</v>
      </c>
      <c r="B5" s="446"/>
      <c r="C5" s="446"/>
      <c r="D5" s="446"/>
      <c r="E5" s="446"/>
      <c r="F5" s="446"/>
    </row>
    <row r="6" spans="1:6" ht="12.75">
      <c r="A6" s="349"/>
      <c r="B6" s="349"/>
      <c r="C6" s="349"/>
      <c r="D6" s="349"/>
      <c r="E6" s="349"/>
      <c r="F6" s="349"/>
    </row>
    <row r="8" spans="1:6" ht="24" customHeight="1">
      <c r="A8" s="68" t="s">
        <v>276</v>
      </c>
      <c r="B8" s="68" t="s">
        <v>277</v>
      </c>
      <c r="C8" s="68" t="s">
        <v>278</v>
      </c>
      <c r="D8" s="68" t="s">
        <v>279</v>
      </c>
      <c r="E8" s="68" t="s">
        <v>280</v>
      </c>
      <c r="F8" s="68" t="s">
        <v>239</v>
      </c>
    </row>
    <row r="9" spans="1:6" ht="22.5" customHeight="1">
      <c r="A9" s="64" t="s">
        <v>281</v>
      </c>
      <c r="B9" s="64" t="s">
        <v>1008</v>
      </c>
      <c r="C9" s="63" t="s">
        <v>282</v>
      </c>
      <c r="D9" s="69">
        <v>0</v>
      </c>
      <c r="E9" s="43">
        <v>27778</v>
      </c>
      <c r="F9" s="43">
        <f>SUM(D9:E9)</f>
        <v>27778</v>
      </c>
    </row>
    <row r="10" spans="1:6" ht="20.25" customHeight="1">
      <c r="A10" s="64"/>
      <c r="B10" s="43" t="s">
        <v>283</v>
      </c>
      <c r="C10" s="61" t="s">
        <v>284</v>
      </c>
      <c r="D10" s="69">
        <v>0</v>
      </c>
      <c r="E10" s="43">
        <v>27776</v>
      </c>
      <c r="F10" s="43">
        <f>SUM(D10:E10)</f>
        <v>27776</v>
      </c>
    </row>
    <row r="11" spans="1:6" ht="24.75" customHeight="1">
      <c r="A11" s="43" t="s">
        <v>285</v>
      </c>
      <c r="B11" s="43" t="s">
        <v>1008</v>
      </c>
      <c r="C11" s="43" t="s">
        <v>286</v>
      </c>
      <c r="D11" s="43">
        <v>0</v>
      </c>
      <c r="E11" s="43">
        <v>18913</v>
      </c>
      <c r="F11" s="43">
        <f>SUM(D11:E11)</f>
        <v>18913</v>
      </c>
    </row>
    <row r="12" spans="1:6" ht="39" customHeight="1">
      <c r="A12" s="65" t="s">
        <v>287</v>
      </c>
      <c r="B12" s="43" t="s">
        <v>1008</v>
      </c>
      <c r="C12" s="43" t="s">
        <v>288</v>
      </c>
      <c r="D12" s="43">
        <v>3000</v>
      </c>
      <c r="E12" s="43">
        <v>0</v>
      </c>
      <c r="F12" s="43">
        <f>SUM(D12:E12)</f>
        <v>3000</v>
      </c>
    </row>
    <row r="13" spans="1:6" ht="26.25" customHeight="1">
      <c r="A13" s="53" t="s">
        <v>289</v>
      </c>
      <c r="B13" s="53"/>
      <c r="C13" s="53"/>
      <c r="D13" s="53">
        <f>SUM(D9:D12)</f>
        <v>3000</v>
      </c>
      <c r="E13" s="53">
        <f>SUM(E9:E12)</f>
        <v>74467</v>
      </c>
      <c r="F13" s="53">
        <f>SUM(D13:E13)</f>
        <v>77467</v>
      </c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3.75390625" style="0" customWidth="1"/>
    <col min="2" max="2" width="47.75390625" style="0" customWidth="1"/>
  </cols>
  <sheetData>
    <row r="1" spans="1:11" ht="12.75">
      <c r="A1" t="s">
        <v>319</v>
      </c>
      <c r="K1" s="88" t="s">
        <v>781</v>
      </c>
    </row>
    <row r="2" spans="1:11" ht="12.75">
      <c r="A2" s="446" t="s">
        <v>514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4" spans="1:11" s="8" customFormat="1" ht="38.25">
      <c r="A4" s="43"/>
      <c r="B4" s="43"/>
      <c r="C4" s="109" t="s">
        <v>63</v>
      </c>
      <c r="D4" s="135" t="s">
        <v>508</v>
      </c>
      <c r="E4" s="109" t="s">
        <v>159</v>
      </c>
      <c r="F4" s="135" t="s">
        <v>509</v>
      </c>
      <c r="G4" s="135" t="s">
        <v>510</v>
      </c>
      <c r="H4" s="135" t="s">
        <v>163</v>
      </c>
      <c r="I4" s="136" t="s">
        <v>511</v>
      </c>
      <c r="J4" s="135" t="s">
        <v>512</v>
      </c>
      <c r="K4" s="136" t="s">
        <v>513</v>
      </c>
    </row>
    <row r="5" spans="1:30" s="8" customFormat="1" ht="12.75" customHeight="1">
      <c r="A5" s="137" t="s">
        <v>470</v>
      </c>
      <c r="B5" s="138" t="s">
        <v>471</v>
      </c>
      <c r="C5" s="138">
        <v>135484</v>
      </c>
      <c r="D5" s="138">
        <v>33887</v>
      </c>
      <c r="E5" s="138">
        <v>15245</v>
      </c>
      <c r="F5" s="138">
        <v>76421</v>
      </c>
      <c r="G5" s="138">
        <v>1023484</v>
      </c>
      <c r="H5" s="138">
        <v>27651</v>
      </c>
      <c r="I5" s="140">
        <f>SUM(C5:H5)</f>
        <v>1312172</v>
      </c>
      <c r="J5" s="138">
        <v>3065091</v>
      </c>
      <c r="K5" s="140">
        <f>SUM(I5:J5)</f>
        <v>4377263</v>
      </c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1:30" s="8" customFormat="1" ht="12.75" customHeight="1">
      <c r="A6" s="137" t="s">
        <v>472</v>
      </c>
      <c r="B6" s="138" t="s">
        <v>473</v>
      </c>
      <c r="C6" s="138">
        <v>486727</v>
      </c>
      <c r="D6" s="138">
        <v>473327</v>
      </c>
      <c r="E6" s="138">
        <v>41135</v>
      </c>
      <c r="F6" s="138">
        <v>145556</v>
      </c>
      <c r="G6" s="138">
        <v>1292856</v>
      </c>
      <c r="H6" s="138">
        <v>397651</v>
      </c>
      <c r="I6" s="140">
        <f aca="true" t="shared" si="0" ref="I6:I27">SUM(C6:H6)</f>
        <v>2837252</v>
      </c>
      <c r="J6" s="138">
        <v>1450155</v>
      </c>
      <c r="K6" s="140">
        <f aca="true" t="shared" si="1" ref="K6:K27">SUM(I6:J6)</f>
        <v>4287407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:30" s="8" customFormat="1" ht="12.75" customHeight="1">
      <c r="A7" s="139" t="s">
        <v>474</v>
      </c>
      <c r="B7" s="140" t="s">
        <v>475</v>
      </c>
      <c r="C7" s="140">
        <f>C5-C6</f>
        <v>-351243</v>
      </c>
      <c r="D7" s="140">
        <f aca="true" t="shared" si="2" ref="D7:J7">D5-D6</f>
        <v>-439440</v>
      </c>
      <c r="E7" s="140">
        <f t="shared" si="2"/>
        <v>-25890</v>
      </c>
      <c r="F7" s="140">
        <f t="shared" si="2"/>
        <v>-69135</v>
      </c>
      <c r="G7" s="140">
        <f t="shared" si="2"/>
        <v>-269372</v>
      </c>
      <c r="H7" s="140">
        <f t="shared" si="2"/>
        <v>-370000</v>
      </c>
      <c r="I7" s="140">
        <f t="shared" si="0"/>
        <v>-1525080</v>
      </c>
      <c r="J7" s="140">
        <f t="shared" si="2"/>
        <v>1614936</v>
      </c>
      <c r="K7" s="140">
        <f t="shared" si="1"/>
        <v>89856</v>
      </c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s="8" customFormat="1" ht="12.75" customHeight="1">
      <c r="A8" s="137" t="s">
        <v>476</v>
      </c>
      <c r="B8" s="138" t="s">
        <v>477</v>
      </c>
      <c r="C8" s="138">
        <v>398156</v>
      </c>
      <c r="D8" s="138">
        <v>447771</v>
      </c>
      <c r="E8" s="138">
        <v>29125</v>
      </c>
      <c r="F8" s="138">
        <v>73646</v>
      </c>
      <c r="G8" s="138">
        <v>269413</v>
      </c>
      <c r="H8" s="138">
        <v>405803</v>
      </c>
      <c r="I8" s="140">
        <f t="shared" si="0"/>
        <v>1623914</v>
      </c>
      <c r="J8" s="138">
        <v>330321</v>
      </c>
      <c r="K8" s="140">
        <f t="shared" si="1"/>
        <v>1954235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</row>
    <row r="9" spans="1:30" s="8" customFormat="1" ht="12.75" customHeight="1">
      <c r="A9" s="137" t="s">
        <v>478</v>
      </c>
      <c r="B9" s="138" t="s">
        <v>479</v>
      </c>
      <c r="C9" s="138"/>
      <c r="D9" s="138"/>
      <c r="E9" s="138"/>
      <c r="F9" s="138"/>
      <c r="G9" s="138"/>
      <c r="H9" s="138"/>
      <c r="I9" s="140">
        <f t="shared" si="0"/>
        <v>0</v>
      </c>
      <c r="J9" s="138">
        <v>1583685</v>
      </c>
      <c r="K9" s="140">
        <f t="shared" si="1"/>
        <v>1583685</v>
      </c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</row>
    <row r="10" spans="1:30" s="8" customFormat="1" ht="12.75" customHeight="1">
      <c r="A10" s="139" t="s">
        <v>480</v>
      </c>
      <c r="B10" s="140" t="s">
        <v>481</v>
      </c>
      <c r="C10" s="140">
        <f>C8-C9</f>
        <v>398156</v>
      </c>
      <c r="D10" s="140">
        <f aca="true" t="shared" si="3" ref="D10:J10">D8-D9</f>
        <v>447771</v>
      </c>
      <c r="E10" s="140">
        <f t="shared" si="3"/>
        <v>29125</v>
      </c>
      <c r="F10" s="140">
        <f t="shared" si="3"/>
        <v>73646</v>
      </c>
      <c r="G10" s="140">
        <f t="shared" si="3"/>
        <v>269413</v>
      </c>
      <c r="H10" s="140">
        <f t="shared" si="3"/>
        <v>405803</v>
      </c>
      <c r="I10" s="140">
        <f t="shared" si="0"/>
        <v>1623914</v>
      </c>
      <c r="J10" s="140">
        <f t="shared" si="3"/>
        <v>-1253364</v>
      </c>
      <c r="K10" s="140">
        <f t="shared" si="1"/>
        <v>370550</v>
      </c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</row>
    <row r="11" spans="1:30" s="8" customFormat="1" ht="12.75" customHeight="1">
      <c r="A11" s="139" t="s">
        <v>482</v>
      </c>
      <c r="B11" s="140" t="s">
        <v>483</v>
      </c>
      <c r="C11" s="140">
        <f>C7+C10</f>
        <v>46913</v>
      </c>
      <c r="D11" s="140">
        <f aca="true" t="shared" si="4" ref="D11:J11">D7+D10</f>
        <v>8331</v>
      </c>
      <c r="E11" s="140">
        <f t="shared" si="4"/>
        <v>3235</v>
      </c>
      <c r="F11" s="140">
        <f t="shared" si="4"/>
        <v>4511</v>
      </c>
      <c r="G11" s="140">
        <f t="shared" si="4"/>
        <v>41</v>
      </c>
      <c r="H11" s="140">
        <f t="shared" si="4"/>
        <v>35803</v>
      </c>
      <c r="I11" s="140">
        <f t="shared" si="0"/>
        <v>98834</v>
      </c>
      <c r="J11" s="140">
        <f t="shared" si="4"/>
        <v>361572</v>
      </c>
      <c r="K11" s="140">
        <f t="shared" si="1"/>
        <v>460406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</row>
    <row r="12" spans="1:30" s="8" customFormat="1" ht="12.75" customHeight="1">
      <c r="A12" s="137" t="s">
        <v>484</v>
      </c>
      <c r="B12" s="138" t="s">
        <v>485</v>
      </c>
      <c r="C12" s="138"/>
      <c r="D12" s="138"/>
      <c r="E12" s="138"/>
      <c r="F12" s="138"/>
      <c r="G12" s="138"/>
      <c r="H12" s="138"/>
      <c r="I12" s="140">
        <f t="shared" si="0"/>
        <v>0</v>
      </c>
      <c r="J12" s="138"/>
      <c r="K12" s="140">
        <f t="shared" si="1"/>
        <v>0</v>
      </c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</row>
    <row r="13" spans="1:30" s="8" customFormat="1" ht="12.75" customHeight="1">
      <c r="A13" s="137" t="s">
        <v>486</v>
      </c>
      <c r="B13" s="138" t="s">
        <v>487</v>
      </c>
      <c r="C13" s="138"/>
      <c r="D13" s="138"/>
      <c r="E13" s="138"/>
      <c r="F13" s="138"/>
      <c r="G13" s="138"/>
      <c r="H13" s="138"/>
      <c r="I13" s="140">
        <f t="shared" si="0"/>
        <v>0</v>
      </c>
      <c r="J13" s="138"/>
      <c r="K13" s="140">
        <f t="shared" si="1"/>
        <v>0</v>
      </c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</row>
    <row r="14" spans="1:30" s="8" customFormat="1" ht="25.5">
      <c r="A14" s="139" t="s">
        <v>488</v>
      </c>
      <c r="B14" s="140" t="s">
        <v>489</v>
      </c>
      <c r="C14" s="140">
        <f>C12-C13</f>
        <v>0</v>
      </c>
      <c r="D14" s="140">
        <f aca="true" t="shared" si="5" ref="D14:J14">D12-D13</f>
        <v>0</v>
      </c>
      <c r="E14" s="140">
        <f t="shared" si="5"/>
        <v>0</v>
      </c>
      <c r="F14" s="140">
        <f t="shared" si="5"/>
        <v>0</v>
      </c>
      <c r="G14" s="140">
        <f t="shared" si="5"/>
        <v>0</v>
      </c>
      <c r="H14" s="140">
        <f t="shared" si="5"/>
        <v>0</v>
      </c>
      <c r="I14" s="140">
        <f t="shared" si="0"/>
        <v>0</v>
      </c>
      <c r="J14" s="140">
        <f t="shared" si="5"/>
        <v>0</v>
      </c>
      <c r="K14" s="140">
        <f t="shared" si="1"/>
        <v>0</v>
      </c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</row>
    <row r="15" spans="1:30" s="8" customFormat="1" ht="12.75" customHeight="1">
      <c r="A15" s="137" t="s">
        <v>490</v>
      </c>
      <c r="B15" s="138" t="s">
        <v>491</v>
      </c>
      <c r="C15" s="138"/>
      <c r="D15" s="138"/>
      <c r="E15" s="138"/>
      <c r="F15" s="138"/>
      <c r="G15" s="138"/>
      <c r="H15" s="138"/>
      <c r="I15" s="140">
        <f t="shared" si="0"/>
        <v>0</v>
      </c>
      <c r="J15" s="138"/>
      <c r="K15" s="140">
        <f t="shared" si="1"/>
        <v>0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</row>
    <row r="16" spans="1:30" s="8" customFormat="1" ht="12.75" customHeight="1">
      <c r="A16" s="137" t="s">
        <v>492</v>
      </c>
      <c r="B16" s="138" t="s">
        <v>493</v>
      </c>
      <c r="C16" s="138"/>
      <c r="D16" s="138"/>
      <c r="E16" s="138"/>
      <c r="F16" s="138"/>
      <c r="G16" s="138"/>
      <c r="H16" s="138"/>
      <c r="I16" s="140">
        <f t="shared" si="0"/>
        <v>0</v>
      </c>
      <c r="J16" s="138"/>
      <c r="K16" s="140">
        <f t="shared" si="1"/>
        <v>0</v>
      </c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</row>
    <row r="17" spans="1:30" s="8" customFormat="1" ht="25.5">
      <c r="A17" s="139" t="s">
        <v>494</v>
      </c>
      <c r="B17" s="140" t="s">
        <v>495</v>
      </c>
      <c r="C17" s="140">
        <f>C15-C16</f>
        <v>0</v>
      </c>
      <c r="D17" s="140">
        <f aca="true" t="shared" si="6" ref="D17:J17">D15-D16</f>
        <v>0</v>
      </c>
      <c r="E17" s="140">
        <f t="shared" si="6"/>
        <v>0</v>
      </c>
      <c r="F17" s="140">
        <f t="shared" si="6"/>
        <v>0</v>
      </c>
      <c r="G17" s="140">
        <f t="shared" si="6"/>
        <v>0</v>
      </c>
      <c r="H17" s="140">
        <f t="shared" si="6"/>
        <v>0</v>
      </c>
      <c r="I17" s="140">
        <f t="shared" si="0"/>
        <v>0</v>
      </c>
      <c r="J17" s="140">
        <f t="shared" si="6"/>
        <v>0</v>
      </c>
      <c r="K17" s="140">
        <f t="shared" si="1"/>
        <v>0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</row>
    <row r="18" spans="1:30" s="8" customFormat="1" ht="12.75" customHeight="1">
      <c r="A18" s="139" t="s">
        <v>496</v>
      </c>
      <c r="B18" s="140" t="s">
        <v>497</v>
      </c>
      <c r="C18" s="140">
        <f>C14+C17</f>
        <v>0</v>
      </c>
      <c r="D18" s="140">
        <f aca="true" t="shared" si="7" ref="D18:J18">D14-D17</f>
        <v>0</v>
      </c>
      <c r="E18" s="140">
        <f t="shared" si="7"/>
        <v>0</v>
      </c>
      <c r="F18" s="140">
        <f t="shared" si="7"/>
        <v>0</v>
      </c>
      <c r="G18" s="140">
        <f t="shared" si="7"/>
        <v>0</v>
      </c>
      <c r="H18" s="140">
        <f t="shared" si="7"/>
        <v>0</v>
      </c>
      <c r="I18" s="140">
        <f t="shared" si="0"/>
        <v>0</v>
      </c>
      <c r="J18" s="140">
        <f t="shared" si="7"/>
        <v>0</v>
      </c>
      <c r="K18" s="140">
        <f t="shared" si="1"/>
        <v>0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</row>
    <row r="19" spans="1:30" s="8" customFormat="1" ht="12.75" customHeight="1">
      <c r="A19" s="139" t="s">
        <v>498</v>
      </c>
      <c r="B19" s="142" t="s">
        <v>499</v>
      </c>
      <c r="C19" s="142">
        <f>C11+C18</f>
        <v>46913</v>
      </c>
      <c r="D19" s="142">
        <f aca="true" t="shared" si="8" ref="D19:J19">D11+D18</f>
        <v>8331</v>
      </c>
      <c r="E19" s="142">
        <f t="shared" si="8"/>
        <v>3235</v>
      </c>
      <c r="F19" s="142">
        <f t="shared" si="8"/>
        <v>4511</v>
      </c>
      <c r="G19" s="142">
        <f t="shared" si="8"/>
        <v>41</v>
      </c>
      <c r="H19" s="142">
        <f t="shared" si="8"/>
        <v>35803</v>
      </c>
      <c r="I19" s="142">
        <f t="shared" si="0"/>
        <v>98834</v>
      </c>
      <c r="J19" s="142">
        <f t="shared" si="8"/>
        <v>361572</v>
      </c>
      <c r="K19" s="142">
        <f t="shared" si="1"/>
        <v>460406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</row>
    <row r="20" spans="1:30" s="8" customFormat="1" ht="25.5">
      <c r="A20" s="139" t="s">
        <v>500</v>
      </c>
      <c r="B20" s="140" t="s">
        <v>501</v>
      </c>
      <c r="C20" s="140">
        <v>34162</v>
      </c>
      <c r="D20" s="140"/>
      <c r="E20" s="140">
        <v>3042</v>
      </c>
      <c r="F20" s="140"/>
      <c r="G20" s="140">
        <v>41</v>
      </c>
      <c r="H20" s="140">
        <v>8847</v>
      </c>
      <c r="I20" s="140">
        <f t="shared" si="0"/>
        <v>46092</v>
      </c>
      <c r="J20" s="140">
        <v>352622</v>
      </c>
      <c r="K20" s="140">
        <f t="shared" si="1"/>
        <v>398714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</row>
    <row r="21" spans="1:30" s="8" customFormat="1" ht="12.75" customHeight="1">
      <c r="A21" s="139" t="s">
        <v>502</v>
      </c>
      <c r="B21" s="140" t="s">
        <v>503</v>
      </c>
      <c r="C21" s="140">
        <f>C11-C20</f>
        <v>12751</v>
      </c>
      <c r="D21" s="140">
        <f aca="true" t="shared" si="9" ref="D21:J21">D11-D20</f>
        <v>8331</v>
      </c>
      <c r="E21" s="140">
        <f t="shared" si="9"/>
        <v>193</v>
      </c>
      <c r="F21" s="140">
        <f t="shared" si="9"/>
        <v>4511</v>
      </c>
      <c r="G21" s="140">
        <f t="shared" si="9"/>
        <v>0</v>
      </c>
      <c r="H21" s="140">
        <f t="shared" si="9"/>
        <v>26956</v>
      </c>
      <c r="I21" s="140">
        <f t="shared" si="0"/>
        <v>52742</v>
      </c>
      <c r="J21" s="140">
        <f t="shared" si="9"/>
        <v>8950</v>
      </c>
      <c r="K21" s="140">
        <f t="shared" si="1"/>
        <v>61692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</row>
    <row r="22" spans="1:30" s="8" customFormat="1" ht="25.5">
      <c r="A22" s="139" t="s">
        <v>504</v>
      </c>
      <c r="B22" s="140" t="s">
        <v>505</v>
      </c>
      <c r="C22" s="140">
        <f>C18*0.1</f>
        <v>0</v>
      </c>
      <c r="D22" s="140">
        <f aca="true" t="shared" si="10" ref="D22:J22">D18*0.1</f>
        <v>0</v>
      </c>
      <c r="E22" s="140">
        <f t="shared" si="10"/>
        <v>0</v>
      </c>
      <c r="F22" s="140">
        <f t="shared" si="10"/>
        <v>0</v>
      </c>
      <c r="G22" s="140">
        <f t="shared" si="10"/>
        <v>0</v>
      </c>
      <c r="H22" s="140">
        <f t="shared" si="10"/>
        <v>0</v>
      </c>
      <c r="I22" s="140">
        <f t="shared" si="0"/>
        <v>0</v>
      </c>
      <c r="J22" s="140">
        <f t="shared" si="10"/>
        <v>0</v>
      </c>
      <c r="K22" s="140">
        <f t="shared" si="1"/>
        <v>0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</row>
    <row r="23" spans="1:30" s="8" customFormat="1" ht="25.5">
      <c r="A23" s="139" t="s">
        <v>506</v>
      </c>
      <c r="B23" s="140" t="s">
        <v>507</v>
      </c>
      <c r="C23" s="140">
        <f>C18-C22</f>
        <v>0</v>
      </c>
      <c r="D23" s="140">
        <f aca="true" t="shared" si="11" ref="D23:J23">D18-D22</f>
        <v>0</v>
      </c>
      <c r="E23" s="140">
        <f t="shared" si="11"/>
        <v>0</v>
      </c>
      <c r="F23" s="140">
        <f t="shared" si="11"/>
        <v>0</v>
      </c>
      <c r="G23" s="140">
        <f t="shared" si="11"/>
        <v>0</v>
      </c>
      <c r="H23" s="140">
        <f t="shared" si="11"/>
        <v>0</v>
      </c>
      <c r="I23" s="140">
        <f t="shared" si="0"/>
        <v>0</v>
      </c>
      <c r="J23" s="140">
        <f t="shared" si="11"/>
        <v>0</v>
      </c>
      <c r="K23" s="140">
        <f t="shared" si="1"/>
        <v>0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</row>
    <row r="24" spans="9:11" s="8" customFormat="1" ht="12.75">
      <c r="I24" s="141">
        <f t="shared" si="0"/>
        <v>0</v>
      </c>
      <c r="K24" s="141">
        <f t="shared" si="1"/>
        <v>0</v>
      </c>
    </row>
    <row r="25" spans="1:11" s="8" customFormat="1" ht="12.75">
      <c r="A25" s="43"/>
      <c r="B25" s="142" t="s">
        <v>515</v>
      </c>
      <c r="C25" s="143">
        <f>SUM(C26:C27)</f>
        <v>46913</v>
      </c>
      <c r="D25" s="143">
        <f aca="true" t="shared" si="12" ref="D25:J25">SUM(D26:D27)</f>
        <v>8331</v>
      </c>
      <c r="E25" s="143">
        <f t="shared" si="12"/>
        <v>3235</v>
      </c>
      <c r="F25" s="143">
        <f t="shared" si="12"/>
        <v>4511</v>
      </c>
      <c r="G25" s="143">
        <v>41000</v>
      </c>
      <c r="H25" s="143">
        <f t="shared" si="12"/>
        <v>35803</v>
      </c>
      <c r="I25" s="142">
        <f t="shared" si="0"/>
        <v>139793</v>
      </c>
      <c r="J25" s="143">
        <f t="shared" si="12"/>
        <v>361572</v>
      </c>
      <c r="K25" s="142">
        <f t="shared" si="1"/>
        <v>501365</v>
      </c>
    </row>
    <row r="26" spans="1:11" ht="12.75">
      <c r="A26" s="43"/>
      <c r="B26" s="144" t="s">
        <v>516</v>
      </c>
      <c r="C26" s="43">
        <v>46913</v>
      </c>
      <c r="D26" s="43">
        <v>8331</v>
      </c>
      <c r="E26" s="43">
        <v>461</v>
      </c>
      <c r="F26" s="43">
        <v>4465</v>
      </c>
      <c r="G26" s="43">
        <v>41000</v>
      </c>
      <c r="H26" s="43">
        <v>30456</v>
      </c>
      <c r="I26" s="140">
        <f t="shared" si="0"/>
        <v>131626</v>
      </c>
      <c r="J26" s="43">
        <v>270073</v>
      </c>
      <c r="K26" s="140">
        <f t="shared" si="1"/>
        <v>401699</v>
      </c>
    </row>
    <row r="27" spans="1:11" ht="12.75">
      <c r="A27" s="43"/>
      <c r="B27" s="144" t="s">
        <v>517</v>
      </c>
      <c r="C27" s="43"/>
      <c r="D27" s="43"/>
      <c r="E27" s="43">
        <v>2774</v>
      </c>
      <c r="F27" s="43">
        <v>46</v>
      </c>
      <c r="G27" s="43"/>
      <c r="H27" s="43">
        <v>5347</v>
      </c>
      <c r="I27" s="140">
        <f t="shared" si="0"/>
        <v>8167</v>
      </c>
      <c r="J27" s="43">
        <v>91499</v>
      </c>
      <c r="K27" s="140">
        <f t="shared" si="1"/>
        <v>99666</v>
      </c>
    </row>
    <row r="29" spans="1:11" ht="12.75">
      <c r="A29" s="43"/>
      <c r="B29" s="43" t="s">
        <v>518</v>
      </c>
      <c r="C29" s="43">
        <f>C25-C19</f>
        <v>0</v>
      </c>
      <c r="D29" s="43">
        <f aca="true" t="shared" si="13" ref="D29:K29">D25-D19</f>
        <v>0</v>
      </c>
      <c r="E29" s="43">
        <f t="shared" si="13"/>
        <v>0</v>
      </c>
      <c r="F29" s="43">
        <f t="shared" si="13"/>
        <v>0</v>
      </c>
      <c r="G29" s="43">
        <f t="shared" si="13"/>
        <v>40959</v>
      </c>
      <c r="H29" s="43">
        <f t="shared" si="13"/>
        <v>0</v>
      </c>
      <c r="I29" s="43">
        <f t="shared" si="13"/>
        <v>40959</v>
      </c>
      <c r="J29" s="43">
        <f t="shared" si="13"/>
        <v>0</v>
      </c>
      <c r="K29" s="43">
        <f t="shared" si="13"/>
        <v>40959</v>
      </c>
    </row>
  </sheetData>
  <sheetProtection/>
  <mergeCells count="1">
    <mergeCell ref="A2:K2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8.625" style="45" customWidth="1"/>
    <col min="2" max="2" width="8.375" style="218" customWidth="1"/>
    <col min="3" max="3" width="8.25390625" style="130" customWidth="1"/>
    <col min="4" max="4" width="12.875" style="45" customWidth="1"/>
    <col min="5" max="5" width="53.375" style="45" customWidth="1"/>
    <col min="6" max="6" width="5.625" style="45" customWidth="1"/>
    <col min="7" max="9" width="9.125" style="45" hidden="1" customWidth="1"/>
    <col min="10" max="16384" width="9.125" style="45" customWidth="1"/>
  </cols>
  <sheetData>
    <row r="1" spans="1:5" ht="12.75">
      <c r="A1" s="45" t="s">
        <v>782</v>
      </c>
      <c r="E1" s="230" t="s">
        <v>785</v>
      </c>
    </row>
    <row r="2" spans="1:5" ht="12.75">
      <c r="A2" s="398" t="s">
        <v>783</v>
      </c>
      <c r="B2" s="398"/>
      <c r="C2" s="398"/>
      <c r="D2" s="398"/>
      <c r="E2" s="398"/>
    </row>
    <row r="3" spans="1:5" ht="12.75">
      <c r="A3" s="398" t="s">
        <v>246</v>
      </c>
      <c r="B3" s="398"/>
      <c r="C3" s="398"/>
      <c r="D3" s="398"/>
      <c r="E3" s="398"/>
    </row>
    <row r="4" spans="1:5" ht="12.75">
      <c r="A4" s="102"/>
      <c r="B4" s="102"/>
      <c r="C4" s="102"/>
      <c r="D4" s="102"/>
      <c r="E4" s="102"/>
    </row>
    <row r="5" spans="1:5" ht="12.75">
      <c r="A5" s="464" t="s">
        <v>519</v>
      </c>
      <c r="B5" s="465"/>
      <c r="C5" s="465"/>
      <c r="D5" s="465"/>
      <c r="E5" s="145"/>
    </row>
    <row r="6" spans="1:5" ht="12.75">
      <c r="A6" s="122" t="s">
        <v>520</v>
      </c>
      <c r="B6" s="379" t="s">
        <v>320</v>
      </c>
      <c r="C6" s="384"/>
      <c r="D6" s="146">
        <v>40000000</v>
      </c>
      <c r="E6" s="147" t="s">
        <v>521</v>
      </c>
    </row>
    <row r="7" spans="1:5" ht="12.75">
      <c r="A7" s="148"/>
      <c r="B7" s="383"/>
      <c r="C7" s="384"/>
      <c r="D7" s="146">
        <v>15200000</v>
      </c>
      <c r="E7" s="147" t="s">
        <v>522</v>
      </c>
    </row>
    <row r="8" spans="1:5" ht="12.75">
      <c r="A8" s="149" t="s">
        <v>239</v>
      </c>
      <c r="B8" s="150"/>
      <c r="C8" s="106"/>
      <c r="D8" s="107">
        <f>SUM(D6:D7)</f>
        <v>55200000</v>
      </c>
      <c r="E8" s="151"/>
    </row>
    <row r="9" spans="1:5" ht="12.75">
      <c r="A9" s="122" t="s">
        <v>523</v>
      </c>
      <c r="B9" s="461" t="s">
        <v>331</v>
      </c>
      <c r="C9" s="485"/>
      <c r="D9" s="124">
        <v>7218000</v>
      </c>
      <c r="E9" s="151" t="s">
        <v>524</v>
      </c>
    </row>
    <row r="10" spans="1:5" ht="12.75">
      <c r="A10" s="153"/>
      <c r="B10" s="491"/>
      <c r="C10" s="492"/>
      <c r="D10" s="124">
        <v>144000000</v>
      </c>
      <c r="E10" s="154" t="s">
        <v>525</v>
      </c>
    </row>
    <row r="11" spans="1:5" ht="12.75">
      <c r="A11" s="153"/>
      <c r="B11" s="461" t="s">
        <v>320</v>
      </c>
      <c r="C11" s="468"/>
      <c r="D11" s="155">
        <v>19608000</v>
      </c>
      <c r="E11" s="114" t="s">
        <v>526</v>
      </c>
    </row>
    <row r="12" spans="1:5" ht="12.75">
      <c r="A12" s="156"/>
      <c r="B12" s="486"/>
      <c r="C12" s="487"/>
      <c r="D12" s="155">
        <v>250000</v>
      </c>
      <c r="E12" s="114" t="s">
        <v>527</v>
      </c>
    </row>
    <row r="13" spans="1:5" ht="12.75">
      <c r="A13" s="156"/>
      <c r="B13" s="486"/>
      <c r="C13" s="487"/>
      <c r="D13" s="155">
        <v>4800000</v>
      </c>
      <c r="E13" s="114" t="s">
        <v>528</v>
      </c>
    </row>
    <row r="14" spans="1:5" ht="12.75">
      <c r="A14" s="157"/>
      <c r="B14" s="486"/>
      <c r="C14" s="487"/>
      <c r="D14" s="155">
        <v>750000</v>
      </c>
      <c r="E14" s="114" t="s">
        <v>529</v>
      </c>
    </row>
    <row r="15" spans="1:5" ht="12.75">
      <c r="A15" s="157"/>
      <c r="B15" s="486"/>
      <c r="C15" s="120"/>
      <c r="D15" s="155">
        <v>750000</v>
      </c>
      <c r="E15" s="114" t="s">
        <v>530</v>
      </c>
    </row>
    <row r="16" spans="1:5" ht="12.75">
      <c r="A16" s="157"/>
      <c r="B16" s="486"/>
      <c r="C16" s="158" t="s">
        <v>531</v>
      </c>
      <c r="D16" s="155">
        <v>30000</v>
      </c>
      <c r="E16" s="114" t="s">
        <v>532</v>
      </c>
    </row>
    <row r="17" spans="1:5" ht="12.75">
      <c r="A17" s="157"/>
      <c r="B17" s="463"/>
      <c r="C17" s="463"/>
      <c r="D17" s="155">
        <v>-1267960</v>
      </c>
      <c r="E17" s="151" t="s">
        <v>533</v>
      </c>
    </row>
    <row r="18" spans="1:5" ht="12.75">
      <c r="A18" s="157"/>
      <c r="B18" s="453"/>
      <c r="C18" s="453"/>
      <c r="D18" s="124">
        <v>10000000</v>
      </c>
      <c r="E18" s="151" t="s">
        <v>534</v>
      </c>
    </row>
    <row r="19" spans="1:5" ht="12.75">
      <c r="A19" s="157"/>
      <c r="B19" s="461" t="s">
        <v>342</v>
      </c>
      <c r="C19" s="159" t="s">
        <v>531</v>
      </c>
      <c r="D19" s="124">
        <v>1000000</v>
      </c>
      <c r="E19" s="154" t="s">
        <v>535</v>
      </c>
    </row>
    <row r="20" spans="1:5" ht="12.75">
      <c r="A20" s="157"/>
      <c r="B20" s="486"/>
      <c r="C20" s="160"/>
      <c r="D20" s="124">
        <v>21500000</v>
      </c>
      <c r="E20" s="161" t="s">
        <v>536</v>
      </c>
    </row>
    <row r="21" spans="1:5" ht="12.75">
      <c r="A21" s="157"/>
      <c r="B21" s="486"/>
      <c r="C21" s="162"/>
      <c r="D21" s="124">
        <v>1400000</v>
      </c>
      <c r="E21" s="161" t="s">
        <v>537</v>
      </c>
    </row>
    <row r="22" spans="1:5" ht="12.75">
      <c r="A22" s="149" t="s">
        <v>239</v>
      </c>
      <c r="B22" s="150"/>
      <c r="C22" s="106"/>
      <c r="D22" s="107">
        <f>SUM(D9:D21)</f>
        <v>210038040</v>
      </c>
      <c r="E22" s="161"/>
    </row>
    <row r="23" spans="1:5" ht="12.75">
      <c r="A23" s="122" t="s">
        <v>538</v>
      </c>
      <c r="B23" s="461" t="s">
        <v>320</v>
      </c>
      <c r="C23" s="468" t="s">
        <v>531</v>
      </c>
      <c r="D23" s="163">
        <v>30000</v>
      </c>
      <c r="E23" s="154" t="s">
        <v>539</v>
      </c>
    </row>
    <row r="24" spans="1:5" ht="12.75">
      <c r="A24" s="148"/>
      <c r="B24" s="486"/>
      <c r="C24" s="487"/>
      <c r="D24" s="163">
        <v>100000</v>
      </c>
      <c r="E24" s="161" t="s">
        <v>540</v>
      </c>
    </row>
    <row r="25" spans="1:5" ht="12.75">
      <c r="A25" s="148"/>
      <c r="B25" s="486"/>
      <c r="C25" s="487"/>
      <c r="D25" s="164">
        <v>100000</v>
      </c>
      <c r="E25" s="151" t="s">
        <v>541</v>
      </c>
    </row>
    <row r="26" spans="1:5" ht="12.75">
      <c r="A26" s="148"/>
      <c r="B26" s="486"/>
      <c r="C26" s="487"/>
      <c r="D26" s="163">
        <v>25000</v>
      </c>
      <c r="E26" s="161" t="s">
        <v>542</v>
      </c>
    </row>
    <row r="27" spans="1:5" ht="12.75">
      <c r="A27" s="148"/>
      <c r="B27" s="486"/>
      <c r="C27" s="487"/>
      <c r="D27" s="163">
        <v>20000</v>
      </c>
      <c r="E27" s="161" t="s">
        <v>543</v>
      </c>
    </row>
    <row r="28" spans="1:5" ht="12.75">
      <c r="A28" s="148"/>
      <c r="B28" s="486"/>
      <c r="C28" s="487"/>
      <c r="D28" s="163">
        <v>20000</v>
      </c>
      <c r="E28" s="161" t="s">
        <v>544</v>
      </c>
    </row>
    <row r="29" spans="1:5" ht="12.75">
      <c r="A29" s="148"/>
      <c r="B29" s="491"/>
      <c r="C29" s="469"/>
      <c r="D29" s="163">
        <v>30000</v>
      </c>
      <c r="E29" s="161" t="s">
        <v>545</v>
      </c>
    </row>
    <row r="30" spans="1:5" ht="12.75">
      <c r="A30" s="123"/>
      <c r="B30" s="461" t="s">
        <v>342</v>
      </c>
      <c r="C30" s="468" t="s">
        <v>531</v>
      </c>
      <c r="D30" s="124">
        <v>100000</v>
      </c>
      <c r="E30" s="114" t="s">
        <v>546</v>
      </c>
    </row>
    <row r="31" spans="1:5" ht="12.75">
      <c r="A31" s="123"/>
      <c r="B31" s="486"/>
      <c r="C31" s="487"/>
      <c r="D31" s="163">
        <v>20000</v>
      </c>
      <c r="E31" s="161" t="s">
        <v>547</v>
      </c>
    </row>
    <row r="32" spans="1:5" ht="12.75">
      <c r="A32" s="123"/>
      <c r="B32" s="486"/>
      <c r="C32" s="487"/>
      <c r="D32" s="124">
        <v>60000</v>
      </c>
      <c r="E32" s="114" t="s">
        <v>548</v>
      </c>
    </row>
    <row r="33" spans="1:5" ht="12.75">
      <c r="A33" s="123"/>
      <c r="B33" s="486"/>
      <c r="C33" s="487"/>
      <c r="D33" s="124">
        <v>50000</v>
      </c>
      <c r="E33" s="151" t="s">
        <v>549</v>
      </c>
    </row>
    <row r="34" spans="1:5" ht="12.75">
      <c r="A34" s="149" t="s">
        <v>239</v>
      </c>
      <c r="B34" s="150"/>
      <c r="C34" s="106"/>
      <c r="D34" s="107">
        <f>SUM(D23:D33)</f>
        <v>555000</v>
      </c>
      <c r="E34" s="151"/>
    </row>
    <row r="35" spans="1:5" ht="12.75">
      <c r="A35" s="122" t="s">
        <v>550</v>
      </c>
      <c r="B35" s="461" t="s">
        <v>346</v>
      </c>
      <c r="C35" s="112" t="s">
        <v>531</v>
      </c>
      <c r="D35" s="124">
        <v>100000</v>
      </c>
      <c r="E35" s="151" t="s">
        <v>551</v>
      </c>
    </row>
    <row r="36" spans="1:5" ht="12.75">
      <c r="A36" s="123"/>
      <c r="B36" s="463"/>
      <c r="C36" s="165"/>
      <c r="D36" s="155">
        <v>1500000</v>
      </c>
      <c r="E36" s="151" t="s">
        <v>551</v>
      </c>
    </row>
    <row r="37" spans="1:5" ht="12.75">
      <c r="A37" s="123"/>
      <c r="B37" s="463"/>
      <c r="C37" s="166"/>
      <c r="D37" s="155">
        <v>30000</v>
      </c>
      <c r="E37" s="151" t="s">
        <v>552</v>
      </c>
    </row>
    <row r="38" spans="1:5" ht="12.75">
      <c r="A38" s="123"/>
      <c r="B38" s="463"/>
      <c r="C38" s="166"/>
      <c r="D38" s="155">
        <v>30000</v>
      </c>
      <c r="E38" s="151" t="s">
        <v>553</v>
      </c>
    </row>
    <row r="39" spans="1:5" ht="12.75">
      <c r="A39" s="123"/>
      <c r="B39" s="463"/>
      <c r="C39" s="166"/>
      <c r="D39" s="155">
        <v>70000</v>
      </c>
      <c r="E39" s="151" t="s">
        <v>554</v>
      </c>
    </row>
    <row r="40" spans="1:5" ht="12.75">
      <c r="A40" s="123"/>
      <c r="B40" s="463"/>
      <c r="C40" s="166"/>
      <c r="D40" s="155">
        <v>30000</v>
      </c>
      <c r="E40" s="114" t="s">
        <v>555</v>
      </c>
    </row>
    <row r="41" spans="1:5" ht="12.75">
      <c r="A41" s="123"/>
      <c r="B41" s="463"/>
      <c r="C41" s="166"/>
      <c r="D41" s="155">
        <v>60000</v>
      </c>
      <c r="E41" s="151" t="s">
        <v>556</v>
      </c>
    </row>
    <row r="42" spans="1:5" ht="12.75">
      <c r="A42" s="123"/>
      <c r="B42" s="463"/>
      <c r="C42" s="166"/>
      <c r="D42" s="155">
        <v>100000</v>
      </c>
      <c r="E42" s="151" t="s">
        <v>557</v>
      </c>
    </row>
    <row r="43" spans="1:5" ht="12.75">
      <c r="A43" s="123"/>
      <c r="B43" s="463"/>
      <c r="C43" s="166"/>
      <c r="D43" s="155">
        <v>425000</v>
      </c>
      <c r="E43" s="151" t="s">
        <v>558</v>
      </c>
    </row>
    <row r="44" spans="1:5" ht="12.75">
      <c r="A44" s="123"/>
      <c r="B44" s="463"/>
      <c r="C44" s="166"/>
      <c r="D44" s="155">
        <v>70000</v>
      </c>
      <c r="E44" s="151" t="s">
        <v>559</v>
      </c>
    </row>
    <row r="45" spans="1:5" ht="12.75">
      <c r="A45" s="123"/>
      <c r="B45" s="463"/>
      <c r="C45" s="166"/>
      <c r="D45" s="155">
        <v>100000</v>
      </c>
      <c r="E45" s="151" t="s">
        <v>560</v>
      </c>
    </row>
    <row r="46" spans="1:5" ht="12.75">
      <c r="A46" s="123"/>
      <c r="B46" s="463"/>
      <c r="C46" s="166"/>
      <c r="D46" s="155">
        <v>30000</v>
      </c>
      <c r="E46" s="151" t="s">
        <v>561</v>
      </c>
    </row>
    <row r="47" spans="1:5" ht="12.75">
      <c r="A47" s="123"/>
      <c r="B47" s="463"/>
      <c r="C47" s="166"/>
      <c r="D47" s="155">
        <v>30000</v>
      </c>
      <c r="E47" s="114" t="s">
        <v>562</v>
      </c>
    </row>
    <row r="48" spans="1:5" ht="12.75">
      <c r="A48" s="123"/>
      <c r="B48" s="463"/>
      <c r="C48" s="166"/>
      <c r="D48" s="155">
        <v>40000</v>
      </c>
      <c r="E48" s="151" t="s">
        <v>563</v>
      </c>
    </row>
    <row r="49" spans="1:5" ht="12.75">
      <c r="A49" s="123"/>
      <c r="B49" s="463"/>
      <c r="C49" s="166"/>
      <c r="D49" s="155">
        <v>30000</v>
      </c>
      <c r="E49" s="114" t="s">
        <v>564</v>
      </c>
    </row>
    <row r="50" spans="1:5" ht="12.75">
      <c r="A50" s="123"/>
      <c r="B50" s="463"/>
      <c r="C50" s="166"/>
      <c r="D50" s="167">
        <v>30000</v>
      </c>
      <c r="E50" s="114" t="s">
        <v>565</v>
      </c>
    </row>
    <row r="51" spans="1:5" ht="12.75">
      <c r="A51" s="123"/>
      <c r="B51" s="453"/>
      <c r="C51" s="105"/>
      <c r="D51" s="155">
        <v>60000</v>
      </c>
      <c r="E51" s="151" t="s">
        <v>566</v>
      </c>
    </row>
    <row r="52" spans="1:5" ht="12.75">
      <c r="A52" s="157"/>
      <c r="B52" s="168" t="s">
        <v>345</v>
      </c>
      <c r="C52" s="112" t="s">
        <v>531</v>
      </c>
      <c r="D52" s="155">
        <v>50000</v>
      </c>
      <c r="E52" s="114" t="s">
        <v>567</v>
      </c>
    </row>
    <row r="53" spans="1:5" ht="12.75">
      <c r="A53" s="157"/>
      <c r="B53" s="382" t="s">
        <v>323</v>
      </c>
      <c r="C53" s="384"/>
      <c r="D53" s="155">
        <v>100000</v>
      </c>
      <c r="E53" s="151" t="s">
        <v>557</v>
      </c>
    </row>
    <row r="54" spans="1:5" ht="12.75">
      <c r="A54" s="157"/>
      <c r="B54" s="380"/>
      <c r="C54" s="380"/>
      <c r="D54" s="155">
        <v>150000</v>
      </c>
      <c r="E54" s="114" t="s">
        <v>568</v>
      </c>
    </row>
    <row r="55" spans="1:5" ht="12.75">
      <c r="A55" s="149" t="s">
        <v>239</v>
      </c>
      <c r="B55" s="150"/>
      <c r="C55" s="169"/>
      <c r="D55" s="107">
        <f>SUM(D35:D54)</f>
        <v>3035000</v>
      </c>
      <c r="E55" s="151"/>
    </row>
    <row r="56" spans="1:5" ht="12.75">
      <c r="A56" s="122" t="s">
        <v>569</v>
      </c>
      <c r="B56" s="108" t="s">
        <v>320</v>
      </c>
      <c r="C56" s="485"/>
      <c r="D56" s="124">
        <v>50000</v>
      </c>
      <c r="E56" s="151" t="s">
        <v>570</v>
      </c>
    </row>
    <row r="57" spans="1:5" ht="12.75">
      <c r="A57" s="148"/>
      <c r="B57" s="126" t="s">
        <v>346</v>
      </c>
      <c r="C57" s="490"/>
      <c r="D57" s="124">
        <v>100000</v>
      </c>
      <c r="E57" s="151" t="s">
        <v>571</v>
      </c>
    </row>
    <row r="58" spans="1:5" s="21" customFormat="1" ht="12.75" customHeight="1">
      <c r="A58" s="151" t="s">
        <v>239</v>
      </c>
      <c r="B58" s="170"/>
      <c r="C58" s="111"/>
      <c r="D58" s="104">
        <f>SUM(D56:D57)</f>
        <v>150000</v>
      </c>
      <c r="E58" s="151"/>
    </row>
    <row r="59" spans="2:4" s="21" customFormat="1" ht="12.75" customHeight="1">
      <c r="B59" s="171"/>
      <c r="C59" s="172"/>
      <c r="D59" s="173"/>
    </row>
    <row r="60" spans="2:4" s="21" customFormat="1" ht="12.75" customHeight="1">
      <c r="B60" s="171"/>
      <c r="C60" s="172"/>
      <c r="D60" s="173"/>
    </row>
    <row r="61" spans="1:5" s="21" customFormat="1" ht="12.75" customHeight="1">
      <c r="A61" s="174" t="s">
        <v>572</v>
      </c>
      <c r="B61" s="125" t="s">
        <v>323</v>
      </c>
      <c r="C61" s="159" t="s">
        <v>573</v>
      </c>
      <c r="D61" s="124">
        <v>150000</v>
      </c>
      <c r="E61" s="114" t="s">
        <v>574</v>
      </c>
    </row>
    <row r="62" spans="1:5" s="21" customFormat="1" ht="12.75" customHeight="1">
      <c r="A62" s="153"/>
      <c r="B62" s="175" t="s">
        <v>338</v>
      </c>
      <c r="C62" s="160"/>
      <c r="D62" s="176">
        <v>3277000</v>
      </c>
      <c r="E62" s="177" t="s">
        <v>575</v>
      </c>
    </row>
    <row r="63" spans="1:5" s="21" customFormat="1" ht="12.75" customHeight="1">
      <c r="A63" s="153"/>
      <c r="B63" s="178" t="s">
        <v>345</v>
      </c>
      <c r="C63" s="152"/>
      <c r="D63" s="179">
        <v>350000</v>
      </c>
      <c r="E63" s="151" t="s">
        <v>576</v>
      </c>
    </row>
    <row r="64" spans="1:5" s="21" customFormat="1" ht="12.75" customHeight="1">
      <c r="A64" s="153"/>
      <c r="B64" s="125" t="s">
        <v>320</v>
      </c>
      <c r="C64" s="159" t="s">
        <v>531</v>
      </c>
      <c r="D64" s="179">
        <v>100000</v>
      </c>
      <c r="E64" s="114" t="s">
        <v>577</v>
      </c>
    </row>
    <row r="65" spans="1:5" ht="12.75">
      <c r="A65" s="123"/>
      <c r="B65" s="486" t="s">
        <v>346</v>
      </c>
      <c r="C65" s="487"/>
      <c r="D65" s="180">
        <v>30000</v>
      </c>
      <c r="E65" s="181" t="s">
        <v>578</v>
      </c>
    </row>
    <row r="66" spans="1:5" ht="12.75">
      <c r="A66" s="123"/>
      <c r="B66" s="486"/>
      <c r="C66" s="487"/>
      <c r="D66" s="180">
        <v>500000</v>
      </c>
      <c r="E66" s="151" t="s">
        <v>579</v>
      </c>
    </row>
    <row r="67" spans="1:5" ht="12.75">
      <c r="A67" s="123"/>
      <c r="B67" s="486"/>
      <c r="C67" s="487"/>
      <c r="D67" s="180">
        <v>30000</v>
      </c>
      <c r="E67" s="151" t="s">
        <v>580</v>
      </c>
    </row>
    <row r="68" spans="1:5" ht="12.75">
      <c r="A68" s="123"/>
      <c r="B68" s="486"/>
      <c r="C68" s="487"/>
      <c r="D68" s="180">
        <v>70000</v>
      </c>
      <c r="E68" s="151" t="s">
        <v>581</v>
      </c>
    </row>
    <row r="69" spans="1:5" ht="12.75">
      <c r="A69" s="123"/>
      <c r="B69" s="486"/>
      <c r="C69" s="487"/>
      <c r="D69" s="180">
        <v>50000</v>
      </c>
      <c r="E69" s="151" t="s">
        <v>582</v>
      </c>
    </row>
    <row r="70" spans="1:5" ht="12.75">
      <c r="A70" s="123"/>
      <c r="B70" s="486"/>
      <c r="C70" s="487"/>
      <c r="D70" s="180">
        <v>65000</v>
      </c>
      <c r="E70" s="151" t="s">
        <v>583</v>
      </c>
    </row>
    <row r="71" spans="1:5" ht="12.75">
      <c r="A71" s="123"/>
      <c r="B71" s="486"/>
      <c r="C71" s="487"/>
      <c r="D71" s="180">
        <v>50000</v>
      </c>
      <c r="E71" s="151" t="s">
        <v>584</v>
      </c>
    </row>
    <row r="72" spans="1:5" ht="12.75">
      <c r="A72" s="123"/>
      <c r="B72" s="486"/>
      <c r="C72" s="487"/>
      <c r="D72" s="180">
        <v>180000</v>
      </c>
      <c r="E72" s="151" t="s">
        <v>585</v>
      </c>
    </row>
    <row r="73" spans="1:5" ht="12.75">
      <c r="A73" s="123"/>
      <c r="B73" s="486"/>
      <c r="C73" s="487"/>
      <c r="D73" s="180">
        <v>30000</v>
      </c>
      <c r="E73" s="151" t="s">
        <v>586</v>
      </c>
    </row>
    <row r="74" spans="1:5" ht="12.75">
      <c r="A74" s="123"/>
      <c r="B74" s="486"/>
      <c r="C74" s="487"/>
      <c r="D74" s="180">
        <v>50000</v>
      </c>
      <c r="E74" s="151" t="s">
        <v>587</v>
      </c>
    </row>
    <row r="75" spans="1:5" ht="12.75">
      <c r="A75" s="123"/>
      <c r="B75" s="486"/>
      <c r="C75" s="487"/>
      <c r="D75" s="124">
        <v>30000</v>
      </c>
      <c r="E75" s="151" t="s">
        <v>588</v>
      </c>
    </row>
    <row r="76" spans="1:5" ht="12.75">
      <c r="A76" s="123"/>
      <c r="B76" s="486"/>
      <c r="C76" s="487"/>
      <c r="D76" s="124">
        <v>40000</v>
      </c>
      <c r="E76" s="151" t="s">
        <v>589</v>
      </c>
    </row>
    <row r="77" spans="1:5" ht="12.75">
      <c r="A77" s="123"/>
      <c r="B77" s="486"/>
      <c r="C77" s="487"/>
      <c r="D77" s="124">
        <v>30000</v>
      </c>
      <c r="E77" s="151" t="s">
        <v>590</v>
      </c>
    </row>
    <row r="78" spans="1:5" ht="12.75">
      <c r="A78" s="123"/>
      <c r="B78" s="486"/>
      <c r="C78" s="487"/>
      <c r="D78" s="124">
        <v>50000</v>
      </c>
      <c r="E78" s="151" t="s">
        <v>591</v>
      </c>
    </row>
    <row r="79" spans="1:5" ht="12.75">
      <c r="A79" s="123"/>
      <c r="B79" s="486"/>
      <c r="C79" s="487"/>
      <c r="D79" s="124">
        <v>40000</v>
      </c>
      <c r="E79" s="151" t="s">
        <v>592</v>
      </c>
    </row>
    <row r="80" spans="1:5" ht="12.75">
      <c r="A80" s="123"/>
      <c r="B80" s="486"/>
      <c r="C80" s="487"/>
      <c r="D80" s="124">
        <v>30000</v>
      </c>
      <c r="E80" s="151" t="s">
        <v>593</v>
      </c>
    </row>
    <row r="81" spans="1:5" ht="12.75">
      <c r="A81" s="123"/>
      <c r="B81" s="486"/>
      <c r="C81" s="487"/>
      <c r="D81" s="124">
        <v>30000</v>
      </c>
      <c r="E81" s="114" t="s">
        <v>594</v>
      </c>
    </row>
    <row r="82" spans="1:5" ht="12.75">
      <c r="A82" s="123"/>
      <c r="B82" s="486"/>
      <c r="C82" s="487"/>
      <c r="D82" s="124">
        <v>80000</v>
      </c>
      <c r="E82" s="151" t="s">
        <v>595</v>
      </c>
    </row>
    <row r="83" spans="1:5" ht="12.75">
      <c r="A83" s="123"/>
      <c r="B83" s="486"/>
      <c r="C83" s="487"/>
      <c r="D83" s="124">
        <v>30000</v>
      </c>
      <c r="E83" s="151" t="s">
        <v>596</v>
      </c>
    </row>
    <row r="84" spans="1:5" ht="12.75">
      <c r="A84" s="123"/>
      <c r="B84" s="486"/>
      <c r="C84" s="487"/>
      <c r="D84" s="124">
        <v>60000</v>
      </c>
      <c r="E84" s="151" t="s">
        <v>597</v>
      </c>
    </row>
    <row r="85" spans="1:5" ht="12.75">
      <c r="A85" s="123"/>
      <c r="B85" s="486"/>
      <c r="C85" s="487"/>
      <c r="D85" s="124">
        <v>350000</v>
      </c>
      <c r="E85" s="151" t="s">
        <v>598</v>
      </c>
    </row>
    <row r="86" spans="1:5" ht="12.75">
      <c r="A86" s="123"/>
      <c r="B86" s="486"/>
      <c r="C86" s="487"/>
      <c r="D86" s="124">
        <v>150000</v>
      </c>
      <c r="E86" s="151" t="s">
        <v>599</v>
      </c>
    </row>
    <row r="87" spans="1:5" ht="12.75">
      <c r="A87" s="123"/>
      <c r="B87" s="486"/>
      <c r="C87" s="487"/>
      <c r="D87" s="124">
        <v>40000</v>
      </c>
      <c r="E87" s="151" t="s">
        <v>600</v>
      </c>
    </row>
    <row r="88" spans="1:5" ht="12.75">
      <c r="A88" s="123"/>
      <c r="B88" s="486"/>
      <c r="C88" s="120"/>
      <c r="D88" s="180">
        <v>20000</v>
      </c>
      <c r="E88" s="151" t="s">
        <v>601</v>
      </c>
    </row>
    <row r="89" spans="1:5" ht="12.75">
      <c r="A89" s="123"/>
      <c r="B89" s="486"/>
      <c r="C89" s="120"/>
      <c r="D89" s="180">
        <v>80000</v>
      </c>
      <c r="E89" s="151" t="s">
        <v>602</v>
      </c>
    </row>
    <row r="90" spans="1:5" ht="12.75">
      <c r="A90" s="123"/>
      <c r="B90" s="486"/>
      <c r="C90" s="468" t="s">
        <v>531</v>
      </c>
      <c r="D90" s="180">
        <v>15000</v>
      </c>
      <c r="E90" s="182" t="s">
        <v>603</v>
      </c>
    </row>
    <row r="91" spans="1:5" ht="12.75">
      <c r="A91" s="123"/>
      <c r="B91" s="486"/>
      <c r="C91" s="487"/>
      <c r="D91" s="180">
        <v>50000</v>
      </c>
      <c r="E91" s="151" t="s">
        <v>604</v>
      </c>
    </row>
    <row r="92" spans="1:5" ht="12.75">
      <c r="A92" s="123"/>
      <c r="B92" s="486"/>
      <c r="C92" s="487"/>
      <c r="D92" s="180">
        <v>40000</v>
      </c>
      <c r="E92" s="151" t="s">
        <v>605</v>
      </c>
    </row>
    <row r="93" spans="1:5" ht="12.75">
      <c r="A93" s="123"/>
      <c r="B93" s="486"/>
      <c r="C93" s="487"/>
      <c r="D93" s="180">
        <v>50000</v>
      </c>
      <c r="E93" s="151" t="s">
        <v>606</v>
      </c>
    </row>
    <row r="94" spans="1:5" ht="12.75">
      <c r="A94" s="123"/>
      <c r="B94" s="486"/>
      <c r="C94" s="487"/>
      <c r="D94" s="124">
        <v>25000</v>
      </c>
      <c r="E94" s="151" t="s">
        <v>607</v>
      </c>
    </row>
    <row r="95" spans="1:5" ht="12.75">
      <c r="A95" s="123"/>
      <c r="B95" s="486"/>
      <c r="C95" s="487"/>
      <c r="D95" s="124">
        <v>30000</v>
      </c>
      <c r="E95" s="114" t="s">
        <v>608</v>
      </c>
    </row>
    <row r="96" spans="1:5" ht="12.75">
      <c r="A96" s="123"/>
      <c r="B96" s="486"/>
      <c r="C96" s="487"/>
      <c r="D96" s="124">
        <v>35000</v>
      </c>
      <c r="E96" s="151" t="s">
        <v>609</v>
      </c>
    </row>
    <row r="97" spans="1:5" ht="12.75">
      <c r="A97" s="123"/>
      <c r="B97" s="486"/>
      <c r="C97" s="487"/>
      <c r="D97" s="124">
        <v>20000</v>
      </c>
      <c r="E97" s="151" t="s">
        <v>610</v>
      </c>
    </row>
    <row r="98" spans="1:5" ht="12.75">
      <c r="A98" s="123"/>
      <c r="B98" s="486"/>
      <c r="C98" s="487"/>
      <c r="D98" s="124">
        <v>20000</v>
      </c>
      <c r="E98" s="151" t="s">
        <v>611</v>
      </c>
    </row>
    <row r="99" spans="1:5" ht="12.75">
      <c r="A99" s="123"/>
      <c r="B99" s="486"/>
      <c r="C99" s="487"/>
      <c r="D99" s="124">
        <v>30000</v>
      </c>
      <c r="E99" s="114" t="s">
        <v>612</v>
      </c>
    </row>
    <row r="100" spans="1:5" ht="12.75">
      <c r="A100" s="149" t="s">
        <v>239</v>
      </c>
      <c r="B100" s="150"/>
      <c r="C100" s="106"/>
      <c r="D100" s="107">
        <f>SUM(D61:D99)</f>
        <v>6307000</v>
      </c>
      <c r="E100" s="151"/>
    </row>
    <row r="101" spans="1:5" s="21" customFormat="1" ht="12.75" customHeight="1">
      <c r="A101" s="122" t="s">
        <v>613</v>
      </c>
      <c r="B101" s="461" t="s">
        <v>342</v>
      </c>
      <c r="C101" s="488"/>
      <c r="D101" s="176">
        <v>30000</v>
      </c>
      <c r="E101" s="151" t="s">
        <v>614</v>
      </c>
    </row>
    <row r="102" spans="1:5" s="21" customFormat="1" ht="12.75">
      <c r="A102" s="459"/>
      <c r="B102" s="486"/>
      <c r="C102" s="489"/>
      <c r="D102" s="124">
        <v>160000</v>
      </c>
      <c r="E102" s="114" t="s">
        <v>615</v>
      </c>
    </row>
    <row r="103" spans="1:5" ht="12.75">
      <c r="A103" s="459"/>
      <c r="B103" s="486"/>
      <c r="C103" s="490"/>
      <c r="D103" s="124">
        <v>150000</v>
      </c>
      <c r="E103" s="114" t="s">
        <v>616</v>
      </c>
    </row>
    <row r="104" spans="1:5" ht="12.75">
      <c r="A104" s="459"/>
      <c r="B104" s="486"/>
      <c r="C104" s="454" t="s">
        <v>531</v>
      </c>
      <c r="D104" s="176">
        <v>30000</v>
      </c>
      <c r="E104" s="114" t="s">
        <v>617</v>
      </c>
    </row>
    <row r="105" spans="1:5" ht="12.75">
      <c r="A105" s="459"/>
      <c r="B105" s="463"/>
      <c r="C105" s="489"/>
      <c r="D105" s="176">
        <v>20000</v>
      </c>
      <c r="E105" s="114" t="s">
        <v>618</v>
      </c>
    </row>
    <row r="106" spans="1:5" ht="12.75">
      <c r="A106" s="459"/>
      <c r="B106" s="453"/>
      <c r="C106" s="490"/>
      <c r="D106" s="124">
        <v>270000</v>
      </c>
      <c r="E106" s="151" t="s">
        <v>619</v>
      </c>
    </row>
    <row r="107" spans="1:5" ht="12.75">
      <c r="A107" s="459"/>
      <c r="B107" s="126" t="s">
        <v>620</v>
      </c>
      <c r="C107" s="185"/>
      <c r="D107" s="124">
        <v>50000</v>
      </c>
      <c r="E107" s="151" t="s">
        <v>621</v>
      </c>
    </row>
    <row r="108" spans="1:5" ht="12.75">
      <c r="A108" s="459"/>
      <c r="B108" s="379" t="s">
        <v>344</v>
      </c>
      <c r="C108" s="473"/>
      <c r="D108" s="124">
        <v>50000</v>
      </c>
      <c r="E108" s="151" t="s">
        <v>622</v>
      </c>
    </row>
    <row r="109" spans="1:5" ht="12.75">
      <c r="A109" s="459"/>
      <c r="B109" s="380"/>
      <c r="C109" s="463"/>
      <c r="D109" s="124">
        <v>50000</v>
      </c>
      <c r="E109" s="114" t="s">
        <v>623</v>
      </c>
    </row>
    <row r="110" spans="1:5" ht="12.75">
      <c r="A110" s="459"/>
      <c r="B110" s="380"/>
      <c r="C110" s="463"/>
      <c r="D110" s="124">
        <v>50000</v>
      </c>
      <c r="E110" s="114" t="s">
        <v>624</v>
      </c>
    </row>
    <row r="111" spans="1:5" ht="12.75">
      <c r="A111" s="459"/>
      <c r="B111" s="380"/>
      <c r="C111" s="463"/>
      <c r="D111" s="124">
        <v>50000</v>
      </c>
      <c r="E111" s="128" t="s">
        <v>625</v>
      </c>
    </row>
    <row r="112" spans="1:5" ht="12.75">
      <c r="A112" s="459"/>
      <c r="B112" s="380"/>
      <c r="C112" s="463"/>
      <c r="D112" s="124">
        <v>40000</v>
      </c>
      <c r="E112" s="151" t="s">
        <v>626</v>
      </c>
    </row>
    <row r="113" spans="1:5" ht="12.75">
      <c r="A113" s="459"/>
      <c r="B113" s="380"/>
      <c r="C113" s="463"/>
      <c r="D113" s="186">
        <v>35000</v>
      </c>
      <c r="E113" s="128" t="s">
        <v>625</v>
      </c>
    </row>
    <row r="114" spans="1:5" ht="12.75">
      <c r="A114" s="459"/>
      <c r="B114" s="380"/>
      <c r="C114" s="453"/>
      <c r="D114" s="124">
        <v>40000</v>
      </c>
      <c r="E114" s="114" t="s">
        <v>627</v>
      </c>
    </row>
    <row r="115" spans="1:5" ht="12.75">
      <c r="A115" s="459"/>
      <c r="B115" s="452" t="s">
        <v>346</v>
      </c>
      <c r="C115" s="481"/>
      <c r="D115" s="124">
        <v>30000</v>
      </c>
      <c r="E115" s="114" t="s">
        <v>615</v>
      </c>
    </row>
    <row r="116" spans="1:5" ht="12.75">
      <c r="A116" s="460"/>
      <c r="B116" s="453"/>
      <c r="C116" s="453"/>
      <c r="D116" s="124">
        <v>150000</v>
      </c>
      <c r="E116" s="114" t="s">
        <v>628</v>
      </c>
    </row>
    <row r="117" spans="1:5" ht="12.75">
      <c r="A117" s="482" t="s">
        <v>629</v>
      </c>
      <c r="B117" s="483"/>
      <c r="C117" s="484"/>
      <c r="D117" s="104">
        <f>SUM(D101:D116)</f>
        <v>1205000</v>
      </c>
      <c r="E117" s="187"/>
    </row>
    <row r="118" spans="1:5" ht="12.75">
      <c r="A118" s="188" t="s">
        <v>399</v>
      </c>
      <c r="B118" s="189"/>
      <c r="C118" s="169"/>
      <c r="D118" s="104">
        <f>D8+D22+D34+D55+D58+D100+D117</f>
        <v>276490040</v>
      </c>
      <c r="E118" s="187"/>
    </row>
    <row r="119" spans="1:5" ht="12.75">
      <c r="A119" s="392" t="s">
        <v>630</v>
      </c>
      <c r="B119" s="461" t="s">
        <v>338</v>
      </c>
      <c r="C119" s="485"/>
      <c r="D119" s="455">
        <v>500000</v>
      </c>
      <c r="E119" s="473" t="s">
        <v>631</v>
      </c>
    </row>
    <row r="120" spans="1:5" ht="12.75">
      <c r="A120" s="381"/>
      <c r="B120" s="453"/>
      <c r="C120" s="479"/>
      <c r="D120" s="456"/>
      <c r="E120" s="453"/>
    </row>
    <row r="121" spans="1:5" ht="12.75">
      <c r="A121" s="474" t="s">
        <v>239</v>
      </c>
      <c r="B121" s="475"/>
      <c r="C121" s="476"/>
      <c r="D121" s="104">
        <f>D119</f>
        <v>500000</v>
      </c>
      <c r="E121" s="187"/>
    </row>
    <row r="122" spans="1:5" ht="12.75">
      <c r="A122" s="121" t="s">
        <v>632</v>
      </c>
      <c r="B122" s="108" t="s">
        <v>341</v>
      </c>
      <c r="C122" s="190"/>
      <c r="D122" s="191">
        <v>8557890</v>
      </c>
      <c r="E122" s="192" t="s">
        <v>633</v>
      </c>
    </row>
    <row r="123" spans="1:5" ht="12.75">
      <c r="A123" s="193"/>
      <c r="B123" s="452" t="s">
        <v>338</v>
      </c>
      <c r="C123" s="477"/>
      <c r="D123" s="191">
        <v>900000</v>
      </c>
      <c r="E123" s="192" t="s">
        <v>634</v>
      </c>
    </row>
    <row r="124" spans="1:5" ht="12.75">
      <c r="A124" s="193"/>
      <c r="B124" s="463"/>
      <c r="C124" s="478"/>
      <c r="D124" s="191">
        <v>3596013</v>
      </c>
      <c r="E124" s="192" t="s">
        <v>635</v>
      </c>
    </row>
    <row r="125" spans="1:5" ht="12.75">
      <c r="A125" s="193"/>
      <c r="B125" s="453"/>
      <c r="C125" s="479"/>
      <c r="D125" s="191">
        <v>8875495</v>
      </c>
      <c r="E125" s="192" t="s">
        <v>636</v>
      </c>
    </row>
    <row r="126" spans="1:5" ht="12.75">
      <c r="A126" s="194" t="s">
        <v>239</v>
      </c>
      <c r="B126" s="119"/>
      <c r="C126" s="195" t="s">
        <v>637</v>
      </c>
      <c r="D126" s="196">
        <f>SUM(D122:D125)</f>
        <v>21929398</v>
      </c>
      <c r="E126" s="197"/>
    </row>
    <row r="127" spans="1:5" ht="12.75">
      <c r="A127" s="188" t="s">
        <v>638</v>
      </c>
      <c r="B127" s="189"/>
      <c r="C127" s="169"/>
      <c r="D127" s="196">
        <f>D121+D126</f>
        <v>22429398</v>
      </c>
      <c r="E127" s="197"/>
    </row>
    <row r="128" spans="1:5" ht="12.75">
      <c r="A128" s="392" t="s">
        <v>289</v>
      </c>
      <c r="B128" s="480"/>
      <c r="C128" s="480"/>
      <c r="D128" s="198">
        <f>D118+D127</f>
        <v>298919438</v>
      </c>
      <c r="E128" s="151"/>
    </row>
    <row r="129" spans="2:3" ht="12.75">
      <c r="B129" s="45"/>
      <c r="C129" s="45"/>
    </row>
    <row r="130" spans="1:5" ht="12.75">
      <c r="A130" s="464" t="s">
        <v>639</v>
      </c>
      <c r="B130" s="465"/>
      <c r="C130" s="465"/>
      <c r="D130" s="465"/>
      <c r="E130" s="145"/>
    </row>
    <row r="131" spans="1:5" ht="12.75">
      <c r="A131" s="174" t="s">
        <v>640</v>
      </c>
      <c r="B131" s="466" t="s">
        <v>320</v>
      </c>
      <c r="C131" s="384"/>
      <c r="D131" s="146">
        <v>20000</v>
      </c>
      <c r="E131" s="147" t="s">
        <v>641</v>
      </c>
    </row>
    <row r="132" spans="1:5" ht="12.75" customHeight="1">
      <c r="A132" s="199"/>
      <c r="B132" s="467"/>
      <c r="C132" s="384"/>
      <c r="D132" s="146">
        <v>3105000</v>
      </c>
      <c r="E132" s="147" t="s">
        <v>642</v>
      </c>
    </row>
    <row r="133" spans="1:5" ht="12.75" customHeight="1">
      <c r="A133" s="199"/>
      <c r="B133" s="200" t="s">
        <v>320</v>
      </c>
      <c r="C133" s="112" t="s">
        <v>531</v>
      </c>
      <c r="D133" s="146">
        <v>20000</v>
      </c>
      <c r="E133" s="147" t="s">
        <v>643</v>
      </c>
    </row>
    <row r="134" spans="1:5" ht="12.75" customHeight="1">
      <c r="A134" s="199"/>
      <c r="B134" s="200" t="s">
        <v>338</v>
      </c>
      <c r="C134" s="109"/>
      <c r="D134" s="146">
        <v>500000</v>
      </c>
      <c r="E134" s="147" t="s">
        <v>644</v>
      </c>
    </row>
    <row r="135" spans="1:5" ht="12.75" customHeight="1">
      <c r="A135" s="201" t="s">
        <v>239</v>
      </c>
      <c r="B135" s="127"/>
      <c r="C135" s="104"/>
      <c r="D135" s="104">
        <f>SUM(D131:D134)</f>
        <v>3645000</v>
      </c>
      <c r="E135" s="151"/>
    </row>
    <row r="136" spans="1:5" ht="12.75">
      <c r="A136" s="122" t="s">
        <v>645</v>
      </c>
      <c r="B136" s="468">
        <v>104051</v>
      </c>
      <c r="C136" s="470"/>
      <c r="D136" s="472">
        <v>63800</v>
      </c>
      <c r="E136" s="450" t="s">
        <v>646</v>
      </c>
    </row>
    <row r="137" spans="1:5" ht="12.75">
      <c r="A137" s="202"/>
      <c r="B137" s="469"/>
      <c r="C137" s="471"/>
      <c r="D137" s="456"/>
      <c r="E137" s="451"/>
    </row>
    <row r="138" spans="1:5" ht="12.75" customHeight="1">
      <c r="A138" s="201" t="s">
        <v>239</v>
      </c>
      <c r="B138" s="127"/>
      <c r="C138" s="104"/>
      <c r="D138" s="203">
        <f>SUM(D136)</f>
        <v>63800</v>
      </c>
      <c r="E138" s="151"/>
    </row>
    <row r="139" spans="1:5" ht="12.75">
      <c r="A139" s="204" t="s">
        <v>647</v>
      </c>
      <c r="B139" s="452" t="s">
        <v>320</v>
      </c>
      <c r="C139" s="454" t="s">
        <v>531</v>
      </c>
      <c r="D139" s="455">
        <v>40000</v>
      </c>
      <c r="E139" s="457" t="s">
        <v>648</v>
      </c>
    </row>
    <row r="140" spans="1:5" ht="12.75">
      <c r="A140" s="148"/>
      <c r="B140" s="453"/>
      <c r="C140" s="453"/>
      <c r="D140" s="456"/>
      <c r="E140" s="451"/>
    </row>
    <row r="141" spans="1:5" ht="12.75">
      <c r="A141" s="194" t="s">
        <v>239</v>
      </c>
      <c r="B141" s="205"/>
      <c r="C141" s="160"/>
      <c r="D141" s="196">
        <f>D139</f>
        <v>40000</v>
      </c>
      <c r="E141" s="206"/>
    </row>
    <row r="142" spans="1:5" ht="12.75">
      <c r="A142" s="458" t="s">
        <v>649</v>
      </c>
      <c r="B142" s="461" t="s">
        <v>320</v>
      </c>
      <c r="C142" s="454" t="s">
        <v>650</v>
      </c>
      <c r="D142" s="110">
        <v>54332529</v>
      </c>
      <c r="E142" s="151" t="s">
        <v>651</v>
      </c>
    </row>
    <row r="143" spans="1:5" ht="12.75">
      <c r="A143" s="459"/>
      <c r="B143" s="462"/>
      <c r="C143" s="463"/>
      <c r="D143" s="110">
        <v>99142179</v>
      </c>
      <c r="E143" s="114" t="s">
        <v>652</v>
      </c>
    </row>
    <row r="144" spans="1:5" ht="12.75">
      <c r="A144" s="459"/>
      <c r="B144" s="462"/>
      <c r="C144" s="463"/>
      <c r="D144" s="110">
        <v>31979708</v>
      </c>
      <c r="E144" s="114" t="s">
        <v>653</v>
      </c>
    </row>
    <row r="145" spans="1:5" ht="12.75">
      <c r="A145" s="459"/>
      <c r="B145" s="462"/>
      <c r="C145" s="463"/>
      <c r="D145" s="110">
        <v>163830</v>
      </c>
      <c r="E145" s="114" t="s">
        <v>654</v>
      </c>
    </row>
    <row r="146" spans="1:5" ht="12.75">
      <c r="A146" s="459"/>
      <c r="B146" s="462"/>
      <c r="C146" s="463"/>
      <c r="D146" s="124">
        <v>10489532</v>
      </c>
      <c r="E146" s="114" t="s">
        <v>655</v>
      </c>
    </row>
    <row r="147" spans="1:5" ht="12.75">
      <c r="A147" s="459"/>
      <c r="B147" s="462"/>
      <c r="C147" s="453"/>
      <c r="D147" s="124">
        <v>29690</v>
      </c>
      <c r="E147" s="207" t="s">
        <v>656</v>
      </c>
    </row>
    <row r="148" spans="1:5" ht="12.75">
      <c r="A148" s="459"/>
      <c r="B148" s="463"/>
      <c r="C148" s="183"/>
      <c r="D148" s="110">
        <v>16938000</v>
      </c>
      <c r="E148" s="151" t="s">
        <v>651</v>
      </c>
    </row>
    <row r="149" spans="1:5" ht="12.75">
      <c r="A149" s="459"/>
      <c r="B149" s="463"/>
      <c r="C149" s="184"/>
      <c r="D149" s="124">
        <v>6432000</v>
      </c>
      <c r="E149" s="114" t="s">
        <v>657</v>
      </c>
    </row>
    <row r="150" spans="1:5" ht="12.75">
      <c r="A150" s="459"/>
      <c r="B150" s="463"/>
      <c r="C150" s="184"/>
      <c r="D150" s="124">
        <v>14230627</v>
      </c>
      <c r="E150" s="114" t="s">
        <v>652</v>
      </c>
    </row>
    <row r="151" spans="1:5" ht="12.75">
      <c r="A151" s="459"/>
      <c r="B151" s="463"/>
      <c r="C151" s="184"/>
      <c r="D151" s="124">
        <v>15649000</v>
      </c>
      <c r="E151" s="114" t="s">
        <v>653</v>
      </c>
    </row>
    <row r="152" spans="1:5" ht="12.75">
      <c r="A152" s="459"/>
      <c r="B152" s="463"/>
      <c r="C152" s="184"/>
      <c r="D152" s="124">
        <v>13214415</v>
      </c>
      <c r="E152" s="151" t="s">
        <v>658</v>
      </c>
    </row>
    <row r="153" spans="1:5" ht="12.75">
      <c r="A153" s="460"/>
      <c r="B153" s="463"/>
      <c r="C153" s="184"/>
      <c r="D153" s="124">
        <v>2346000</v>
      </c>
      <c r="E153" s="208" t="s">
        <v>659</v>
      </c>
    </row>
    <row r="154" spans="1:5" ht="12.75">
      <c r="A154" s="447" t="s">
        <v>239</v>
      </c>
      <c r="B154" s="448"/>
      <c r="C154" s="449"/>
      <c r="D154" s="104">
        <f>SUM(D142:D153)</f>
        <v>264947510</v>
      </c>
      <c r="E154" s="161"/>
    </row>
    <row r="155" spans="1:5" ht="12.75">
      <c r="A155" s="121" t="s">
        <v>660</v>
      </c>
      <c r="B155" s="380">
        <v>11130</v>
      </c>
      <c r="C155" s="209"/>
      <c r="D155" s="128">
        <v>795000</v>
      </c>
      <c r="E155" s="154" t="s">
        <v>661</v>
      </c>
    </row>
    <row r="156" spans="1:5" ht="12.75">
      <c r="A156" s="156"/>
      <c r="B156" s="380"/>
      <c r="C156" s="209"/>
      <c r="D156" s="128">
        <v>222000</v>
      </c>
      <c r="E156" s="154" t="s">
        <v>662</v>
      </c>
    </row>
    <row r="157" spans="1:5" ht="12.75">
      <c r="A157" s="210"/>
      <c r="B157" s="380"/>
      <c r="C157" s="211"/>
      <c r="D157" s="128">
        <v>400000</v>
      </c>
      <c r="E157" s="151" t="s">
        <v>663</v>
      </c>
    </row>
    <row r="158" spans="1:5" ht="12.75">
      <c r="A158" s="148"/>
      <c r="B158" s="380"/>
      <c r="C158" s="211"/>
      <c r="D158" s="128">
        <v>720000</v>
      </c>
      <c r="E158" s="151" t="s">
        <v>664</v>
      </c>
    </row>
    <row r="159" spans="1:5" ht="12.75">
      <c r="A159" s="148"/>
      <c r="B159" s="380"/>
      <c r="C159" s="211"/>
      <c r="D159" s="128">
        <v>222000</v>
      </c>
      <c r="E159" s="151" t="s">
        <v>665</v>
      </c>
    </row>
    <row r="160" spans="1:5" ht="12.75">
      <c r="A160" s="194" t="s">
        <v>239</v>
      </c>
      <c r="B160" s="150"/>
      <c r="C160" s="212" t="s">
        <v>666</v>
      </c>
      <c r="D160" s="107">
        <f>SUM(D155:D159)</f>
        <v>2359000</v>
      </c>
      <c r="E160" s="167"/>
    </row>
    <row r="161" spans="1:5" ht="12.75">
      <c r="A161" s="157" t="s">
        <v>667</v>
      </c>
      <c r="B161" s="189"/>
      <c r="C161" s="169"/>
      <c r="D161" s="104">
        <f>D135+D138+D141+D154+D160</f>
        <v>271055310</v>
      </c>
      <c r="E161" s="187"/>
    </row>
    <row r="162" spans="1:5" ht="12.75">
      <c r="A162" s="213" t="s">
        <v>668</v>
      </c>
      <c r="B162" s="103"/>
      <c r="C162" s="103"/>
      <c r="D162" s="104">
        <v>0</v>
      </c>
      <c r="E162" s="161"/>
    </row>
    <row r="163" spans="1:5" ht="15">
      <c r="A163" s="214" t="s">
        <v>289</v>
      </c>
      <c r="B163" s="215"/>
      <c r="C163" s="216"/>
      <c r="D163" s="217">
        <f>D161+D162</f>
        <v>271055310</v>
      </c>
      <c r="E163" s="151"/>
    </row>
  </sheetData>
  <sheetProtection/>
  <mergeCells count="57">
    <mergeCell ref="A2:E2"/>
    <mergeCell ref="A3:E3"/>
    <mergeCell ref="A5:D5"/>
    <mergeCell ref="B6:B7"/>
    <mergeCell ref="C6:C7"/>
    <mergeCell ref="B9:B10"/>
    <mergeCell ref="C9:C10"/>
    <mergeCell ref="B11:B18"/>
    <mergeCell ref="C11:C14"/>
    <mergeCell ref="C17:C18"/>
    <mergeCell ref="B19:B21"/>
    <mergeCell ref="B23:B29"/>
    <mergeCell ref="C23:C29"/>
    <mergeCell ref="B30:B33"/>
    <mergeCell ref="C30:C33"/>
    <mergeCell ref="B35:B51"/>
    <mergeCell ref="B53:B54"/>
    <mergeCell ref="C53:C54"/>
    <mergeCell ref="C56:C57"/>
    <mergeCell ref="B65:B99"/>
    <mergeCell ref="C65:C87"/>
    <mergeCell ref="C90:C99"/>
    <mergeCell ref="B101:B106"/>
    <mergeCell ref="C101:C103"/>
    <mergeCell ref="A102:A116"/>
    <mergeCell ref="C104:C106"/>
    <mergeCell ref="B108:B114"/>
    <mergeCell ref="C108:C112"/>
    <mergeCell ref="C113:C114"/>
    <mergeCell ref="B115:B116"/>
    <mergeCell ref="C115:C116"/>
    <mergeCell ref="A117:C117"/>
    <mergeCell ref="A119:A120"/>
    <mergeCell ref="B119:B120"/>
    <mergeCell ref="C119:C120"/>
    <mergeCell ref="D119:D120"/>
    <mergeCell ref="E119:E120"/>
    <mergeCell ref="A121:C121"/>
    <mergeCell ref="B123:B125"/>
    <mergeCell ref="C123:C125"/>
    <mergeCell ref="A128:C128"/>
    <mergeCell ref="A130:D130"/>
    <mergeCell ref="B131:B132"/>
    <mergeCell ref="C131:C132"/>
    <mergeCell ref="B136:B137"/>
    <mergeCell ref="C136:C137"/>
    <mergeCell ref="D136:D137"/>
    <mergeCell ref="A154:C154"/>
    <mergeCell ref="B155:B159"/>
    <mergeCell ref="E136:E137"/>
    <mergeCell ref="B139:B140"/>
    <mergeCell ref="C139:C140"/>
    <mergeCell ref="D139:D140"/>
    <mergeCell ref="E139:E140"/>
    <mergeCell ref="A142:A153"/>
    <mergeCell ref="B142:B153"/>
    <mergeCell ref="C142:C147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9.125" style="58" customWidth="1"/>
    <col min="2" max="2" width="22.25390625" style="58" customWidth="1"/>
    <col min="3" max="3" width="15.00390625" style="58" customWidth="1"/>
    <col min="4" max="4" width="15.25390625" style="58" customWidth="1"/>
    <col min="5" max="5" width="15.00390625" style="58" customWidth="1"/>
    <col min="6" max="6" width="12.625" style="58" customWidth="1"/>
    <col min="7" max="16384" width="9.125" style="58" customWidth="1"/>
  </cols>
  <sheetData>
    <row r="1" spans="1:6" ht="12.75">
      <c r="A1" s="58" t="s">
        <v>319</v>
      </c>
      <c r="E1" s="294"/>
      <c r="F1" s="294" t="s">
        <v>784</v>
      </c>
    </row>
    <row r="2" spans="5:6" ht="12.75">
      <c r="E2" s="294"/>
      <c r="F2" s="294"/>
    </row>
    <row r="3" spans="1:6" ht="12.75">
      <c r="A3" s="495" t="s">
        <v>1001</v>
      </c>
      <c r="B3" s="495"/>
      <c r="C3" s="495"/>
      <c r="D3" s="495"/>
      <c r="E3" s="495"/>
      <c r="F3" s="495"/>
    </row>
    <row r="4" spans="1:6" ht="12.75">
      <c r="A4" s="495" t="s">
        <v>359</v>
      </c>
      <c r="B4" s="495"/>
      <c r="C4" s="495"/>
      <c r="D4" s="495"/>
      <c r="E4" s="495"/>
      <c r="F4" s="495"/>
    </row>
    <row r="5" spans="1:6" ht="12.75">
      <c r="A5" s="350"/>
      <c r="B5" s="350"/>
      <c r="C5" s="350"/>
      <c r="D5" s="350"/>
      <c r="E5" s="350"/>
      <c r="F5" s="350"/>
    </row>
    <row r="7" spans="1:6" ht="30.75" customHeight="1">
      <c r="A7" s="70" t="s">
        <v>290</v>
      </c>
      <c r="B7" s="70" t="s">
        <v>291</v>
      </c>
      <c r="C7" s="493" t="s">
        <v>292</v>
      </c>
      <c r="D7" s="494"/>
      <c r="E7" s="493" t="s">
        <v>293</v>
      </c>
      <c r="F7" s="494"/>
    </row>
    <row r="8" spans="1:6" ht="30.75" customHeight="1">
      <c r="A8" s="70"/>
      <c r="B8" s="70"/>
      <c r="C8" s="70" t="s">
        <v>1002</v>
      </c>
      <c r="D8" s="70" t="s">
        <v>225</v>
      </c>
      <c r="E8" s="70" t="s">
        <v>1002</v>
      </c>
      <c r="F8" s="70" t="s">
        <v>225</v>
      </c>
    </row>
    <row r="9" spans="1:6" ht="29.25" customHeight="1">
      <c r="A9" s="71" t="s">
        <v>294</v>
      </c>
      <c r="B9" s="72" t="s">
        <v>295</v>
      </c>
      <c r="C9" s="62">
        <v>39453</v>
      </c>
      <c r="D9" s="62">
        <v>41335</v>
      </c>
      <c r="E9" s="62">
        <v>0</v>
      </c>
      <c r="F9" s="74"/>
    </row>
    <row r="10" spans="1:6" ht="38.25">
      <c r="A10" s="71" t="s">
        <v>296</v>
      </c>
      <c r="B10" s="72" t="s">
        <v>297</v>
      </c>
      <c r="C10" s="62">
        <v>0</v>
      </c>
      <c r="D10" s="62">
        <v>1500</v>
      </c>
      <c r="E10" s="62">
        <v>0</v>
      </c>
      <c r="F10" s="74"/>
    </row>
    <row r="11" spans="1:6" ht="22.5" customHeight="1">
      <c r="A11" s="73" t="s">
        <v>298</v>
      </c>
      <c r="B11" s="74" t="s">
        <v>299</v>
      </c>
      <c r="C11" s="62">
        <v>380000</v>
      </c>
      <c r="D11" s="62">
        <v>421023</v>
      </c>
      <c r="E11" s="62">
        <v>17000</v>
      </c>
      <c r="F11" s="62">
        <v>14404</v>
      </c>
    </row>
    <row r="12" spans="1:6" ht="25.5">
      <c r="A12" s="75"/>
      <c r="B12" s="72" t="s">
        <v>300</v>
      </c>
      <c r="C12" s="62">
        <v>118000</v>
      </c>
      <c r="D12" s="62">
        <v>122649</v>
      </c>
      <c r="E12" s="62">
        <v>5000</v>
      </c>
      <c r="F12" s="62">
        <v>3275</v>
      </c>
    </row>
    <row r="13" spans="1:6" ht="19.5" customHeight="1">
      <c r="A13" s="75"/>
      <c r="B13" s="72" t="s">
        <v>301</v>
      </c>
      <c r="C13" s="62">
        <v>145000</v>
      </c>
      <c r="D13" s="62">
        <v>170810</v>
      </c>
      <c r="E13" s="62">
        <v>8800</v>
      </c>
      <c r="F13" s="62">
        <v>9114</v>
      </c>
    </row>
    <row r="14" spans="1:6" ht="21" customHeight="1">
      <c r="A14" s="75"/>
      <c r="B14" s="72" t="s">
        <v>302</v>
      </c>
      <c r="C14" s="62">
        <v>25500</v>
      </c>
      <c r="D14" s="62">
        <v>32241</v>
      </c>
      <c r="E14" s="62">
        <v>0</v>
      </c>
      <c r="F14" s="62"/>
    </row>
    <row r="15" spans="1:6" ht="21.75" customHeight="1">
      <c r="A15" s="75"/>
      <c r="B15" s="72" t="s">
        <v>303</v>
      </c>
      <c r="C15" s="62">
        <v>5500</v>
      </c>
      <c r="D15" s="62">
        <v>5757</v>
      </c>
      <c r="E15" s="62">
        <v>0</v>
      </c>
      <c r="F15" s="62"/>
    </row>
    <row r="16" spans="1:6" ht="22.5" customHeight="1">
      <c r="A16" s="75"/>
      <c r="B16" s="72" t="s">
        <v>304</v>
      </c>
      <c r="C16" s="62">
        <v>39000</v>
      </c>
      <c r="D16" s="62">
        <v>44992</v>
      </c>
      <c r="E16" s="62">
        <v>1800</v>
      </c>
      <c r="F16" s="62">
        <v>1645</v>
      </c>
    </row>
    <row r="17" spans="1:6" s="79" customFormat="1" ht="22.5" customHeight="1">
      <c r="A17" s="76"/>
      <c r="B17" s="77" t="s">
        <v>239</v>
      </c>
      <c r="C17" s="78">
        <f>C11+C12+C13+C14+C15+C16</f>
        <v>713000</v>
      </c>
      <c r="D17" s="78">
        <f>D11+D12+D13+D14+D15+D16</f>
        <v>797472</v>
      </c>
      <c r="E17" s="78">
        <f>E11+E12+E13+E14+E15+E16</f>
        <v>32600</v>
      </c>
      <c r="F17" s="78">
        <f>F11+F12+F13+F14+F15+F16</f>
        <v>28438</v>
      </c>
    </row>
    <row r="18" spans="1:6" ht="25.5">
      <c r="A18" s="71" t="s">
        <v>305</v>
      </c>
      <c r="B18" s="72" t="s">
        <v>306</v>
      </c>
      <c r="C18" s="62">
        <v>85228</v>
      </c>
      <c r="D18" s="62">
        <v>85989</v>
      </c>
      <c r="E18" s="62">
        <v>0</v>
      </c>
      <c r="F18" s="74">
        <v>553</v>
      </c>
    </row>
    <row r="19" spans="1:6" ht="21" customHeight="1">
      <c r="A19" s="71" t="s">
        <v>307</v>
      </c>
      <c r="B19" s="72" t="s">
        <v>308</v>
      </c>
      <c r="C19" s="62">
        <v>3000</v>
      </c>
      <c r="D19" s="62">
        <v>3000</v>
      </c>
      <c r="E19" s="62">
        <v>0</v>
      </c>
      <c r="F19" s="74"/>
    </row>
    <row r="20" spans="1:6" ht="22.5" customHeight="1">
      <c r="A20" s="80" t="s">
        <v>33</v>
      </c>
      <c r="B20" s="81"/>
      <c r="C20" s="82">
        <f>C9+C10+C17+C18+C19</f>
        <v>840681</v>
      </c>
      <c r="D20" s="82">
        <f>D9+D10+D17+D18+D19</f>
        <v>929296</v>
      </c>
      <c r="E20" s="82">
        <f>E9+E10+E17+E18+E19</f>
        <v>32600</v>
      </c>
      <c r="F20" s="82">
        <f>F9+F10+F17+F18+F19</f>
        <v>28991</v>
      </c>
    </row>
    <row r="22" spans="1:2" ht="12.75">
      <c r="A22" s="58" t="s">
        <v>309</v>
      </c>
      <c r="B22" s="58" t="s">
        <v>310</v>
      </c>
    </row>
    <row r="23" spans="1:2" ht="12.75">
      <c r="A23" s="58" t="s">
        <v>311</v>
      </c>
      <c r="B23" s="58" t="s">
        <v>312</v>
      </c>
    </row>
  </sheetData>
  <sheetProtection/>
  <mergeCells count="4">
    <mergeCell ref="C7:D7"/>
    <mergeCell ref="E7:F7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5.00390625" style="0" customWidth="1"/>
    <col min="2" max="2" width="46.875" style="0" customWidth="1"/>
    <col min="3" max="3" width="11.625" style="0" customWidth="1"/>
    <col min="4" max="4" width="14.125" style="0" customWidth="1"/>
    <col min="5" max="5" width="14.625" style="0" customWidth="1"/>
    <col min="6" max="6" width="10.875" style="0" customWidth="1"/>
    <col min="7" max="7" width="13.25390625" style="0" customWidth="1"/>
    <col min="8" max="8" width="13.00390625" style="0" customWidth="1"/>
    <col min="9" max="9" width="13.625" style="0" customWidth="1"/>
  </cols>
  <sheetData>
    <row r="1" spans="1:9" ht="12.75">
      <c r="A1" t="s">
        <v>319</v>
      </c>
      <c r="I1" s="88" t="s">
        <v>786</v>
      </c>
    </row>
    <row r="2" spans="1:9" ht="21" customHeight="1">
      <c r="A2" s="496" t="s">
        <v>669</v>
      </c>
      <c r="B2" s="497"/>
      <c r="C2" s="497"/>
      <c r="D2" s="497"/>
      <c r="E2" s="497"/>
      <c r="F2" s="497"/>
      <c r="G2" s="497"/>
      <c r="H2" s="497"/>
      <c r="I2" s="497"/>
    </row>
    <row r="3" spans="1:9" s="227" customFormat="1" ht="63.75">
      <c r="A3" s="226" t="s">
        <v>670</v>
      </c>
      <c r="B3" s="226" t="s">
        <v>39</v>
      </c>
      <c r="C3" s="226" t="s">
        <v>671</v>
      </c>
      <c r="D3" s="226" t="s">
        <v>672</v>
      </c>
      <c r="E3" s="226" t="s">
        <v>673</v>
      </c>
      <c r="F3" s="226" t="s">
        <v>720</v>
      </c>
      <c r="G3" s="226" t="s">
        <v>674</v>
      </c>
      <c r="H3" s="226" t="s">
        <v>721</v>
      </c>
      <c r="I3" s="226" t="s">
        <v>675</v>
      </c>
    </row>
    <row r="4" spans="1:9" ht="15">
      <c r="A4" s="219">
        <v>1</v>
      </c>
      <c r="B4" s="219">
        <v>2</v>
      </c>
      <c r="C4" s="219">
        <v>3</v>
      </c>
      <c r="D4" s="219">
        <v>4</v>
      </c>
      <c r="E4" s="219">
        <v>5</v>
      </c>
      <c r="F4" s="219">
        <v>6</v>
      </c>
      <c r="G4" s="219">
        <v>7</v>
      </c>
      <c r="H4" s="219">
        <v>8</v>
      </c>
      <c r="I4" s="219">
        <v>9</v>
      </c>
    </row>
    <row r="5" spans="1:9" ht="25.5">
      <c r="A5" s="220" t="s">
        <v>470</v>
      </c>
      <c r="B5" s="221" t="s">
        <v>676</v>
      </c>
      <c r="C5" s="222">
        <v>182162</v>
      </c>
      <c r="D5" s="222">
        <v>7419713</v>
      </c>
      <c r="E5" s="222">
        <v>681629</v>
      </c>
      <c r="F5" s="222">
        <v>0</v>
      </c>
      <c r="G5" s="222">
        <v>575209</v>
      </c>
      <c r="H5" s="222">
        <v>0</v>
      </c>
      <c r="I5" s="222">
        <v>8858713</v>
      </c>
    </row>
    <row r="6" spans="1:9" ht="25.5">
      <c r="A6" s="223" t="s">
        <v>472</v>
      </c>
      <c r="B6" s="224" t="s">
        <v>677</v>
      </c>
      <c r="C6" s="225">
        <v>7427</v>
      </c>
      <c r="D6" s="225">
        <v>0</v>
      </c>
      <c r="E6" s="225">
        <v>0</v>
      </c>
      <c r="F6" s="225">
        <v>0</v>
      </c>
      <c r="G6" s="225">
        <v>280409</v>
      </c>
      <c r="H6" s="225">
        <v>0</v>
      </c>
      <c r="I6" s="225">
        <v>287836</v>
      </c>
    </row>
    <row r="7" spans="1:9" ht="12.75">
      <c r="A7" s="223" t="s">
        <v>476</v>
      </c>
      <c r="B7" s="224" t="s">
        <v>678</v>
      </c>
      <c r="C7" s="225">
        <v>0</v>
      </c>
      <c r="D7" s="225">
        <v>0</v>
      </c>
      <c r="E7" s="225">
        <v>0</v>
      </c>
      <c r="F7" s="225">
        <v>0</v>
      </c>
      <c r="G7" s="225">
        <v>65171</v>
      </c>
      <c r="H7" s="225">
        <v>0</v>
      </c>
      <c r="I7" s="225">
        <v>65171</v>
      </c>
    </row>
    <row r="8" spans="1:9" ht="12.75">
      <c r="A8" s="223" t="s">
        <v>478</v>
      </c>
      <c r="B8" s="224" t="s">
        <v>679</v>
      </c>
      <c r="C8" s="225">
        <v>0</v>
      </c>
      <c r="D8" s="225">
        <v>75703</v>
      </c>
      <c r="E8" s="225">
        <v>80076</v>
      </c>
      <c r="F8" s="225">
        <v>0</v>
      </c>
      <c r="G8" s="225">
        <v>0</v>
      </c>
      <c r="H8" s="225">
        <v>0</v>
      </c>
      <c r="I8" s="225">
        <v>155779</v>
      </c>
    </row>
    <row r="9" spans="1:9" ht="12.75">
      <c r="A9" s="223" t="s">
        <v>484</v>
      </c>
      <c r="B9" s="224" t="s">
        <v>680</v>
      </c>
      <c r="C9" s="225">
        <v>0</v>
      </c>
      <c r="D9" s="225">
        <v>33612</v>
      </c>
      <c r="E9" s="225">
        <v>584</v>
      </c>
      <c r="F9" s="225">
        <v>0</v>
      </c>
      <c r="G9" s="225">
        <v>0</v>
      </c>
      <c r="H9" s="225">
        <v>0</v>
      </c>
      <c r="I9" s="225">
        <v>34196</v>
      </c>
    </row>
    <row r="10" spans="1:9" ht="25.5">
      <c r="A10" s="223" t="s">
        <v>486</v>
      </c>
      <c r="B10" s="224" t="s">
        <v>681</v>
      </c>
      <c r="C10" s="225">
        <v>0</v>
      </c>
      <c r="D10" s="225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</row>
    <row r="11" spans="1:9" ht="12.75">
      <c r="A11" s="223" t="s">
        <v>490</v>
      </c>
      <c r="B11" s="224" t="s">
        <v>682</v>
      </c>
      <c r="C11" s="225">
        <v>0</v>
      </c>
      <c r="D11" s="225">
        <v>14499</v>
      </c>
      <c r="E11" s="225">
        <v>0</v>
      </c>
      <c r="F11" s="225">
        <v>0</v>
      </c>
      <c r="G11" s="225">
        <v>0</v>
      </c>
      <c r="H11" s="225">
        <v>0</v>
      </c>
      <c r="I11" s="225">
        <v>14499</v>
      </c>
    </row>
    <row r="12" spans="1:9" ht="12.75">
      <c r="A12" s="220" t="s">
        <v>492</v>
      </c>
      <c r="B12" s="221" t="s">
        <v>683</v>
      </c>
      <c r="C12" s="222">
        <v>7427</v>
      </c>
      <c r="D12" s="222">
        <v>123814</v>
      </c>
      <c r="E12" s="222">
        <v>80660</v>
      </c>
      <c r="F12" s="222">
        <v>0</v>
      </c>
      <c r="G12" s="222">
        <v>345580</v>
      </c>
      <c r="H12" s="222">
        <v>0</v>
      </c>
      <c r="I12" s="222">
        <v>557481</v>
      </c>
    </row>
    <row r="13" spans="1:9" ht="12.75">
      <c r="A13" s="223" t="s">
        <v>684</v>
      </c>
      <c r="B13" s="224" t="s">
        <v>685</v>
      </c>
      <c r="C13" s="225">
        <v>0</v>
      </c>
      <c r="D13" s="225">
        <v>1432</v>
      </c>
      <c r="E13" s="225">
        <v>0</v>
      </c>
      <c r="F13" s="225">
        <v>0</v>
      </c>
      <c r="G13" s="225">
        <v>0</v>
      </c>
      <c r="H13" s="225">
        <v>0</v>
      </c>
      <c r="I13" s="225">
        <v>1432</v>
      </c>
    </row>
    <row r="14" spans="1:9" ht="12.75">
      <c r="A14" s="223" t="s">
        <v>686</v>
      </c>
      <c r="B14" s="224" t="s">
        <v>687</v>
      </c>
      <c r="C14" s="225">
        <v>100</v>
      </c>
      <c r="D14" s="225">
        <v>0</v>
      </c>
      <c r="E14" s="225">
        <v>3275</v>
      </c>
      <c r="F14" s="225">
        <v>0</v>
      </c>
      <c r="G14" s="225">
        <v>0</v>
      </c>
      <c r="H14" s="225">
        <v>0</v>
      </c>
      <c r="I14" s="225">
        <v>3375</v>
      </c>
    </row>
    <row r="15" spans="1:9" ht="12.75">
      <c r="A15" s="223" t="s">
        <v>688</v>
      </c>
      <c r="B15" s="224" t="s">
        <v>689</v>
      </c>
      <c r="C15" s="225">
        <v>0</v>
      </c>
      <c r="D15" s="225">
        <v>33612</v>
      </c>
      <c r="E15" s="225">
        <v>584</v>
      </c>
      <c r="F15" s="225">
        <v>0</v>
      </c>
      <c r="G15" s="225">
        <v>0</v>
      </c>
      <c r="H15" s="225">
        <v>0</v>
      </c>
      <c r="I15" s="225">
        <v>34196</v>
      </c>
    </row>
    <row r="16" spans="1:9" ht="38.25">
      <c r="A16" s="223" t="s">
        <v>690</v>
      </c>
      <c r="B16" s="224" t="s">
        <v>691</v>
      </c>
      <c r="C16" s="225">
        <v>0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</row>
    <row r="17" spans="1:9" ht="12.75">
      <c r="A17" s="223" t="s">
        <v>692</v>
      </c>
      <c r="B17" s="224" t="s">
        <v>693</v>
      </c>
      <c r="C17" s="225">
        <v>127</v>
      </c>
      <c r="D17" s="225">
        <v>14499</v>
      </c>
      <c r="E17" s="225">
        <v>0</v>
      </c>
      <c r="F17" s="225">
        <v>0</v>
      </c>
      <c r="G17" s="225">
        <v>156087</v>
      </c>
      <c r="H17" s="225">
        <v>0</v>
      </c>
      <c r="I17" s="225">
        <v>170713</v>
      </c>
    </row>
    <row r="18" spans="1:9" ht="12.75">
      <c r="A18" s="220" t="s">
        <v>694</v>
      </c>
      <c r="B18" s="221" t="s">
        <v>695</v>
      </c>
      <c r="C18" s="222">
        <v>227</v>
      </c>
      <c r="D18" s="222">
        <v>49543</v>
      </c>
      <c r="E18" s="222">
        <v>3859</v>
      </c>
      <c r="F18" s="222">
        <v>0</v>
      </c>
      <c r="G18" s="222">
        <v>156087</v>
      </c>
      <c r="H18" s="222">
        <v>0</v>
      </c>
      <c r="I18" s="222">
        <v>209716</v>
      </c>
    </row>
    <row r="19" spans="1:9" ht="12.75">
      <c r="A19" s="220" t="s">
        <v>696</v>
      </c>
      <c r="B19" s="221" t="s">
        <v>697</v>
      </c>
      <c r="C19" s="222">
        <v>189362</v>
      </c>
      <c r="D19" s="222">
        <v>7493984</v>
      </c>
      <c r="E19" s="222">
        <v>758430</v>
      </c>
      <c r="F19" s="222">
        <v>0</v>
      </c>
      <c r="G19" s="222">
        <v>764702</v>
      </c>
      <c r="H19" s="222">
        <v>0</v>
      </c>
      <c r="I19" s="222">
        <v>9206478</v>
      </c>
    </row>
    <row r="20" spans="1:9" ht="12.75">
      <c r="A20" s="220" t="s">
        <v>698</v>
      </c>
      <c r="B20" s="221" t="s">
        <v>699</v>
      </c>
      <c r="C20" s="222">
        <v>98551</v>
      </c>
      <c r="D20" s="222">
        <v>1657286</v>
      </c>
      <c r="E20" s="222">
        <v>476381</v>
      </c>
      <c r="F20" s="222">
        <v>0</v>
      </c>
      <c r="G20" s="222">
        <v>0</v>
      </c>
      <c r="H20" s="222">
        <v>0</v>
      </c>
      <c r="I20" s="222">
        <v>2232218</v>
      </c>
    </row>
    <row r="21" spans="1:9" ht="12.75">
      <c r="A21" s="223" t="s">
        <v>700</v>
      </c>
      <c r="B21" s="224" t="s">
        <v>701</v>
      </c>
      <c r="C21" s="225">
        <v>1386</v>
      </c>
      <c r="D21" s="225">
        <v>173419</v>
      </c>
      <c r="E21" s="225">
        <v>55060</v>
      </c>
      <c r="F21" s="225">
        <v>0</v>
      </c>
      <c r="G21" s="225">
        <v>0</v>
      </c>
      <c r="H21" s="225">
        <v>0</v>
      </c>
      <c r="I21" s="225">
        <v>229865</v>
      </c>
    </row>
    <row r="22" spans="1:9" ht="12.75">
      <c r="A22" s="223" t="s">
        <v>702</v>
      </c>
      <c r="B22" s="224" t="s">
        <v>703</v>
      </c>
      <c r="C22" s="225">
        <v>100</v>
      </c>
      <c r="D22" s="225">
        <v>0</v>
      </c>
      <c r="E22" s="225">
        <v>3275</v>
      </c>
      <c r="F22" s="225">
        <v>0</v>
      </c>
      <c r="G22" s="225">
        <v>0</v>
      </c>
      <c r="H22" s="225">
        <v>0</v>
      </c>
      <c r="I22" s="225">
        <v>3375</v>
      </c>
    </row>
    <row r="23" spans="1:9" ht="25.5">
      <c r="A23" s="220" t="s">
        <v>704</v>
      </c>
      <c r="B23" s="221" t="s">
        <v>705</v>
      </c>
      <c r="C23" s="222">
        <v>99837</v>
      </c>
      <c r="D23" s="222">
        <v>1830705</v>
      </c>
      <c r="E23" s="222">
        <v>528166</v>
      </c>
      <c r="F23" s="222">
        <v>0</v>
      </c>
      <c r="G23" s="222">
        <v>0</v>
      </c>
      <c r="H23" s="222">
        <v>0</v>
      </c>
      <c r="I23" s="222">
        <v>2458708</v>
      </c>
    </row>
    <row r="24" spans="1:9" ht="12.75">
      <c r="A24" s="220" t="s">
        <v>706</v>
      </c>
      <c r="B24" s="221" t="s">
        <v>707</v>
      </c>
      <c r="C24" s="222">
        <v>0</v>
      </c>
      <c r="D24" s="222">
        <v>0</v>
      </c>
      <c r="E24" s="222">
        <v>0</v>
      </c>
      <c r="F24" s="222">
        <v>0</v>
      </c>
      <c r="G24" s="222">
        <v>0</v>
      </c>
      <c r="H24" s="222">
        <v>0</v>
      </c>
      <c r="I24" s="222">
        <v>0</v>
      </c>
    </row>
    <row r="25" spans="1:9" ht="12.75">
      <c r="A25" s="223" t="s">
        <v>708</v>
      </c>
      <c r="B25" s="224" t="s">
        <v>709</v>
      </c>
      <c r="C25" s="225">
        <v>0</v>
      </c>
      <c r="D25" s="225">
        <v>0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</row>
    <row r="26" spans="1:9" ht="12.75">
      <c r="A26" s="223" t="s">
        <v>710</v>
      </c>
      <c r="B26" s="224" t="s">
        <v>711</v>
      </c>
      <c r="C26" s="225">
        <v>0</v>
      </c>
      <c r="D26" s="225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</row>
    <row r="27" spans="1:9" ht="25.5">
      <c r="A27" s="223" t="s">
        <v>712</v>
      </c>
      <c r="B27" s="224" t="s">
        <v>713</v>
      </c>
      <c r="C27" s="225">
        <v>0</v>
      </c>
      <c r="D27" s="225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</row>
    <row r="28" spans="1:9" ht="12.75">
      <c r="A28" s="220" t="s">
        <v>714</v>
      </c>
      <c r="B28" s="221" t="s">
        <v>715</v>
      </c>
      <c r="C28" s="222">
        <v>99837</v>
      </c>
      <c r="D28" s="222">
        <v>1830705</v>
      </c>
      <c r="E28" s="222">
        <v>528166</v>
      </c>
      <c r="F28" s="222">
        <v>0</v>
      </c>
      <c r="G28" s="222">
        <v>0</v>
      </c>
      <c r="H28" s="222">
        <v>0</v>
      </c>
      <c r="I28" s="222">
        <v>2458708</v>
      </c>
    </row>
    <row r="29" spans="1:9" ht="12.75">
      <c r="A29" s="220" t="s">
        <v>716</v>
      </c>
      <c r="B29" s="221" t="s">
        <v>717</v>
      </c>
      <c r="C29" s="222">
        <v>89525</v>
      </c>
      <c r="D29" s="222">
        <v>5663279</v>
      </c>
      <c r="E29" s="222">
        <v>230264</v>
      </c>
      <c r="F29" s="222">
        <v>0</v>
      </c>
      <c r="G29" s="222">
        <v>764702</v>
      </c>
      <c r="H29" s="222">
        <v>0</v>
      </c>
      <c r="I29" s="222">
        <v>6747770</v>
      </c>
    </row>
    <row r="30" spans="1:9" ht="12.75">
      <c r="A30" s="223" t="s">
        <v>718</v>
      </c>
      <c r="B30" s="224" t="s">
        <v>719</v>
      </c>
      <c r="C30" s="225">
        <v>97316</v>
      </c>
      <c r="D30" s="225">
        <v>48162</v>
      </c>
      <c r="E30" s="225">
        <v>296403</v>
      </c>
      <c r="F30" s="225">
        <v>0</v>
      </c>
      <c r="G30" s="225">
        <v>0</v>
      </c>
      <c r="H30" s="225">
        <v>0</v>
      </c>
      <c r="I30" s="225">
        <v>441881</v>
      </c>
    </row>
  </sheetData>
  <sheetProtection/>
  <mergeCells count="1">
    <mergeCell ref="A2:I2"/>
  </mergeCells>
  <printOptions/>
  <pageMargins left="0.31496062992125984" right="0" top="0.5511811023622047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9" sqref="A9:IV9"/>
    </sheetView>
  </sheetViews>
  <sheetFormatPr defaultColWidth="9.00390625" defaultRowHeight="12.75"/>
  <cols>
    <col min="1" max="1" width="4.25390625" style="45" customWidth="1"/>
    <col min="2" max="2" width="25.25390625" style="45" customWidth="1"/>
    <col min="3" max="4" width="12.625" style="45" customWidth="1"/>
    <col min="5" max="5" width="13.00390625" style="45" customWidth="1"/>
    <col min="6" max="6" width="12.00390625" style="45" customWidth="1"/>
    <col min="7" max="7" width="10.75390625" style="45" bestFit="1" customWidth="1"/>
    <col min="8" max="9" width="12.625" style="45" customWidth="1"/>
    <col min="10" max="10" width="11.75390625" style="45" customWidth="1"/>
    <col min="11" max="11" width="13.25390625" style="45" customWidth="1"/>
    <col min="12" max="16384" width="9.125" style="45" customWidth="1"/>
  </cols>
  <sheetData>
    <row r="1" spans="1:11" ht="12.75">
      <c r="A1" s="45" t="s">
        <v>773</v>
      </c>
      <c r="K1" s="230" t="s">
        <v>787</v>
      </c>
    </row>
    <row r="2" spans="1:11" ht="15">
      <c r="A2" s="500" t="s">
        <v>722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</row>
    <row r="3" spans="1:11" ht="12.75">
      <c r="A3" s="501" t="s">
        <v>723</v>
      </c>
      <c r="B3" s="501"/>
      <c r="C3" s="501"/>
      <c r="D3" s="501"/>
      <c r="E3" s="501"/>
      <c r="F3" s="501"/>
      <c r="G3" s="501"/>
      <c r="H3" s="501"/>
      <c r="I3" s="501"/>
      <c r="J3" s="502"/>
      <c r="K3" s="502"/>
    </row>
    <row r="4" spans="1:11" ht="12.75">
      <c r="A4" s="501" t="s">
        <v>724</v>
      </c>
      <c r="B4" s="501"/>
      <c r="C4" s="501"/>
      <c r="D4" s="501"/>
      <c r="E4" s="501"/>
      <c r="F4" s="501"/>
      <c r="G4" s="501"/>
      <c r="H4" s="501"/>
      <c r="I4" s="501"/>
      <c r="J4" s="502"/>
      <c r="K4" s="502"/>
    </row>
    <row r="6" spans="1:11" ht="12.75">
      <c r="A6" s="501" t="s">
        <v>725</v>
      </c>
      <c r="B6" s="501"/>
      <c r="C6" s="501"/>
      <c r="D6" s="501"/>
      <c r="E6" s="501"/>
      <c r="F6" s="501"/>
      <c r="G6" s="501"/>
      <c r="H6" s="501"/>
      <c r="I6" s="501"/>
      <c r="J6" s="502"/>
      <c r="K6" s="502"/>
    </row>
    <row r="7" spans="1:11" ht="12.75">
      <c r="A7" s="501" t="s">
        <v>359</v>
      </c>
      <c r="B7" s="501"/>
      <c r="C7" s="501"/>
      <c r="D7" s="501"/>
      <c r="E7" s="501"/>
      <c r="F7" s="501"/>
      <c r="G7" s="501"/>
      <c r="H7" s="501"/>
      <c r="I7" s="501"/>
      <c r="J7" s="502"/>
      <c r="K7" s="502"/>
    </row>
    <row r="8" spans="1:11" ht="18.75" customHeight="1">
      <c r="A8" s="228"/>
      <c r="B8" s="228"/>
      <c r="C8" s="228"/>
      <c r="D8" s="228"/>
      <c r="E8" s="228"/>
      <c r="F8" s="228"/>
      <c r="G8" s="228"/>
      <c r="H8" s="228"/>
      <c r="I8" s="228"/>
      <c r="J8" s="229"/>
      <c r="K8" s="229"/>
    </row>
    <row r="9" spans="1:11" ht="38.25">
      <c r="A9" s="384" t="s">
        <v>39</v>
      </c>
      <c r="B9" s="384"/>
      <c r="C9" s="135" t="s">
        <v>726</v>
      </c>
      <c r="D9" s="135" t="s">
        <v>727</v>
      </c>
      <c r="E9" s="135" t="s">
        <v>728</v>
      </c>
      <c r="F9" s="135" t="s">
        <v>729</v>
      </c>
      <c r="G9" s="135" t="s">
        <v>730</v>
      </c>
      <c r="H9" s="135" t="s">
        <v>731</v>
      </c>
      <c r="I9" s="135" t="s">
        <v>732</v>
      </c>
      <c r="J9" s="135" t="s">
        <v>733</v>
      </c>
      <c r="K9" s="135" t="s">
        <v>734</v>
      </c>
    </row>
    <row r="10" spans="1:11" ht="12.75">
      <c r="A10" s="231" t="s">
        <v>735</v>
      </c>
      <c r="B10" s="232"/>
      <c r="C10" s="232"/>
      <c r="D10" s="232"/>
      <c r="E10" s="232"/>
      <c r="F10" s="232"/>
      <c r="G10" s="232"/>
      <c r="H10" s="232"/>
      <c r="I10" s="233"/>
      <c r="J10" s="114"/>
      <c r="K10" s="167"/>
    </row>
    <row r="11" spans="1:11" ht="12.75">
      <c r="A11" s="111">
        <v>1</v>
      </c>
      <c r="B11" s="151" t="s">
        <v>736</v>
      </c>
      <c r="C11" s="124">
        <v>5000000</v>
      </c>
      <c r="D11" s="124">
        <v>0</v>
      </c>
      <c r="E11" s="124">
        <f>SUM(C11:D11)</f>
        <v>5000000</v>
      </c>
      <c r="F11" s="234">
        <v>0</v>
      </c>
      <c r="G11" s="234">
        <v>0</v>
      </c>
      <c r="H11" s="234">
        <f>SUM(F11:G11)</f>
        <v>0</v>
      </c>
      <c r="I11" s="234">
        <f>E11+H11</f>
        <v>5000000</v>
      </c>
      <c r="J11" s="114">
        <v>0.1101</v>
      </c>
      <c r="K11" s="234">
        <v>5000000</v>
      </c>
    </row>
    <row r="12" spans="1:11" ht="12.75">
      <c r="A12" s="111">
        <v>2</v>
      </c>
      <c r="B12" s="151" t="s">
        <v>737</v>
      </c>
      <c r="C12" s="124">
        <v>327000</v>
      </c>
      <c r="D12" s="124">
        <v>0</v>
      </c>
      <c r="E12" s="124">
        <f>SUM(C12:D12)</f>
        <v>327000</v>
      </c>
      <c r="F12" s="234">
        <v>0</v>
      </c>
      <c r="G12" s="234">
        <v>0</v>
      </c>
      <c r="H12" s="234">
        <f>SUM(F12:G12)</f>
        <v>0</v>
      </c>
      <c r="I12" s="234">
        <f>E12+H12</f>
        <v>327000</v>
      </c>
      <c r="J12" s="114">
        <v>0</v>
      </c>
      <c r="K12" s="234">
        <v>327000</v>
      </c>
    </row>
    <row r="13" spans="1:11" ht="12.75">
      <c r="A13" s="111">
        <v>3</v>
      </c>
      <c r="B13" s="114" t="s">
        <v>738</v>
      </c>
      <c r="C13" s="124">
        <v>0</v>
      </c>
      <c r="D13" s="124">
        <v>3227905</v>
      </c>
      <c r="E13" s="124">
        <f>SUM(C13:D13)</f>
        <v>3227905</v>
      </c>
      <c r="F13" s="234">
        <v>0</v>
      </c>
      <c r="G13" s="234">
        <v>0</v>
      </c>
      <c r="H13" s="234">
        <f>SUM(F13:G13)</f>
        <v>0</v>
      </c>
      <c r="I13" s="234">
        <f>E13+H13</f>
        <v>3227905</v>
      </c>
      <c r="J13" s="114">
        <v>23.079</v>
      </c>
      <c r="K13" s="234">
        <v>3461800</v>
      </c>
    </row>
    <row r="14" spans="1:11" ht="12.75">
      <c r="A14" s="111">
        <v>4</v>
      </c>
      <c r="B14" s="114" t="s">
        <v>739</v>
      </c>
      <c r="C14" s="124">
        <v>0</v>
      </c>
      <c r="D14" s="124">
        <v>506156</v>
      </c>
      <c r="E14" s="124">
        <f>SUM(C14:D14)</f>
        <v>506156</v>
      </c>
      <c r="F14" s="234">
        <v>0</v>
      </c>
      <c r="G14" s="234">
        <v>0</v>
      </c>
      <c r="H14" s="234">
        <f>SUM(F14:G14)</f>
        <v>0</v>
      </c>
      <c r="I14" s="234">
        <f>E14+H14</f>
        <v>506156</v>
      </c>
      <c r="J14" s="114">
        <v>3.37</v>
      </c>
      <c r="K14" s="234">
        <v>543200</v>
      </c>
    </row>
    <row r="15" spans="1:11" ht="12.75">
      <c r="A15" s="498" t="s">
        <v>740</v>
      </c>
      <c r="B15" s="499"/>
      <c r="C15" s="124">
        <f>SUM(C11:C14)</f>
        <v>5327000</v>
      </c>
      <c r="D15" s="124">
        <f aca="true" t="shared" si="0" ref="D15:K15">SUM(D11:D14)</f>
        <v>3734061</v>
      </c>
      <c r="E15" s="124">
        <f t="shared" si="0"/>
        <v>9061061</v>
      </c>
      <c r="F15" s="124">
        <f t="shared" si="0"/>
        <v>0</v>
      </c>
      <c r="G15" s="124">
        <f t="shared" si="0"/>
        <v>0</v>
      </c>
      <c r="H15" s="124">
        <f t="shared" si="0"/>
        <v>0</v>
      </c>
      <c r="I15" s="124">
        <f t="shared" si="0"/>
        <v>9061061</v>
      </c>
      <c r="J15" s="124">
        <f t="shared" si="0"/>
        <v>26.5591</v>
      </c>
      <c r="K15" s="124">
        <f t="shared" si="0"/>
        <v>9332000</v>
      </c>
    </row>
    <row r="16" spans="1:11" ht="12.75">
      <c r="A16" s="111">
        <v>1</v>
      </c>
      <c r="B16" s="151" t="s">
        <v>741</v>
      </c>
      <c r="C16" s="124">
        <v>831410000</v>
      </c>
      <c r="D16" s="124">
        <v>0</v>
      </c>
      <c r="E16" s="124">
        <f>SUM(C16:D16)</f>
        <v>831410000</v>
      </c>
      <c r="F16" s="234">
        <v>0</v>
      </c>
      <c r="G16" s="234">
        <v>0</v>
      </c>
      <c r="H16" s="234">
        <f>SUM(F16:G16)</f>
        <v>0</v>
      </c>
      <c r="I16" s="234">
        <f>E16+H16</f>
        <v>831410000</v>
      </c>
      <c r="J16" s="114">
        <v>100</v>
      </c>
      <c r="K16" s="234">
        <v>831410000</v>
      </c>
    </row>
    <row r="17" spans="1:11" ht="12.75">
      <c r="A17" s="498" t="s">
        <v>742</v>
      </c>
      <c r="B17" s="499"/>
      <c r="C17" s="124">
        <f>SUM(C16)</f>
        <v>831410000</v>
      </c>
      <c r="D17" s="124">
        <f aca="true" t="shared" si="1" ref="D17:K17">SUM(D16)</f>
        <v>0</v>
      </c>
      <c r="E17" s="124">
        <f t="shared" si="1"/>
        <v>831410000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831410000</v>
      </c>
      <c r="J17" s="124"/>
      <c r="K17" s="124">
        <f t="shared" si="1"/>
        <v>831410000</v>
      </c>
    </row>
    <row r="18" spans="1:11" ht="12.75">
      <c r="A18" s="235" t="s">
        <v>239</v>
      </c>
      <c r="B18" s="235"/>
      <c r="C18" s="236">
        <f>C15+C17</f>
        <v>836737000</v>
      </c>
      <c r="D18" s="236">
        <f aca="true" t="shared" si="2" ref="D18:K18">D15+D17</f>
        <v>3734061</v>
      </c>
      <c r="E18" s="236">
        <f t="shared" si="2"/>
        <v>840471061</v>
      </c>
      <c r="F18" s="236">
        <f t="shared" si="2"/>
        <v>0</v>
      </c>
      <c r="G18" s="236">
        <f t="shared" si="2"/>
        <v>0</v>
      </c>
      <c r="H18" s="236">
        <f t="shared" si="2"/>
        <v>0</v>
      </c>
      <c r="I18" s="236">
        <f t="shared" si="2"/>
        <v>840471061</v>
      </c>
      <c r="J18" s="236"/>
      <c r="K18" s="236">
        <f t="shared" si="2"/>
        <v>840742000</v>
      </c>
    </row>
    <row r="19" spans="1:11" ht="12.75">
      <c r="A19" s="231" t="s">
        <v>743</v>
      </c>
      <c r="B19" s="232"/>
      <c r="C19" s="232"/>
      <c r="D19" s="232"/>
      <c r="E19" s="232"/>
      <c r="F19" s="237"/>
      <c r="G19" s="237"/>
      <c r="H19" s="237"/>
      <c r="I19" s="234"/>
      <c r="J19" s="114"/>
      <c r="K19" s="238"/>
    </row>
    <row r="20" spans="1:11" ht="12.75">
      <c r="A20" s="239">
        <v>1</v>
      </c>
      <c r="B20" s="232" t="s">
        <v>744</v>
      </c>
      <c r="C20" s="124">
        <v>3500000</v>
      </c>
      <c r="D20" s="124">
        <v>-3500000</v>
      </c>
      <c r="E20" s="124">
        <f>SUM(C20:D20)</f>
        <v>0</v>
      </c>
      <c r="F20" s="234">
        <v>-3500000</v>
      </c>
      <c r="G20" s="234">
        <v>3500000</v>
      </c>
      <c r="H20" s="234">
        <f>SUM(F20:G20)</f>
        <v>0</v>
      </c>
      <c r="I20" s="234">
        <f>E20+H20</f>
        <v>0</v>
      </c>
      <c r="J20" s="240">
        <v>0</v>
      </c>
      <c r="K20" s="234">
        <v>0</v>
      </c>
    </row>
    <row r="21" spans="1:11" ht="12.75">
      <c r="A21" s="111">
        <v>2</v>
      </c>
      <c r="B21" s="114" t="s">
        <v>745</v>
      </c>
      <c r="C21" s="124">
        <v>630000</v>
      </c>
      <c r="D21" s="124"/>
      <c r="E21" s="124">
        <f>SUM(C21:D21)</f>
        <v>630000</v>
      </c>
      <c r="F21" s="234">
        <v>0</v>
      </c>
      <c r="G21" s="234"/>
      <c r="H21" s="234">
        <f>SUM(F21:G21)</f>
        <v>0</v>
      </c>
      <c r="I21" s="234">
        <f>E21+H21</f>
        <v>630000</v>
      </c>
      <c r="J21" s="114">
        <v>21</v>
      </c>
      <c r="K21" s="234">
        <v>630000</v>
      </c>
    </row>
    <row r="22" spans="1:11" ht="12.75">
      <c r="A22" s="111">
        <v>3</v>
      </c>
      <c r="B22" s="151" t="s">
        <v>746</v>
      </c>
      <c r="C22" s="124">
        <v>1850000</v>
      </c>
      <c r="D22" s="124">
        <v>-1850000</v>
      </c>
      <c r="E22" s="124">
        <f>SUM(C22:D22)</f>
        <v>0</v>
      </c>
      <c r="F22" s="234">
        <v>0</v>
      </c>
      <c r="G22" s="234">
        <v>0</v>
      </c>
      <c r="H22" s="234">
        <f>SUM(F22:G22)</f>
        <v>0</v>
      </c>
      <c r="I22" s="234">
        <f>E22+H22</f>
        <v>0</v>
      </c>
      <c r="J22" s="114">
        <v>0</v>
      </c>
      <c r="K22" s="241">
        <v>0</v>
      </c>
    </row>
    <row r="23" spans="1:11" ht="12.75">
      <c r="A23" s="111">
        <v>4</v>
      </c>
      <c r="B23" s="167" t="s">
        <v>747</v>
      </c>
      <c r="C23" s="124">
        <v>180000</v>
      </c>
      <c r="D23" s="124">
        <v>-180000</v>
      </c>
      <c r="E23" s="124">
        <f>SUM(C23:D23)</f>
        <v>0</v>
      </c>
      <c r="F23" s="234">
        <v>0</v>
      </c>
      <c r="G23" s="234">
        <v>0</v>
      </c>
      <c r="H23" s="234">
        <f>SUM(F23:G23)</f>
        <v>0</v>
      </c>
      <c r="I23" s="234">
        <f>E23+H23</f>
        <v>0</v>
      </c>
      <c r="J23" s="114">
        <v>0</v>
      </c>
      <c r="K23" s="241">
        <v>0</v>
      </c>
    </row>
    <row r="24" spans="1:11" ht="12.75">
      <c r="A24" s="111">
        <v>5</v>
      </c>
      <c r="B24" s="151" t="s">
        <v>748</v>
      </c>
      <c r="C24" s="124">
        <v>75000</v>
      </c>
      <c r="D24" s="124"/>
      <c r="E24" s="124">
        <f>SUM(C24:D24)</f>
        <v>75000</v>
      </c>
      <c r="F24" s="234">
        <v>0</v>
      </c>
      <c r="G24" s="234">
        <v>0</v>
      </c>
      <c r="H24" s="234">
        <f>SUM(F24:G24)</f>
        <v>0</v>
      </c>
      <c r="I24" s="234">
        <f>E24+H24</f>
        <v>75000</v>
      </c>
      <c r="J24" s="114">
        <v>15</v>
      </c>
      <c r="K24" s="241">
        <v>75000</v>
      </c>
    </row>
    <row r="25" spans="1:11" ht="12.75">
      <c r="A25" s="498" t="s">
        <v>740</v>
      </c>
      <c r="B25" s="499"/>
      <c r="C25" s="124">
        <f>SUM(C20:C24)</f>
        <v>6235000</v>
      </c>
      <c r="D25" s="124">
        <f>SUM(D20:D24)</f>
        <v>-5530000</v>
      </c>
      <c r="E25" s="124">
        <f aca="true" t="shared" si="3" ref="E25:K25">SUM(E20:E24)</f>
        <v>705000</v>
      </c>
      <c r="F25" s="124">
        <f t="shared" si="3"/>
        <v>-3500000</v>
      </c>
      <c r="G25" s="124">
        <f t="shared" si="3"/>
        <v>3500000</v>
      </c>
      <c r="H25" s="124">
        <f t="shared" si="3"/>
        <v>0</v>
      </c>
      <c r="I25" s="124">
        <f t="shared" si="3"/>
        <v>705000</v>
      </c>
      <c r="J25" s="124"/>
      <c r="K25" s="124">
        <f t="shared" si="3"/>
        <v>705000</v>
      </c>
    </row>
    <row r="26" spans="1:11" ht="12.75">
      <c r="A26" s="111">
        <v>1</v>
      </c>
      <c r="B26" s="151" t="s">
        <v>749</v>
      </c>
      <c r="C26" s="124">
        <v>7800000</v>
      </c>
      <c r="D26" s="124">
        <v>-7800000</v>
      </c>
      <c r="E26" s="124">
        <f>SUM(C26:D26)</f>
        <v>0</v>
      </c>
      <c r="F26" s="234">
        <v>-7800000</v>
      </c>
      <c r="G26" s="234">
        <v>7800000</v>
      </c>
      <c r="H26" s="234">
        <f>SUM(F26:G26)</f>
        <v>0</v>
      </c>
      <c r="I26" s="234">
        <f>E26+H26</f>
        <v>0</v>
      </c>
      <c r="J26" s="114">
        <v>0</v>
      </c>
      <c r="K26" s="234">
        <v>0</v>
      </c>
    </row>
    <row r="27" spans="1:11" ht="12" customHeight="1">
      <c r="A27" s="111">
        <v>2</v>
      </c>
      <c r="B27" s="151" t="s">
        <v>750</v>
      </c>
      <c r="C27" s="124">
        <v>147780000</v>
      </c>
      <c r="D27" s="124">
        <v>1782000</v>
      </c>
      <c r="E27" s="124">
        <f>SUM(C27:D27)</f>
        <v>149562000</v>
      </c>
      <c r="F27" s="234">
        <v>0</v>
      </c>
      <c r="G27" s="234"/>
      <c r="H27" s="234">
        <f>SUM(F27:G27)</f>
        <v>0</v>
      </c>
      <c r="I27" s="234">
        <f>E27+H27</f>
        <v>149562000</v>
      </c>
      <c r="J27" s="114">
        <v>62.61</v>
      </c>
      <c r="K27" s="234">
        <v>137540000</v>
      </c>
    </row>
    <row r="28" spans="1:11" ht="12.75">
      <c r="A28" s="111">
        <v>3</v>
      </c>
      <c r="B28" s="114" t="s">
        <v>751</v>
      </c>
      <c r="C28" s="124">
        <v>20050000</v>
      </c>
      <c r="D28" s="124">
        <v>-20050000</v>
      </c>
      <c r="E28" s="124">
        <f>SUM(C28:D28)</f>
        <v>0</v>
      </c>
      <c r="F28" s="234">
        <v>-20050000</v>
      </c>
      <c r="G28" s="234">
        <v>20050000</v>
      </c>
      <c r="H28" s="234">
        <f>SUM(F28:G28)</f>
        <v>0</v>
      </c>
      <c r="I28" s="234">
        <f>E28+H28</f>
        <v>0</v>
      </c>
      <c r="J28" s="114"/>
      <c r="K28" s="234"/>
    </row>
    <row r="29" spans="1:11" ht="12.75">
      <c r="A29" s="111">
        <v>4</v>
      </c>
      <c r="B29" s="114" t="s">
        <v>752</v>
      </c>
      <c r="C29" s="124">
        <v>23690000</v>
      </c>
      <c r="D29" s="124"/>
      <c r="E29" s="124">
        <f>SUM(C29:D29)</f>
        <v>23690000</v>
      </c>
      <c r="F29" s="234">
        <v>-23690000</v>
      </c>
      <c r="G29" s="234">
        <v>0</v>
      </c>
      <c r="H29" s="234">
        <f>SUM(F29:G29)</f>
        <v>-23690000</v>
      </c>
      <c r="I29" s="234">
        <f>E29+H29</f>
        <v>0</v>
      </c>
      <c r="J29" s="114">
        <v>100</v>
      </c>
      <c r="K29" s="234">
        <v>42600000</v>
      </c>
    </row>
    <row r="30" spans="1:11" ht="12.75">
      <c r="A30" s="498" t="s">
        <v>742</v>
      </c>
      <c r="B30" s="499"/>
      <c r="C30" s="124">
        <f aca="true" t="shared" si="4" ref="C30:I30">SUM(C26:C29)</f>
        <v>199320000</v>
      </c>
      <c r="D30" s="124">
        <f>SUM(D26:D29)</f>
        <v>-26068000</v>
      </c>
      <c r="E30" s="124">
        <f t="shared" si="4"/>
        <v>173252000</v>
      </c>
      <c r="F30" s="124">
        <f t="shared" si="4"/>
        <v>-51540000</v>
      </c>
      <c r="G30" s="124">
        <f t="shared" si="4"/>
        <v>27850000</v>
      </c>
      <c r="H30" s="124">
        <f t="shared" si="4"/>
        <v>-23690000</v>
      </c>
      <c r="I30" s="124">
        <f t="shared" si="4"/>
        <v>149562000</v>
      </c>
      <c r="J30" s="124"/>
      <c r="K30" s="124">
        <f>SUM(K26:K29)</f>
        <v>180140000</v>
      </c>
    </row>
    <row r="31" spans="1:11" ht="12.75">
      <c r="A31" s="235" t="s">
        <v>239</v>
      </c>
      <c r="B31" s="235"/>
      <c r="C31" s="236">
        <f aca="true" t="shared" si="5" ref="C31:I31">C25+C30</f>
        <v>205555000</v>
      </c>
      <c r="D31" s="236">
        <f>D25+D30</f>
        <v>-31598000</v>
      </c>
      <c r="E31" s="236">
        <f t="shared" si="5"/>
        <v>173957000</v>
      </c>
      <c r="F31" s="236">
        <f t="shared" si="5"/>
        <v>-55040000</v>
      </c>
      <c r="G31" s="236">
        <f t="shared" si="5"/>
        <v>31350000</v>
      </c>
      <c r="H31" s="236">
        <f t="shared" si="5"/>
        <v>-23690000</v>
      </c>
      <c r="I31" s="236">
        <f t="shared" si="5"/>
        <v>150267000</v>
      </c>
      <c r="J31" s="236"/>
      <c r="K31" s="236">
        <f>K25+K30</f>
        <v>180845000</v>
      </c>
    </row>
    <row r="32" spans="1:11" ht="12.75">
      <c r="A32" s="498" t="s">
        <v>740</v>
      </c>
      <c r="B32" s="499"/>
      <c r="C32" s="236">
        <f aca="true" t="shared" si="6" ref="C32:I32">C15+C25</f>
        <v>11562000</v>
      </c>
      <c r="D32" s="236">
        <f>D15+D25</f>
        <v>-1795939</v>
      </c>
      <c r="E32" s="236">
        <f t="shared" si="6"/>
        <v>9766061</v>
      </c>
      <c r="F32" s="236">
        <f t="shared" si="6"/>
        <v>-3500000</v>
      </c>
      <c r="G32" s="236">
        <f t="shared" si="6"/>
        <v>3500000</v>
      </c>
      <c r="H32" s="236">
        <f t="shared" si="6"/>
        <v>0</v>
      </c>
      <c r="I32" s="236">
        <f t="shared" si="6"/>
        <v>9766061</v>
      </c>
      <c r="J32" s="236"/>
      <c r="K32" s="236">
        <f>K15+K25</f>
        <v>10037000</v>
      </c>
    </row>
    <row r="33" spans="1:11" ht="12.75">
      <c r="A33" s="498" t="s">
        <v>742</v>
      </c>
      <c r="B33" s="499"/>
      <c r="C33" s="236">
        <f aca="true" t="shared" si="7" ref="C33:K33">C17+C30</f>
        <v>1030730000</v>
      </c>
      <c r="D33" s="236">
        <f t="shared" si="7"/>
        <v>-26068000</v>
      </c>
      <c r="E33" s="236">
        <f t="shared" si="7"/>
        <v>1004662000</v>
      </c>
      <c r="F33" s="236">
        <f t="shared" si="7"/>
        <v>-51540000</v>
      </c>
      <c r="G33" s="236">
        <f t="shared" si="7"/>
        <v>27850000</v>
      </c>
      <c r="H33" s="236">
        <f t="shared" si="7"/>
        <v>-23690000</v>
      </c>
      <c r="I33" s="236">
        <f t="shared" si="7"/>
        <v>980972000</v>
      </c>
      <c r="J33" s="236">
        <f t="shared" si="7"/>
        <v>0</v>
      </c>
      <c r="K33" s="236">
        <f t="shared" si="7"/>
        <v>1011550000</v>
      </c>
    </row>
    <row r="34" spans="1:11" ht="12.75">
      <c r="A34" s="235" t="s">
        <v>289</v>
      </c>
      <c r="B34" s="235"/>
      <c r="C34" s="236">
        <f aca="true" t="shared" si="8" ref="C34:I34">SUM(C31+C18)</f>
        <v>1042292000</v>
      </c>
      <c r="D34" s="236">
        <f t="shared" si="8"/>
        <v>-27863939</v>
      </c>
      <c r="E34" s="236">
        <f t="shared" si="8"/>
        <v>1014428061</v>
      </c>
      <c r="F34" s="236">
        <f t="shared" si="8"/>
        <v>-55040000</v>
      </c>
      <c r="G34" s="236">
        <f t="shared" si="8"/>
        <v>31350000</v>
      </c>
      <c r="H34" s="236">
        <f t="shared" si="8"/>
        <v>-23690000</v>
      </c>
      <c r="I34" s="236">
        <f t="shared" si="8"/>
        <v>990738061</v>
      </c>
      <c r="J34" s="236"/>
      <c r="K34" s="236">
        <f>SUM(K31+K18)</f>
        <v>1021587000</v>
      </c>
    </row>
  </sheetData>
  <sheetProtection/>
  <mergeCells count="12">
    <mergeCell ref="A2:K2"/>
    <mergeCell ref="A3:K3"/>
    <mergeCell ref="A4:K4"/>
    <mergeCell ref="A6:K6"/>
    <mergeCell ref="A7:K7"/>
    <mergeCell ref="A9:B9"/>
    <mergeCell ref="A15:B15"/>
    <mergeCell ref="A17:B17"/>
    <mergeCell ref="A25:B25"/>
    <mergeCell ref="A30:B30"/>
    <mergeCell ref="A32:B32"/>
    <mergeCell ref="A33:B33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" sqref="E1"/>
    </sheetView>
  </sheetViews>
  <sheetFormatPr defaultColWidth="9.00390625" defaultRowHeight="12.75"/>
  <cols>
    <col min="2" max="2" width="24.00390625" style="0" bestFit="1" customWidth="1"/>
    <col min="3" max="3" width="16.00390625" style="0" customWidth="1"/>
    <col min="4" max="4" width="16.875" style="0" customWidth="1"/>
    <col min="5" max="5" width="17.75390625" style="0" customWidth="1"/>
  </cols>
  <sheetData>
    <row r="1" spans="1:5" ht="12.75">
      <c r="A1" t="s">
        <v>773</v>
      </c>
      <c r="E1" s="88" t="s">
        <v>788</v>
      </c>
    </row>
    <row r="2" spans="1:5" s="242" customFormat="1" ht="15">
      <c r="A2" s="503" t="s">
        <v>722</v>
      </c>
      <c r="B2" s="503"/>
      <c r="C2" s="503"/>
      <c r="D2" s="503"/>
      <c r="E2" s="503"/>
    </row>
    <row r="3" spans="1:5" s="242" customFormat="1" ht="15">
      <c r="A3" s="503" t="s">
        <v>753</v>
      </c>
      <c r="B3" s="503"/>
      <c r="C3" s="503"/>
      <c r="D3" s="503"/>
      <c r="E3" s="503"/>
    </row>
    <row r="4" spans="1:5" s="242" customFormat="1" ht="15">
      <c r="A4" s="500" t="s">
        <v>754</v>
      </c>
      <c r="B4" s="500"/>
      <c r="C4" s="500"/>
      <c r="D4" s="500"/>
      <c r="E4" s="500"/>
    </row>
    <row r="5" s="242" customFormat="1" ht="15"/>
    <row r="6" s="242" customFormat="1" ht="15"/>
    <row r="7" spans="1:5" s="242" customFormat="1" ht="15">
      <c r="A7" s="503" t="s">
        <v>755</v>
      </c>
      <c r="B7" s="503"/>
      <c r="C7" s="503"/>
      <c r="D7" s="503"/>
      <c r="E7" s="503"/>
    </row>
    <row r="8" spans="1:5" s="242" customFormat="1" ht="15">
      <c r="A8" s="503"/>
      <c r="B8" s="503"/>
      <c r="C8" s="503"/>
      <c r="D8" s="503"/>
      <c r="E8" s="503"/>
    </row>
    <row r="9" spans="1:5" s="242" customFormat="1" ht="15">
      <c r="A9" s="503" t="s">
        <v>756</v>
      </c>
      <c r="B9" s="503"/>
      <c r="C9" s="503"/>
      <c r="D9" s="503"/>
      <c r="E9" s="503"/>
    </row>
    <row r="12" spans="1:5" s="242" customFormat="1" ht="30">
      <c r="A12" s="243" t="s">
        <v>757</v>
      </c>
      <c r="B12" s="243" t="s">
        <v>758</v>
      </c>
      <c r="C12" s="243" t="s">
        <v>759</v>
      </c>
      <c r="D12" s="243" t="s">
        <v>760</v>
      </c>
      <c r="E12" s="243" t="s">
        <v>761</v>
      </c>
    </row>
    <row r="13" spans="1:5" ht="12.75">
      <c r="A13" s="190">
        <v>1</v>
      </c>
      <c r="B13" s="43" t="s">
        <v>762</v>
      </c>
      <c r="C13" s="62">
        <v>9378</v>
      </c>
      <c r="D13" s="62">
        <v>9378</v>
      </c>
      <c r="E13" s="62">
        <f>SUM(C13-D13)</f>
        <v>0</v>
      </c>
    </row>
    <row r="14" spans="1:5" ht="12.75">
      <c r="A14" s="190">
        <v>2</v>
      </c>
      <c r="B14" s="43" t="s">
        <v>763</v>
      </c>
      <c r="C14" s="62">
        <v>47500</v>
      </c>
      <c r="D14" s="62">
        <v>30000</v>
      </c>
      <c r="E14" s="62">
        <f>SUM(C14-D14)</f>
        <v>17500</v>
      </c>
    </row>
    <row r="15" spans="1:5" ht="12.75">
      <c r="A15" s="190">
        <v>3</v>
      </c>
      <c r="B15" s="43" t="s">
        <v>764</v>
      </c>
      <c r="C15" s="62">
        <v>20000</v>
      </c>
      <c r="D15" s="62">
        <v>20000</v>
      </c>
      <c r="E15" s="62">
        <f aca="true" t="shared" si="0" ref="E15:E23">SUM(C15-D15)</f>
        <v>0</v>
      </c>
    </row>
    <row r="16" spans="1:5" ht="12.75">
      <c r="A16" s="190">
        <v>4</v>
      </c>
      <c r="B16" s="43" t="s">
        <v>765</v>
      </c>
      <c r="C16" s="62">
        <v>60000</v>
      </c>
      <c r="D16" s="62">
        <v>60000</v>
      </c>
      <c r="E16" s="62">
        <f t="shared" si="0"/>
        <v>0</v>
      </c>
    </row>
    <row r="17" spans="1:5" ht="12.75">
      <c r="A17" s="190">
        <v>5</v>
      </c>
      <c r="B17" s="43" t="s">
        <v>766</v>
      </c>
      <c r="C17" s="62">
        <v>20000</v>
      </c>
      <c r="D17" s="62">
        <v>20000</v>
      </c>
      <c r="E17" s="62">
        <f t="shared" si="0"/>
        <v>0</v>
      </c>
    </row>
    <row r="18" spans="1:5" ht="12.75">
      <c r="A18" s="190">
        <v>6</v>
      </c>
      <c r="B18" s="43" t="s">
        <v>767</v>
      </c>
      <c r="C18" s="62">
        <v>39000</v>
      </c>
      <c r="D18" s="62">
        <v>32500</v>
      </c>
      <c r="E18" s="62">
        <f t="shared" si="0"/>
        <v>6500</v>
      </c>
    </row>
    <row r="19" spans="1:5" ht="12.75">
      <c r="A19" s="190">
        <v>7</v>
      </c>
      <c r="B19" s="43" t="s">
        <v>768</v>
      </c>
      <c r="C19" s="62">
        <v>25000</v>
      </c>
      <c r="D19" s="62">
        <v>25000</v>
      </c>
      <c r="E19" s="62">
        <f t="shared" si="0"/>
        <v>0</v>
      </c>
    </row>
    <row r="20" spans="1:5" ht="12.75">
      <c r="A20" s="190">
        <v>8</v>
      </c>
      <c r="B20" s="43" t="s">
        <v>769</v>
      </c>
      <c r="C20" s="62">
        <v>60000</v>
      </c>
      <c r="D20" s="62">
        <v>30000</v>
      </c>
      <c r="E20" s="62">
        <f t="shared" si="0"/>
        <v>30000</v>
      </c>
    </row>
    <row r="21" spans="1:5" ht="12.75">
      <c r="A21" s="190">
        <v>9</v>
      </c>
      <c r="B21" s="43" t="s">
        <v>770</v>
      </c>
      <c r="C21" s="62">
        <v>26000</v>
      </c>
      <c r="D21" s="62">
        <v>26000</v>
      </c>
      <c r="E21" s="62">
        <f t="shared" si="0"/>
        <v>0</v>
      </c>
    </row>
    <row r="22" spans="1:5" ht="12.75">
      <c r="A22" s="190">
        <v>10</v>
      </c>
      <c r="B22" s="43" t="s">
        <v>771</v>
      </c>
      <c r="C22" s="62">
        <v>15000</v>
      </c>
      <c r="D22" s="62">
        <v>15000</v>
      </c>
      <c r="E22" s="62">
        <f t="shared" si="0"/>
        <v>0</v>
      </c>
    </row>
    <row r="23" spans="1:5" ht="12.75">
      <c r="A23" s="190">
        <v>11</v>
      </c>
      <c r="B23" s="43" t="s">
        <v>772</v>
      </c>
      <c r="C23" s="62">
        <v>7500</v>
      </c>
      <c r="D23" s="62">
        <v>7500</v>
      </c>
      <c r="E23" s="62">
        <f t="shared" si="0"/>
        <v>0</v>
      </c>
    </row>
    <row r="24" spans="1:5" s="242" customFormat="1" ht="29.25" customHeight="1">
      <c r="A24" s="504" t="s">
        <v>239</v>
      </c>
      <c r="B24" s="505"/>
      <c r="C24" s="244">
        <f>SUM(C13:C23)</f>
        <v>329378</v>
      </c>
      <c r="D24" s="244">
        <f>SUM(D13:D23)</f>
        <v>275378</v>
      </c>
      <c r="E24" s="244">
        <f>SUM(E13:E23)</f>
        <v>54000</v>
      </c>
    </row>
  </sheetData>
  <sheetProtection/>
  <mergeCells count="6">
    <mergeCell ref="A2:E2"/>
    <mergeCell ref="A3:E3"/>
    <mergeCell ref="A4:E4"/>
    <mergeCell ref="A7:E8"/>
    <mergeCell ref="A9:E9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0.25390625" style="66" customWidth="1"/>
    <col min="2" max="2" width="10.25390625" style="305" customWidth="1"/>
    <col min="3" max="4" width="10.00390625" style="305" customWidth="1"/>
    <col min="5" max="5" width="9.25390625" style="305" customWidth="1"/>
    <col min="6" max="6" width="9.875" style="305" customWidth="1"/>
    <col min="7" max="7" width="9.125" style="305" customWidth="1"/>
    <col min="8" max="8" width="11.75390625" style="305" customWidth="1"/>
    <col min="9" max="9" width="10.75390625" style="305" customWidth="1"/>
    <col min="10" max="10" width="9.875" style="313" customWidth="1"/>
  </cols>
  <sheetData>
    <row r="1" spans="1:10" ht="12.75">
      <c r="A1" s="66" t="s">
        <v>319</v>
      </c>
      <c r="J1" s="318" t="s">
        <v>996</v>
      </c>
    </row>
    <row r="2" spans="1:10" ht="15.75">
      <c r="A2" s="506" t="s">
        <v>893</v>
      </c>
      <c r="B2" s="506"/>
      <c r="C2" s="506"/>
      <c r="D2" s="506"/>
      <c r="E2" s="506"/>
      <c r="F2" s="506"/>
      <c r="G2" s="506"/>
      <c r="H2" s="506"/>
      <c r="I2" s="506"/>
      <c r="J2" s="506"/>
    </row>
    <row r="4" spans="1:10" s="316" customFormat="1" ht="25.5">
      <c r="A4" s="314" t="s">
        <v>39</v>
      </c>
      <c r="B4" s="315" t="s">
        <v>816</v>
      </c>
      <c r="C4" s="315" t="s">
        <v>63</v>
      </c>
      <c r="D4" s="315" t="s">
        <v>817</v>
      </c>
      <c r="E4" s="315" t="s">
        <v>159</v>
      </c>
      <c r="F4" s="315" t="s">
        <v>818</v>
      </c>
      <c r="G4" s="315" t="s">
        <v>819</v>
      </c>
      <c r="H4" s="315" t="s">
        <v>161</v>
      </c>
      <c r="I4" s="315" t="s">
        <v>820</v>
      </c>
      <c r="J4" s="307" t="s">
        <v>67</v>
      </c>
    </row>
    <row r="5" spans="1:10" ht="28.5" customHeight="1">
      <c r="A5" s="309" t="s">
        <v>894</v>
      </c>
      <c r="B5" s="310"/>
      <c r="C5" s="310"/>
      <c r="D5" s="310"/>
      <c r="E5" s="310"/>
      <c r="F5" s="310"/>
      <c r="G5" s="310"/>
      <c r="H5" s="310">
        <f>SUM(B5:G5)</f>
        <v>0</v>
      </c>
      <c r="I5" s="310"/>
      <c r="J5" s="311">
        <f>SUM(H5:I5)</f>
        <v>0</v>
      </c>
    </row>
    <row r="6" spans="1:10" ht="48">
      <c r="A6" s="309" t="s">
        <v>895</v>
      </c>
      <c r="B6" s="310"/>
      <c r="C6" s="310"/>
      <c r="D6" s="310"/>
      <c r="E6" s="310"/>
      <c r="F6" s="310"/>
      <c r="G6" s="310"/>
      <c r="H6" s="310">
        <f aca="true" t="shared" si="0" ref="H6:H47">SUM(B6:G6)</f>
        <v>0</v>
      </c>
      <c r="I6" s="310"/>
      <c r="J6" s="311">
        <f aca="true" t="shared" si="1" ref="J6:J47">SUM(H6:I6)</f>
        <v>0</v>
      </c>
    </row>
    <row r="7" spans="1:10" ht="27.75" customHeight="1">
      <c r="A7" s="309" t="s">
        <v>896</v>
      </c>
      <c r="B7" s="310"/>
      <c r="C7" s="310"/>
      <c r="D7" s="310"/>
      <c r="E7" s="310"/>
      <c r="F7" s="310"/>
      <c r="G7" s="310"/>
      <c r="H7" s="310">
        <f t="shared" si="0"/>
        <v>0</v>
      </c>
      <c r="I7" s="310"/>
      <c r="J7" s="311">
        <f t="shared" si="1"/>
        <v>0</v>
      </c>
    </row>
    <row r="8" spans="1:10" ht="48">
      <c r="A8" s="309" t="s">
        <v>897</v>
      </c>
      <c r="B8" s="310"/>
      <c r="C8" s="310"/>
      <c r="D8" s="310"/>
      <c r="E8" s="310"/>
      <c r="F8" s="310"/>
      <c r="G8" s="310"/>
      <c r="H8" s="310">
        <f t="shared" si="0"/>
        <v>0</v>
      </c>
      <c r="I8" s="310"/>
      <c r="J8" s="311">
        <f t="shared" si="1"/>
        <v>0</v>
      </c>
    </row>
    <row r="9" spans="1:10" ht="24">
      <c r="A9" s="309" t="s">
        <v>898</v>
      </c>
      <c r="B9" s="310"/>
      <c r="C9" s="310"/>
      <c r="D9" s="310"/>
      <c r="E9" s="310"/>
      <c r="F9" s="310"/>
      <c r="G9" s="310">
        <v>1377</v>
      </c>
      <c r="H9" s="310">
        <f t="shared" si="0"/>
        <v>1377</v>
      </c>
      <c r="I9" s="310">
        <v>169813</v>
      </c>
      <c r="J9" s="311">
        <f t="shared" si="1"/>
        <v>171190</v>
      </c>
    </row>
    <row r="10" spans="1:10" ht="36">
      <c r="A10" s="309" t="s">
        <v>899</v>
      </c>
      <c r="B10" s="310"/>
      <c r="C10" s="310"/>
      <c r="D10" s="310"/>
      <c r="E10" s="310"/>
      <c r="F10" s="310"/>
      <c r="G10" s="310"/>
      <c r="H10" s="310">
        <f t="shared" si="0"/>
        <v>0</v>
      </c>
      <c r="I10" s="310"/>
      <c r="J10" s="311">
        <f t="shared" si="1"/>
        <v>0</v>
      </c>
    </row>
    <row r="11" spans="1:10" ht="36">
      <c r="A11" s="309" t="s">
        <v>900</v>
      </c>
      <c r="B11" s="310"/>
      <c r="C11" s="310"/>
      <c r="D11" s="310"/>
      <c r="E11" s="310"/>
      <c r="F11" s="310"/>
      <c r="G11" s="310"/>
      <c r="H11" s="310">
        <f t="shared" si="0"/>
        <v>0</v>
      </c>
      <c r="I11" s="310"/>
      <c r="J11" s="311">
        <f t="shared" si="1"/>
        <v>0</v>
      </c>
    </row>
    <row r="12" spans="1:10" ht="48">
      <c r="A12" s="309" t="s">
        <v>901</v>
      </c>
      <c r="B12" s="310"/>
      <c r="C12" s="310"/>
      <c r="D12" s="310"/>
      <c r="E12" s="310"/>
      <c r="F12" s="310"/>
      <c r="G12" s="310"/>
      <c r="H12" s="310">
        <f t="shared" si="0"/>
        <v>0</v>
      </c>
      <c r="I12" s="310"/>
      <c r="J12" s="311">
        <f t="shared" si="1"/>
        <v>0</v>
      </c>
    </row>
    <row r="13" spans="1:10" ht="36">
      <c r="A13" s="309" t="s">
        <v>902</v>
      </c>
      <c r="B13" s="310"/>
      <c r="C13" s="310"/>
      <c r="D13" s="310"/>
      <c r="E13" s="310"/>
      <c r="F13" s="310"/>
      <c r="G13" s="310"/>
      <c r="H13" s="310">
        <f t="shared" si="0"/>
        <v>0</v>
      </c>
      <c r="I13" s="310">
        <v>78457</v>
      </c>
      <c r="J13" s="311">
        <f t="shared" si="1"/>
        <v>78457</v>
      </c>
    </row>
    <row r="14" spans="1:10" ht="48">
      <c r="A14" s="309" t="s">
        <v>903</v>
      </c>
      <c r="B14" s="310"/>
      <c r="C14" s="310"/>
      <c r="D14" s="310"/>
      <c r="E14" s="310"/>
      <c r="F14" s="310"/>
      <c r="G14" s="310"/>
      <c r="H14" s="310">
        <f t="shared" si="0"/>
        <v>0</v>
      </c>
      <c r="I14" s="310">
        <v>49985</v>
      </c>
      <c r="J14" s="311">
        <f t="shared" si="1"/>
        <v>49985</v>
      </c>
    </row>
    <row r="15" spans="1:10" ht="36">
      <c r="A15" s="309" t="s">
        <v>904</v>
      </c>
      <c r="B15" s="310"/>
      <c r="C15" s="310"/>
      <c r="D15" s="310"/>
      <c r="E15" s="310"/>
      <c r="F15" s="310"/>
      <c r="G15" s="310">
        <v>1377</v>
      </c>
      <c r="H15" s="310">
        <f t="shared" si="0"/>
        <v>1377</v>
      </c>
      <c r="I15" s="310">
        <v>41371</v>
      </c>
      <c r="J15" s="311">
        <f t="shared" si="1"/>
        <v>42748</v>
      </c>
    </row>
    <row r="16" spans="1:10" ht="24">
      <c r="A16" s="309" t="s">
        <v>905</v>
      </c>
      <c r="B16" s="310">
        <v>73673</v>
      </c>
      <c r="C16" s="310">
        <v>1072</v>
      </c>
      <c r="D16" s="310">
        <v>983</v>
      </c>
      <c r="E16" s="310">
        <v>445</v>
      </c>
      <c r="F16" s="310">
        <v>363</v>
      </c>
      <c r="G16" s="310">
        <v>1262</v>
      </c>
      <c r="H16" s="310">
        <f t="shared" si="0"/>
        <v>77798</v>
      </c>
      <c r="I16" s="310">
        <v>7054</v>
      </c>
      <c r="J16" s="311">
        <f t="shared" si="1"/>
        <v>84852</v>
      </c>
    </row>
    <row r="17" spans="1:10" ht="60">
      <c r="A17" s="309" t="s">
        <v>906</v>
      </c>
      <c r="B17" s="310">
        <v>69685</v>
      </c>
      <c r="C17" s="310">
        <v>343</v>
      </c>
      <c r="D17" s="310">
        <v>237</v>
      </c>
      <c r="E17" s="310">
        <v>390</v>
      </c>
      <c r="F17" s="310">
        <v>360</v>
      </c>
      <c r="G17" s="310">
        <v>994</v>
      </c>
      <c r="H17" s="310">
        <f t="shared" si="0"/>
        <v>72009</v>
      </c>
      <c r="I17" s="310">
        <v>82</v>
      </c>
      <c r="J17" s="311">
        <f t="shared" si="1"/>
        <v>72091</v>
      </c>
    </row>
    <row r="18" spans="1:10" ht="36">
      <c r="A18" s="309" t="s">
        <v>907</v>
      </c>
      <c r="B18" s="310"/>
      <c r="C18" s="310"/>
      <c r="D18" s="310"/>
      <c r="E18" s="310"/>
      <c r="F18" s="310"/>
      <c r="G18" s="310"/>
      <c r="H18" s="310">
        <f t="shared" si="0"/>
        <v>0</v>
      </c>
      <c r="I18" s="310">
        <v>4226</v>
      </c>
      <c r="J18" s="311">
        <f t="shared" si="1"/>
        <v>4226</v>
      </c>
    </row>
    <row r="19" spans="1:10" ht="36">
      <c r="A19" s="309" t="s">
        <v>908</v>
      </c>
      <c r="B19" s="310"/>
      <c r="C19" s="310">
        <v>518</v>
      </c>
      <c r="D19" s="310">
        <v>75</v>
      </c>
      <c r="E19" s="310"/>
      <c r="F19" s="310"/>
      <c r="G19" s="310"/>
      <c r="H19" s="310">
        <f t="shared" si="0"/>
        <v>593</v>
      </c>
      <c r="I19" s="310"/>
      <c r="J19" s="311">
        <f t="shared" si="1"/>
        <v>593</v>
      </c>
    </row>
    <row r="20" spans="1:10" ht="36">
      <c r="A20" s="309" t="s">
        <v>909</v>
      </c>
      <c r="B20" s="310">
        <v>3988</v>
      </c>
      <c r="C20" s="310">
        <v>141</v>
      </c>
      <c r="D20" s="310">
        <v>67</v>
      </c>
      <c r="E20" s="310">
        <v>55</v>
      </c>
      <c r="F20" s="310">
        <v>3</v>
      </c>
      <c r="G20" s="310">
        <v>268</v>
      </c>
      <c r="H20" s="310">
        <f t="shared" si="0"/>
        <v>4522</v>
      </c>
      <c r="I20" s="310">
        <v>1183</v>
      </c>
      <c r="J20" s="311">
        <f t="shared" si="1"/>
        <v>5705</v>
      </c>
    </row>
    <row r="21" spans="1:10" ht="36">
      <c r="A21" s="309" t="s">
        <v>910</v>
      </c>
      <c r="B21" s="310"/>
      <c r="C21" s="310"/>
      <c r="D21" s="310"/>
      <c r="E21" s="310"/>
      <c r="F21" s="310"/>
      <c r="G21" s="310"/>
      <c r="H21" s="310">
        <f t="shared" si="0"/>
        <v>0</v>
      </c>
      <c r="I21" s="310"/>
      <c r="J21" s="311">
        <f t="shared" si="1"/>
        <v>0</v>
      </c>
    </row>
    <row r="22" spans="1:10" ht="36">
      <c r="A22" s="309" t="s">
        <v>911</v>
      </c>
      <c r="B22" s="310"/>
      <c r="C22" s="310"/>
      <c r="D22" s="310"/>
      <c r="E22" s="310"/>
      <c r="F22" s="310"/>
      <c r="G22" s="310"/>
      <c r="H22" s="310">
        <f t="shared" si="0"/>
        <v>0</v>
      </c>
      <c r="I22" s="310">
        <v>1544</v>
      </c>
      <c r="J22" s="311">
        <f t="shared" si="1"/>
        <v>1544</v>
      </c>
    </row>
    <row r="23" spans="1:10" ht="36">
      <c r="A23" s="309" t="s">
        <v>912</v>
      </c>
      <c r="B23" s="310"/>
      <c r="C23" s="310"/>
      <c r="D23" s="310"/>
      <c r="E23" s="310"/>
      <c r="F23" s="310"/>
      <c r="G23" s="310"/>
      <c r="H23" s="310">
        <f t="shared" si="0"/>
        <v>0</v>
      </c>
      <c r="I23" s="310"/>
      <c r="J23" s="311">
        <f t="shared" si="1"/>
        <v>0</v>
      </c>
    </row>
    <row r="24" spans="1:10" ht="36">
      <c r="A24" s="309" t="s">
        <v>913</v>
      </c>
      <c r="B24" s="310"/>
      <c r="C24" s="310">
        <v>70</v>
      </c>
      <c r="D24" s="310">
        <v>604</v>
      </c>
      <c r="E24" s="310"/>
      <c r="F24" s="310"/>
      <c r="G24" s="310"/>
      <c r="H24" s="310">
        <f t="shared" si="0"/>
        <v>674</v>
      </c>
      <c r="I24" s="310">
        <v>19</v>
      </c>
      <c r="J24" s="311">
        <f t="shared" si="1"/>
        <v>693</v>
      </c>
    </row>
    <row r="25" spans="1:10" ht="36">
      <c r="A25" s="309" t="s">
        <v>914</v>
      </c>
      <c r="B25" s="310"/>
      <c r="C25" s="310"/>
      <c r="D25" s="310"/>
      <c r="E25" s="310"/>
      <c r="F25" s="310"/>
      <c r="G25" s="310"/>
      <c r="H25" s="310">
        <f t="shared" si="0"/>
        <v>0</v>
      </c>
      <c r="I25" s="310"/>
      <c r="J25" s="311">
        <f t="shared" si="1"/>
        <v>0</v>
      </c>
    </row>
    <row r="26" spans="1:10" ht="24">
      <c r="A26" s="309" t="s">
        <v>915</v>
      </c>
      <c r="B26" s="310"/>
      <c r="C26" s="310"/>
      <c r="D26" s="310"/>
      <c r="E26" s="310"/>
      <c r="F26" s="310"/>
      <c r="G26" s="310"/>
      <c r="H26" s="310">
        <f t="shared" si="0"/>
        <v>0</v>
      </c>
      <c r="I26" s="310">
        <v>5685</v>
      </c>
      <c r="J26" s="311">
        <f t="shared" si="1"/>
        <v>5685</v>
      </c>
    </row>
    <row r="27" spans="1:10" ht="36">
      <c r="A27" s="309" t="s">
        <v>916</v>
      </c>
      <c r="B27" s="310"/>
      <c r="C27" s="310"/>
      <c r="D27" s="310"/>
      <c r="E27" s="310"/>
      <c r="F27" s="310"/>
      <c r="G27" s="310"/>
      <c r="H27" s="310">
        <f t="shared" si="0"/>
        <v>0</v>
      </c>
      <c r="I27" s="310"/>
      <c r="J27" s="311">
        <f t="shared" si="1"/>
        <v>0</v>
      </c>
    </row>
    <row r="28" spans="1:10" ht="36">
      <c r="A28" s="309" t="s">
        <v>917</v>
      </c>
      <c r="B28" s="310"/>
      <c r="C28" s="310"/>
      <c r="D28" s="310"/>
      <c r="E28" s="310"/>
      <c r="F28" s="310"/>
      <c r="G28" s="310"/>
      <c r="H28" s="310">
        <f t="shared" si="0"/>
        <v>0</v>
      </c>
      <c r="I28" s="310">
        <v>5606</v>
      </c>
      <c r="J28" s="311">
        <f t="shared" si="1"/>
        <v>5606</v>
      </c>
    </row>
    <row r="29" spans="1:10" ht="36">
      <c r="A29" s="309" t="s">
        <v>918</v>
      </c>
      <c r="B29" s="310"/>
      <c r="C29" s="310"/>
      <c r="D29" s="310"/>
      <c r="E29" s="310"/>
      <c r="F29" s="310"/>
      <c r="G29" s="310"/>
      <c r="H29" s="310">
        <f t="shared" si="0"/>
        <v>0</v>
      </c>
      <c r="I29" s="310">
        <v>79</v>
      </c>
      <c r="J29" s="311">
        <f t="shared" si="1"/>
        <v>79</v>
      </c>
    </row>
    <row r="30" spans="1:10" ht="36">
      <c r="A30" s="309" t="s">
        <v>919</v>
      </c>
      <c r="B30" s="310"/>
      <c r="C30" s="310"/>
      <c r="D30" s="310"/>
      <c r="E30" s="310"/>
      <c r="F30" s="310"/>
      <c r="G30" s="310"/>
      <c r="H30" s="310">
        <f t="shared" si="0"/>
        <v>0</v>
      </c>
      <c r="I30" s="310"/>
      <c r="J30" s="311">
        <f t="shared" si="1"/>
        <v>0</v>
      </c>
    </row>
    <row r="31" spans="1:10" ht="48">
      <c r="A31" s="309" t="s">
        <v>920</v>
      </c>
      <c r="B31" s="310"/>
      <c r="C31" s="310"/>
      <c r="D31" s="310"/>
      <c r="E31" s="310"/>
      <c r="F31" s="310"/>
      <c r="G31" s="310"/>
      <c r="H31" s="310">
        <f t="shared" si="0"/>
        <v>0</v>
      </c>
      <c r="I31" s="310"/>
      <c r="J31" s="311">
        <f t="shared" si="1"/>
        <v>0</v>
      </c>
    </row>
    <row r="32" spans="1:10" ht="24">
      <c r="A32" s="309" t="s">
        <v>921</v>
      </c>
      <c r="B32" s="310"/>
      <c r="C32" s="310"/>
      <c r="D32" s="310"/>
      <c r="E32" s="310"/>
      <c r="F32" s="310"/>
      <c r="G32" s="310"/>
      <c r="H32" s="310">
        <f t="shared" si="0"/>
        <v>0</v>
      </c>
      <c r="I32" s="310"/>
      <c r="J32" s="311">
        <f t="shared" si="1"/>
        <v>0</v>
      </c>
    </row>
    <row r="33" spans="1:10" ht="60">
      <c r="A33" s="309" t="s">
        <v>922</v>
      </c>
      <c r="B33" s="310"/>
      <c r="C33" s="310"/>
      <c r="D33" s="310"/>
      <c r="E33" s="310"/>
      <c r="F33" s="310"/>
      <c r="G33" s="310"/>
      <c r="H33" s="310">
        <f t="shared" si="0"/>
        <v>0</v>
      </c>
      <c r="I33" s="310"/>
      <c r="J33" s="311">
        <f t="shared" si="1"/>
        <v>0</v>
      </c>
    </row>
    <row r="34" spans="1:10" ht="48">
      <c r="A34" s="309" t="s">
        <v>923</v>
      </c>
      <c r="B34" s="310"/>
      <c r="C34" s="310"/>
      <c r="D34" s="310"/>
      <c r="E34" s="310"/>
      <c r="F34" s="310"/>
      <c r="G34" s="310"/>
      <c r="H34" s="310">
        <f t="shared" si="0"/>
        <v>0</v>
      </c>
      <c r="I34" s="310"/>
      <c r="J34" s="311">
        <f t="shared" si="1"/>
        <v>0</v>
      </c>
    </row>
    <row r="35" spans="1:10" ht="60">
      <c r="A35" s="309" t="s">
        <v>924</v>
      </c>
      <c r="B35" s="310"/>
      <c r="C35" s="310"/>
      <c r="D35" s="310"/>
      <c r="E35" s="310"/>
      <c r="F35" s="310"/>
      <c r="G35" s="310"/>
      <c r="H35" s="310">
        <f t="shared" si="0"/>
        <v>0</v>
      </c>
      <c r="I35" s="310"/>
      <c r="J35" s="311">
        <f t="shared" si="1"/>
        <v>0</v>
      </c>
    </row>
    <row r="36" spans="1:10" ht="24">
      <c r="A36" s="309" t="s">
        <v>925</v>
      </c>
      <c r="B36" s="310"/>
      <c r="C36" s="310"/>
      <c r="D36" s="310"/>
      <c r="E36" s="310"/>
      <c r="F36" s="310"/>
      <c r="G36" s="310"/>
      <c r="H36" s="310">
        <f t="shared" si="0"/>
        <v>0</v>
      </c>
      <c r="I36" s="310"/>
      <c r="J36" s="311">
        <f t="shared" si="1"/>
        <v>0</v>
      </c>
    </row>
    <row r="37" spans="1:10" ht="49.5" customHeight="1">
      <c r="A37" s="309" t="s">
        <v>926</v>
      </c>
      <c r="B37" s="310"/>
      <c r="C37" s="310"/>
      <c r="D37" s="310"/>
      <c r="E37" s="310"/>
      <c r="F37" s="310"/>
      <c r="G37" s="310"/>
      <c r="H37" s="310">
        <f t="shared" si="0"/>
        <v>0</v>
      </c>
      <c r="I37" s="310"/>
      <c r="J37" s="311">
        <f t="shared" si="1"/>
        <v>0</v>
      </c>
    </row>
    <row r="38" spans="1:10" ht="48">
      <c r="A38" s="309" t="s">
        <v>927</v>
      </c>
      <c r="B38" s="310"/>
      <c r="C38" s="310"/>
      <c r="D38" s="310"/>
      <c r="E38" s="310"/>
      <c r="F38" s="310"/>
      <c r="G38" s="310"/>
      <c r="H38" s="310">
        <f t="shared" si="0"/>
        <v>0</v>
      </c>
      <c r="I38" s="310"/>
      <c r="J38" s="311">
        <f t="shared" si="1"/>
        <v>0</v>
      </c>
    </row>
    <row r="39" spans="1:10" ht="60">
      <c r="A39" s="309" t="s">
        <v>928</v>
      </c>
      <c r="B39" s="310"/>
      <c r="C39" s="310"/>
      <c r="D39" s="310"/>
      <c r="E39" s="310"/>
      <c r="F39" s="310"/>
      <c r="G39" s="310"/>
      <c r="H39" s="310">
        <f t="shared" si="0"/>
        <v>0</v>
      </c>
      <c r="I39" s="310"/>
      <c r="J39" s="311">
        <f t="shared" si="1"/>
        <v>0</v>
      </c>
    </row>
    <row r="40" spans="1:10" ht="24">
      <c r="A40" s="309" t="s">
        <v>929</v>
      </c>
      <c r="B40" s="310"/>
      <c r="C40" s="310"/>
      <c r="D40" s="310"/>
      <c r="E40" s="310"/>
      <c r="F40" s="310"/>
      <c r="G40" s="310"/>
      <c r="H40" s="310">
        <f t="shared" si="0"/>
        <v>0</v>
      </c>
      <c r="I40" s="310"/>
      <c r="J40" s="311">
        <f t="shared" si="1"/>
        <v>0</v>
      </c>
    </row>
    <row r="41" spans="1:10" ht="48">
      <c r="A41" s="309" t="s">
        <v>930</v>
      </c>
      <c r="B41" s="310"/>
      <c r="C41" s="310"/>
      <c r="D41" s="310"/>
      <c r="E41" s="310"/>
      <c r="F41" s="310"/>
      <c r="G41" s="310"/>
      <c r="H41" s="310">
        <f t="shared" si="0"/>
        <v>0</v>
      </c>
      <c r="I41" s="310"/>
      <c r="J41" s="311">
        <f t="shared" si="1"/>
        <v>0</v>
      </c>
    </row>
    <row r="42" spans="1:10" ht="48">
      <c r="A42" s="309" t="s">
        <v>931</v>
      </c>
      <c r="B42" s="310"/>
      <c r="C42" s="310"/>
      <c r="D42" s="310"/>
      <c r="E42" s="310"/>
      <c r="F42" s="310"/>
      <c r="G42" s="310"/>
      <c r="H42" s="310">
        <f t="shared" si="0"/>
        <v>0</v>
      </c>
      <c r="I42" s="310"/>
      <c r="J42" s="311">
        <f t="shared" si="1"/>
        <v>0</v>
      </c>
    </row>
    <row r="43" spans="1:10" ht="48">
      <c r="A43" s="309" t="s">
        <v>932</v>
      </c>
      <c r="B43" s="310"/>
      <c r="C43" s="310"/>
      <c r="D43" s="310"/>
      <c r="E43" s="310"/>
      <c r="F43" s="310"/>
      <c r="G43" s="310"/>
      <c r="H43" s="310">
        <f t="shared" si="0"/>
        <v>0</v>
      </c>
      <c r="I43" s="310"/>
      <c r="J43" s="311">
        <f t="shared" si="1"/>
        <v>0</v>
      </c>
    </row>
    <row r="44" spans="1:10" ht="48">
      <c r="A44" s="309" t="s">
        <v>933</v>
      </c>
      <c r="B44" s="310"/>
      <c r="C44" s="310"/>
      <c r="D44" s="310"/>
      <c r="E44" s="310"/>
      <c r="F44" s="310"/>
      <c r="G44" s="310"/>
      <c r="H44" s="310">
        <f t="shared" si="0"/>
        <v>0</v>
      </c>
      <c r="I44" s="310"/>
      <c r="J44" s="311">
        <f t="shared" si="1"/>
        <v>0</v>
      </c>
    </row>
    <row r="45" spans="1:10" ht="48">
      <c r="A45" s="309" t="s">
        <v>934</v>
      </c>
      <c r="B45" s="310"/>
      <c r="C45" s="310"/>
      <c r="D45" s="310"/>
      <c r="E45" s="310"/>
      <c r="F45" s="310"/>
      <c r="G45" s="310"/>
      <c r="H45" s="310">
        <f t="shared" si="0"/>
        <v>0</v>
      </c>
      <c r="I45" s="310"/>
      <c r="J45" s="311">
        <f t="shared" si="1"/>
        <v>0</v>
      </c>
    </row>
    <row r="46" spans="1:10" ht="48">
      <c r="A46" s="309" t="s">
        <v>935</v>
      </c>
      <c r="B46" s="310"/>
      <c r="C46" s="310"/>
      <c r="D46" s="310"/>
      <c r="E46" s="310"/>
      <c r="F46" s="310"/>
      <c r="G46" s="310"/>
      <c r="H46" s="310">
        <f t="shared" si="0"/>
        <v>0</v>
      </c>
      <c r="I46" s="310"/>
      <c r="J46" s="311">
        <f t="shared" si="1"/>
        <v>0</v>
      </c>
    </row>
    <row r="47" spans="1:10" ht="48">
      <c r="A47" s="309" t="s">
        <v>936</v>
      </c>
      <c r="B47" s="310"/>
      <c r="C47" s="310"/>
      <c r="D47" s="310"/>
      <c r="E47" s="310"/>
      <c r="F47" s="310"/>
      <c r="G47" s="310"/>
      <c r="H47" s="310">
        <f t="shared" si="0"/>
        <v>0</v>
      </c>
      <c r="I47" s="310"/>
      <c r="J47" s="311">
        <f t="shared" si="1"/>
        <v>0</v>
      </c>
    </row>
    <row r="48" spans="1:10" ht="30" customHeight="1">
      <c r="A48" s="312" t="s">
        <v>937</v>
      </c>
      <c r="B48" s="311">
        <f>SUM(B5+B7+B9+B16+B26+B32+B36+B40)</f>
        <v>73673</v>
      </c>
      <c r="C48" s="311">
        <f aca="true" t="shared" si="2" ref="C48:J48">SUM(C5+C7+C9+C16+C26+C32+C36+C40)</f>
        <v>1072</v>
      </c>
      <c r="D48" s="311">
        <f t="shared" si="2"/>
        <v>983</v>
      </c>
      <c r="E48" s="311">
        <f t="shared" si="2"/>
        <v>445</v>
      </c>
      <c r="F48" s="311">
        <f t="shared" si="2"/>
        <v>363</v>
      </c>
      <c r="G48" s="311">
        <f t="shared" si="2"/>
        <v>2639</v>
      </c>
      <c r="H48" s="311">
        <f t="shared" si="2"/>
        <v>79175</v>
      </c>
      <c r="I48" s="311">
        <f t="shared" si="2"/>
        <v>182552</v>
      </c>
      <c r="J48" s="311">
        <f t="shared" si="2"/>
        <v>261727</v>
      </c>
    </row>
    <row r="49" spans="1:10" ht="36">
      <c r="A49" s="309" t="s">
        <v>938</v>
      </c>
      <c r="B49" s="310"/>
      <c r="C49" s="310"/>
      <c r="D49" s="310"/>
      <c r="E49" s="310"/>
      <c r="F49" s="310"/>
      <c r="G49" s="310"/>
      <c r="H49" s="310">
        <f>SUM(B49:G49)</f>
        <v>0</v>
      </c>
      <c r="I49" s="310"/>
      <c r="J49" s="311">
        <f>SUM(H49:I49)</f>
        <v>0</v>
      </c>
    </row>
    <row r="50" spans="1:10" ht="60">
      <c r="A50" s="309" t="s">
        <v>939</v>
      </c>
      <c r="B50" s="310"/>
      <c r="C50" s="310"/>
      <c r="D50" s="310"/>
      <c r="E50" s="310"/>
      <c r="F50" s="310"/>
      <c r="G50" s="310"/>
      <c r="H50" s="310">
        <f aca="true" t="shared" si="3" ref="H50:H91">SUM(B50:G50)</f>
        <v>0</v>
      </c>
      <c r="I50" s="310"/>
      <c r="J50" s="311">
        <f aca="true" t="shared" si="4" ref="J50:J91">SUM(H50:I50)</f>
        <v>0</v>
      </c>
    </row>
    <row r="51" spans="1:10" ht="36">
      <c r="A51" s="309" t="s">
        <v>940</v>
      </c>
      <c r="B51" s="310"/>
      <c r="C51" s="310"/>
      <c r="D51" s="310"/>
      <c r="E51" s="310"/>
      <c r="F51" s="310"/>
      <c r="G51" s="310"/>
      <c r="H51" s="310">
        <f t="shared" si="3"/>
        <v>0</v>
      </c>
      <c r="I51" s="310"/>
      <c r="J51" s="311">
        <f t="shared" si="4"/>
        <v>0</v>
      </c>
    </row>
    <row r="52" spans="1:10" ht="60">
      <c r="A52" s="309" t="s">
        <v>941</v>
      </c>
      <c r="B52" s="310"/>
      <c r="C52" s="310"/>
      <c r="D52" s="310"/>
      <c r="E52" s="310"/>
      <c r="F52" s="310"/>
      <c r="G52" s="310"/>
      <c r="H52" s="310">
        <f t="shared" si="3"/>
        <v>0</v>
      </c>
      <c r="I52" s="310"/>
      <c r="J52" s="311">
        <f t="shared" si="4"/>
        <v>0</v>
      </c>
    </row>
    <row r="53" spans="1:10" ht="24">
      <c r="A53" s="309" t="s">
        <v>942</v>
      </c>
      <c r="B53" s="310"/>
      <c r="C53" s="310"/>
      <c r="D53" s="310"/>
      <c r="E53" s="310"/>
      <c r="F53" s="310"/>
      <c r="G53" s="310"/>
      <c r="H53" s="310">
        <f t="shared" si="3"/>
        <v>0</v>
      </c>
      <c r="I53" s="310">
        <v>27837</v>
      </c>
      <c r="J53" s="311">
        <f t="shared" si="4"/>
        <v>27837</v>
      </c>
    </row>
    <row r="54" spans="1:10" ht="48">
      <c r="A54" s="309" t="s">
        <v>943</v>
      </c>
      <c r="B54" s="310"/>
      <c r="C54" s="310"/>
      <c r="D54" s="310"/>
      <c r="E54" s="310"/>
      <c r="F54" s="310"/>
      <c r="G54" s="310"/>
      <c r="H54" s="310">
        <f t="shared" si="3"/>
        <v>0</v>
      </c>
      <c r="I54" s="310"/>
      <c r="J54" s="311">
        <f t="shared" si="4"/>
        <v>0</v>
      </c>
    </row>
    <row r="55" spans="1:10" ht="48">
      <c r="A55" s="309" t="s">
        <v>944</v>
      </c>
      <c r="B55" s="310"/>
      <c r="C55" s="310"/>
      <c r="D55" s="310"/>
      <c r="E55" s="310"/>
      <c r="F55" s="310"/>
      <c r="G55" s="310"/>
      <c r="H55" s="310">
        <f t="shared" si="3"/>
        <v>0</v>
      </c>
      <c r="I55" s="310"/>
      <c r="J55" s="311">
        <f t="shared" si="4"/>
        <v>0</v>
      </c>
    </row>
    <row r="56" spans="1:10" ht="48">
      <c r="A56" s="309" t="s">
        <v>945</v>
      </c>
      <c r="B56" s="310"/>
      <c r="C56" s="310"/>
      <c r="D56" s="310"/>
      <c r="E56" s="310"/>
      <c r="F56" s="310"/>
      <c r="G56" s="310"/>
      <c r="H56" s="310">
        <f t="shared" si="3"/>
        <v>0</v>
      </c>
      <c r="I56" s="310"/>
      <c r="J56" s="311">
        <f t="shared" si="4"/>
        <v>0</v>
      </c>
    </row>
    <row r="57" spans="1:10" ht="36">
      <c r="A57" s="309" t="s">
        <v>946</v>
      </c>
      <c r="B57" s="310"/>
      <c r="C57" s="310"/>
      <c r="D57" s="310"/>
      <c r="E57" s="310"/>
      <c r="F57" s="310"/>
      <c r="G57" s="310"/>
      <c r="H57" s="310">
        <f t="shared" si="3"/>
        <v>0</v>
      </c>
      <c r="I57" s="310">
        <v>14671</v>
      </c>
      <c r="J57" s="311">
        <f t="shared" si="4"/>
        <v>14671</v>
      </c>
    </row>
    <row r="58" spans="1:10" ht="48.75" customHeight="1">
      <c r="A58" s="309" t="s">
        <v>947</v>
      </c>
      <c r="B58" s="310"/>
      <c r="C58" s="310"/>
      <c r="D58" s="310"/>
      <c r="E58" s="310"/>
      <c r="F58" s="310"/>
      <c r="G58" s="310"/>
      <c r="H58" s="310">
        <f t="shared" si="3"/>
        <v>0</v>
      </c>
      <c r="I58" s="310">
        <v>10686</v>
      </c>
      <c r="J58" s="311">
        <f t="shared" si="4"/>
        <v>10686</v>
      </c>
    </row>
    <row r="59" spans="1:10" ht="48">
      <c r="A59" s="309" t="s">
        <v>948</v>
      </c>
      <c r="B59" s="310"/>
      <c r="C59" s="310"/>
      <c r="D59" s="310"/>
      <c r="E59" s="310"/>
      <c r="F59" s="310"/>
      <c r="G59" s="310"/>
      <c r="H59" s="310">
        <f t="shared" si="3"/>
        <v>0</v>
      </c>
      <c r="I59" s="310">
        <v>2480</v>
      </c>
      <c r="J59" s="311">
        <f t="shared" si="4"/>
        <v>2480</v>
      </c>
    </row>
    <row r="60" spans="1:10" ht="24">
      <c r="A60" s="309" t="s">
        <v>949</v>
      </c>
      <c r="B60" s="310"/>
      <c r="C60" s="310"/>
      <c r="D60" s="310"/>
      <c r="E60" s="310"/>
      <c r="F60" s="310"/>
      <c r="G60" s="310"/>
      <c r="H60" s="310">
        <f t="shared" si="3"/>
        <v>0</v>
      </c>
      <c r="I60" s="310"/>
      <c r="J60" s="311">
        <f t="shared" si="4"/>
        <v>0</v>
      </c>
    </row>
    <row r="61" spans="1:10" ht="60">
      <c r="A61" s="309" t="s">
        <v>950</v>
      </c>
      <c r="B61" s="310"/>
      <c r="C61" s="310"/>
      <c r="D61" s="310"/>
      <c r="E61" s="310"/>
      <c r="F61" s="310"/>
      <c r="G61" s="310"/>
      <c r="H61" s="310">
        <f t="shared" si="3"/>
        <v>0</v>
      </c>
      <c r="I61" s="310"/>
      <c r="J61" s="311">
        <f t="shared" si="4"/>
        <v>0</v>
      </c>
    </row>
    <row r="62" spans="1:10" ht="48">
      <c r="A62" s="309" t="s">
        <v>951</v>
      </c>
      <c r="B62" s="310"/>
      <c r="C62" s="310"/>
      <c r="D62" s="310"/>
      <c r="E62" s="310"/>
      <c r="F62" s="310"/>
      <c r="G62" s="310"/>
      <c r="H62" s="310">
        <f t="shared" si="3"/>
        <v>0</v>
      </c>
      <c r="I62" s="310"/>
      <c r="J62" s="311">
        <f t="shared" si="4"/>
        <v>0</v>
      </c>
    </row>
    <row r="63" spans="1:10" ht="36">
      <c r="A63" s="309" t="s">
        <v>952</v>
      </c>
      <c r="B63" s="310"/>
      <c r="C63" s="310"/>
      <c r="D63" s="310"/>
      <c r="E63" s="310"/>
      <c r="F63" s="310"/>
      <c r="G63" s="310"/>
      <c r="H63" s="310">
        <f t="shared" si="3"/>
        <v>0</v>
      </c>
      <c r="I63" s="310"/>
      <c r="J63" s="311">
        <f t="shared" si="4"/>
        <v>0</v>
      </c>
    </row>
    <row r="64" spans="1:10" ht="48">
      <c r="A64" s="309" t="s">
        <v>953</v>
      </c>
      <c r="B64" s="310"/>
      <c r="C64" s="310"/>
      <c r="D64" s="310"/>
      <c r="E64" s="310"/>
      <c r="F64" s="310"/>
      <c r="G64" s="310"/>
      <c r="H64" s="310">
        <f t="shared" si="3"/>
        <v>0</v>
      </c>
      <c r="I64" s="310"/>
      <c r="J64" s="311">
        <f t="shared" si="4"/>
        <v>0</v>
      </c>
    </row>
    <row r="65" spans="1:10" ht="48">
      <c r="A65" s="309" t="s">
        <v>954</v>
      </c>
      <c r="B65" s="310"/>
      <c r="C65" s="310"/>
      <c r="D65" s="310"/>
      <c r="E65" s="310"/>
      <c r="F65" s="310"/>
      <c r="G65" s="310"/>
      <c r="H65" s="310">
        <f t="shared" si="3"/>
        <v>0</v>
      </c>
      <c r="I65" s="310"/>
      <c r="J65" s="311">
        <f t="shared" si="4"/>
        <v>0</v>
      </c>
    </row>
    <row r="66" spans="1:10" ht="37.5" customHeight="1">
      <c r="A66" s="309" t="s">
        <v>955</v>
      </c>
      <c r="B66" s="310"/>
      <c r="C66" s="310"/>
      <c r="D66" s="310"/>
      <c r="E66" s="310"/>
      <c r="F66" s="310"/>
      <c r="G66" s="310"/>
      <c r="H66" s="310">
        <f t="shared" si="3"/>
        <v>0</v>
      </c>
      <c r="I66" s="310"/>
      <c r="J66" s="311">
        <f t="shared" si="4"/>
        <v>0</v>
      </c>
    </row>
    <row r="67" spans="1:10" ht="48">
      <c r="A67" s="309" t="s">
        <v>956</v>
      </c>
      <c r="B67" s="310"/>
      <c r="C67" s="310"/>
      <c r="D67" s="310"/>
      <c r="E67" s="310"/>
      <c r="F67" s="310"/>
      <c r="G67" s="310"/>
      <c r="H67" s="310">
        <f t="shared" si="3"/>
        <v>0</v>
      </c>
      <c r="I67" s="310"/>
      <c r="J67" s="311">
        <f t="shared" si="4"/>
        <v>0</v>
      </c>
    </row>
    <row r="68" spans="1:10" ht="48">
      <c r="A68" s="309" t="s">
        <v>957</v>
      </c>
      <c r="B68" s="310"/>
      <c r="C68" s="310"/>
      <c r="D68" s="310"/>
      <c r="E68" s="310"/>
      <c r="F68" s="310"/>
      <c r="G68" s="310"/>
      <c r="H68" s="310">
        <f t="shared" si="3"/>
        <v>0</v>
      </c>
      <c r="I68" s="310"/>
      <c r="J68" s="311">
        <f t="shared" si="4"/>
        <v>0</v>
      </c>
    </row>
    <row r="69" spans="1:10" ht="48">
      <c r="A69" s="309" t="s">
        <v>958</v>
      </c>
      <c r="B69" s="310"/>
      <c r="C69" s="310"/>
      <c r="D69" s="310"/>
      <c r="E69" s="310"/>
      <c r="F69" s="310"/>
      <c r="G69" s="310"/>
      <c r="H69" s="310">
        <f t="shared" si="3"/>
        <v>0</v>
      </c>
      <c r="I69" s="310"/>
      <c r="J69" s="311">
        <f t="shared" si="4"/>
        <v>0</v>
      </c>
    </row>
    <row r="70" spans="1:10" ht="24">
      <c r="A70" s="309" t="s">
        <v>959</v>
      </c>
      <c r="B70" s="310"/>
      <c r="C70" s="310"/>
      <c r="D70" s="310"/>
      <c r="E70" s="310"/>
      <c r="F70" s="310"/>
      <c r="G70" s="310"/>
      <c r="H70" s="310">
        <f t="shared" si="3"/>
        <v>0</v>
      </c>
      <c r="I70" s="310"/>
      <c r="J70" s="311">
        <f t="shared" si="4"/>
        <v>0</v>
      </c>
    </row>
    <row r="71" spans="1:10" ht="48">
      <c r="A71" s="309" t="s">
        <v>960</v>
      </c>
      <c r="B71" s="310"/>
      <c r="C71" s="310"/>
      <c r="D71" s="310"/>
      <c r="E71" s="310"/>
      <c r="F71" s="310"/>
      <c r="G71" s="310"/>
      <c r="H71" s="310">
        <f t="shared" si="3"/>
        <v>0</v>
      </c>
      <c r="I71" s="310"/>
      <c r="J71" s="311">
        <f t="shared" si="4"/>
        <v>0</v>
      </c>
    </row>
    <row r="72" spans="1:10" ht="48">
      <c r="A72" s="309" t="s">
        <v>961</v>
      </c>
      <c r="B72" s="310"/>
      <c r="C72" s="310"/>
      <c r="D72" s="310"/>
      <c r="E72" s="310"/>
      <c r="F72" s="310"/>
      <c r="G72" s="310"/>
      <c r="H72" s="310">
        <f t="shared" si="3"/>
        <v>0</v>
      </c>
      <c r="I72" s="310"/>
      <c r="J72" s="311">
        <f t="shared" si="4"/>
        <v>0</v>
      </c>
    </row>
    <row r="73" spans="1:10" ht="48">
      <c r="A73" s="309" t="s">
        <v>962</v>
      </c>
      <c r="B73" s="310"/>
      <c r="C73" s="310"/>
      <c r="D73" s="310"/>
      <c r="E73" s="310"/>
      <c r="F73" s="310"/>
      <c r="G73" s="310"/>
      <c r="H73" s="310">
        <f t="shared" si="3"/>
        <v>0</v>
      </c>
      <c r="I73" s="310"/>
      <c r="J73" s="311">
        <f t="shared" si="4"/>
        <v>0</v>
      </c>
    </row>
    <row r="74" spans="1:10" ht="48">
      <c r="A74" s="309" t="s">
        <v>963</v>
      </c>
      <c r="B74" s="310"/>
      <c r="C74" s="310"/>
      <c r="D74" s="310"/>
      <c r="E74" s="310"/>
      <c r="F74" s="310"/>
      <c r="G74" s="310"/>
      <c r="H74" s="310">
        <f t="shared" si="3"/>
        <v>0</v>
      </c>
      <c r="I74" s="310"/>
      <c r="J74" s="311">
        <f t="shared" si="4"/>
        <v>0</v>
      </c>
    </row>
    <row r="75" spans="1:10" ht="48">
      <c r="A75" s="309" t="s">
        <v>964</v>
      </c>
      <c r="B75" s="310"/>
      <c r="C75" s="310"/>
      <c r="D75" s="310"/>
      <c r="E75" s="310"/>
      <c r="F75" s="310"/>
      <c r="G75" s="310"/>
      <c r="H75" s="310">
        <f t="shared" si="3"/>
        <v>0</v>
      </c>
      <c r="I75" s="310"/>
      <c r="J75" s="311">
        <f t="shared" si="4"/>
        <v>0</v>
      </c>
    </row>
    <row r="76" spans="1:10" ht="24">
      <c r="A76" s="309" t="s">
        <v>965</v>
      </c>
      <c r="B76" s="310"/>
      <c r="C76" s="310"/>
      <c r="D76" s="310"/>
      <c r="E76" s="310"/>
      <c r="F76" s="310"/>
      <c r="G76" s="310"/>
      <c r="H76" s="310">
        <f t="shared" si="3"/>
        <v>0</v>
      </c>
      <c r="I76" s="310">
        <v>4594</v>
      </c>
      <c r="J76" s="311">
        <f t="shared" si="4"/>
        <v>4594</v>
      </c>
    </row>
    <row r="77" spans="1:10" ht="60">
      <c r="A77" s="309" t="s">
        <v>966</v>
      </c>
      <c r="B77" s="310"/>
      <c r="C77" s="310"/>
      <c r="D77" s="310"/>
      <c r="E77" s="310"/>
      <c r="F77" s="310"/>
      <c r="G77" s="310"/>
      <c r="H77" s="310">
        <f t="shared" si="3"/>
        <v>0</v>
      </c>
      <c r="I77" s="310">
        <v>4594</v>
      </c>
      <c r="J77" s="311">
        <f t="shared" si="4"/>
        <v>4594</v>
      </c>
    </row>
    <row r="78" spans="1:10" ht="60">
      <c r="A78" s="309" t="s">
        <v>967</v>
      </c>
      <c r="B78" s="310"/>
      <c r="C78" s="310"/>
      <c r="D78" s="310"/>
      <c r="E78" s="310"/>
      <c r="F78" s="310"/>
      <c r="G78" s="310"/>
      <c r="H78" s="310">
        <f t="shared" si="3"/>
        <v>0</v>
      </c>
      <c r="I78" s="310"/>
      <c r="J78" s="311">
        <f t="shared" si="4"/>
        <v>0</v>
      </c>
    </row>
    <row r="79" spans="1:10" ht="60">
      <c r="A79" s="309" t="s">
        <v>968</v>
      </c>
      <c r="B79" s="310"/>
      <c r="C79" s="310"/>
      <c r="D79" s="310"/>
      <c r="E79" s="310"/>
      <c r="F79" s="310"/>
      <c r="G79" s="310"/>
      <c r="H79" s="310">
        <f t="shared" si="3"/>
        <v>0</v>
      </c>
      <c r="I79" s="310"/>
      <c r="J79" s="311">
        <f t="shared" si="4"/>
        <v>0</v>
      </c>
    </row>
    <row r="80" spans="1:10" ht="24">
      <c r="A80" s="309" t="s">
        <v>969</v>
      </c>
      <c r="B80" s="310"/>
      <c r="C80" s="310"/>
      <c r="D80" s="310"/>
      <c r="E80" s="310"/>
      <c r="F80" s="310"/>
      <c r="G80" s="310">
        <v>576</v>
      </c>
      <c r="H80" s="310">
        <f t="shared" si="3"/>
        <v>576</v>
      </c>
      <c r="I80" s="310">
        <v>13211</v>
      </c>
      <c r="J80" s="311">
        <f t="shared" si="4"/>
        <v>13787</v>
      </c>
    </row>
    <row r="81" spans="1:10" ht="60">
      <c r="A81" s="309" t="s">
        <v>970</v>
      </c>
      <c r="B81" s="310"/>
      <c r="C81" s="310"/>
      <c r="D81" s="310"/>
      <c r="E81" s="310"/>
      <c r="F81" s="310"/>
      <c r="G81" s="310">
        <v>576</v>
      </c>
      <c r="H81" s="310">
        <f t="shared" si="3"/>
        <v>576</v>
      </c>
      <c r="I81" s="310">
        <v>13211</v>
      </c>
      <c r="J81" s="311">
        <f t="shared" si="4"/>
        <v>13787</v>
      </c>
    </row>
    <row r="82" spans="1:10" ht="60">
      <c r="A82" s="309" t="s">
        <v>971</v>
      </c>
      <c r="B82" s="310"/>
      <c r="C82" s="310"/>
      <c r="D82" s="310"/>
      <c r="E82" s="310"/>
      <c r="F82" s="310"/>
      <c r="G82" s="310"/>
      <c r="H82" s="310">
        <f t="shared" si="3"/>
        <v>0</v>
      </c>
      <c r="I82" s="310"/>
      <c r="J82" s="311">
        <f t="shared" si="4"/>
        <v>0</v>
      </c>
    </row>
    <row r="83" spans="1:10" ht="60">
      <c r="A83" s="309" t="s">
        <v>972</v>
      </c>
      <c r="B83" s="310"/>
      <c r="C83" s="310"/>
      <c r="D83" s="310"/>
      <c r="E83" s="310"/>
      <c r="F83" s="310"/>
      <c r="G83" s="310"/>
      <c r="H83" s="310">
        <f t="shared" si="3"/>
        <v>0</v>
      </c>
      <c r="I83" s="310"/>
      <c r="J83" s="311">
        <f t="shared" si="4"/>
        <v>0</v>
      </c>
    </row>
    <row r="84" spans="1:10" ht="24">
      <c r="A84" s="309" t="s">
        <v>973</v>
      </c>
      <c r="B84" s="310"/>
      <c r="C84" s="310"/>
      <c r="D84" s="310"/>
      <c r="E84" s="310"/>
      <c r="F84" s="310"/>
      <c r="G84" s="310"/>
      <c r="H84" s="310">
        <f t="shared" si="3"/>
        <v>0</v>
      </c>
      <c r="I84" s="310"/>
      <c r="J84" s="311">
        <f t="shared" si="4"/>
        <v>0</v>
      </c>
    </row>
    <row r="85" spans="1:10" ht="48">
      <c r="A85" s="309" t="s">
        <v>974</v>
      </c>
      <c r="B85" s="310"/>
      <c r="C85" s="310"/>
      <c r="D85" s="310"/>
      <c r="E85" s="310"/>
      <c r="F85" s="310"/>
      <c r="G85" s="310"/>
      <c r="H85" s="310">
        <f t="shared" si="3"/>
        <v>0</v>
      </c>
      <c r="I85" s="310"/>
      <c r="J85" s="311">
        <f t="shared" si="4"/>
        <v>0</v>
      </c>
    </row>
    <row r="86" spans="1:10" ht="48">
      <c r="A86" s="309" t="s">
        <v>975</v>
      </c>
      <c r="B86" s="310"/>
      <c r="C86" s="310"/>
      <c r="D86" s="310"/>
      <c r="E86" s="310"/>
      <c r="F86" s="310"/>
      <c r="G86" s="310"/>
      <c r="H86" s="310">
        <f t="shared" si="3"/>
        <v>0</v>
      </c>
      <c r="I86" s="310"/>
      <c r="J86" s="311">
        <f t="shared" si="4"/>
        <v>0</v>
      </c>
    </row>
    <row r="87" spans="1:10" ht="48">
      <c r="A87" s="309" t="s">
        <v>976</v>
      </c>
      <c r="B87" s="310"/>
      <c r="C87" s="310"/>
      <c r="D87" s="310"/>
      <c r="E87" s="310"/>
      <c r="F87" s="310"/>
      <c r="G87" s="310"/>
      <c r="H87" s="310">
        <f t="shared" si="3"/>
        <v>0</v>
      </c>
      <c r="I87" s="310"/>
      <c r="J87" s="311">
        <f t="shared" si="4"/>
        <v>0</v>
      </c>
    </row>
    <row r="88" spans="1:10" ht="48">
      <c r="A88" s="309" t="s">
        <v>977</v>
      </c>
      <c r="B88" s="310"/>
      <c r="C88" s="310"/>
      <c r="D88" s="310"/>
      <c r="E88" s="310"/>
      <c r="F88" s="310"/>
      <c r="G88" s="310"/>
      <c r="H88" s="310">
        <f t="shared" si="3"/>
        <v>0</v>
      </c>
      <c r="I88" s="310"/>
      <c r="J88" s="311">
        <f t="shared" si="4"/>
        <v>0</v>
      </c>
    </row>
    <row r="89" spans="1:10" ht="48">
      <c r="A89" s="309" t="s">
        <v>978</v>
      </c>
      <c r="B89" s="310"/>
      <c r="C89" s="310"/>
      <c r="D89" s="310"/>
      <c r="E89" s="310"/>
      <c r="F89" s="310"/>
      <c r="G89" s="310"/>
      <c r="H89" s="310">
        <f t="shared" si="3"/>
        <v>0</v>
      </c>
      <c r="I89" s="310"/>
      <c r="J89" s="311">
        <f t="shared" si="4"/>
        <v>0</v>
      </c>
    </row>
    <row r="90" spans="1:10" ht="48">
      <c r="A90" s="309" t="s">
        <v>979</v>
      </c>
      <c r="B90" s="310"/>
      <c r="C90" s="310"/>
      <c r="D90" s="310"/>
      <c r="E90" s="310"/>
      <c r="F90" s="310"/>
      <c r="G90" s="310"/>
      <c r="H90" s="310">
        <f t="shared" si="3"/>
        <v>0</v>
      </c>
      <c r="I90" s="310"/>
      <c r="J90" s="311">
        <f t="shared" si="4"/>
        <v>0</v>
      </c>
    </row>
    <row r="91" spans="1:10" ht="48">
      <c r="A91" s="309" t="s">
        <v>980</v>
      </c>
      <c r="B91" s="310"/>
      <c r="C91" s="310"/>
      <c r="D91" s="310"/>
      <c r="E91" s="310"/>
      <c r="F91" s="310"/>
      <c r="G91" s="310"/>
      <c r="H91" s="310">
        <f t="shared" si="3"/>
        <v>0</v>
      </c>
      <c r="I91" s="310"/>
      <c r="J91" s="311">
        <f t="shared" si="4"/>
        <v>0</v>
      </c>
    </row>
    <row r="92" spans="1:10" ht="30" customHeight="1">
      <c r="A92" s="312" t="s">
        <v>981</v>
      </c>
      <c r="B92" s="311">
        <f>SUM(B49+B51+B53+B60+B70+B80+B84+B76)</f>
        <v>0</v>
      </c>
      <c r="C92" s="311">
        <f aca="true" t="shared" si="5" ref="C92:J92">SUM(C49+C51+C53+C60+C70+C80+C84+C76)</f>
        <v>0</v>
      </c>
      <c r="D92" s="311">
        <f t="shared" si="5"/>
        <v>0</v>
      </c>
      <c r="E92" s="311">
        <f t="shared" si="5"/>
        <v>0</v>
      </c>
      <c r="F92" s="311">
        <f t="shared" si="5"/>
        <v>0</v>
      </c>
      <c r="G92" s="311">
        <f t="shared" si="5"/>
        <v>576</v>
      </c>
      <c r="H92" s="311">
        <f t="shared" si="5"/>
        <v>576</v>
      </c>
      <c r="I92" s="311">
        <f t="shared" si="5"/>
        <v>45642</v>
      </c>
      <c r="J92" s="311">
        <f t="shared" si="5"/>
        <v>46218</v>
      </c>
    </row>
    <row r="93" spans="1:10" ht="19.5" customHeight="1">
      <c r="A93" s="309" t="s">
        <v>982</v>
      </c>
      <c r="B93" s="310">
        <v>3833</v>
      </c>
      <c r="C93" s="310">
        <v>30054</v>
      </c>
      <c r="D93" s="310">
        <v>130</v>
      </c>
      <c r="E93" s="310">
        <v>250</v>
      </c>
      <c r="F93" s="310">
        <v>43</v>
      </c>
      <c r="G93" s="310">
        <v>909</v>
      </c>
      <c r="H93" s="310">
        <f>SUM(B93:G93)</f>
        <v>35219</v>
      </c>
      <c r="I93" s="310">
        <v>3979</v>
      </c>
      <c r="J93" s="311">
        <f>SUM(H93:I93)</f>
        <v>39198</v>
      </c>
    </row>
    <row r="94" spans="1:10" ht="24">
      <c r="A94" s="309" t="s">
        <v>983</v>
      </c>
      <c r="B94" s="310"/>
      <c r="C94" s="310"/>
      <c r="D94" s="310"/>
      <c r="E94" s="310"/>
      <c r="F94" s="310"/>
      <c r="G94" s="310"/>
      <c r="H94" s="310">
        <f aca="true" t="shared" si="6" ref="H94:H104">SUM(B94:G94)</f>
        <v>0</v>
      </c>
      <c r="I94" s="310"/>
      <c r="J94" s="311">
        <f aca="true" t="shared" si="7" ref="J94:J104">SUM(H94:I94)</f>
        <v>0</v>
      </c>
    </row>
    <row r="95" spans="1:10" ht="24">
      <c r="A95" s="309" t="s">
        <v>984</v>
      </c>
      <c r="B95" s="310"/>
      <c r="C95" s="310"/>
      <c r="D95" s="310"/>
      <c r="E95" s="310"/>
      <c r="F95" s="310"/>
      <c r="G95" s="310"/>
      <c r="H95" s="310">
        <f t="shared" si="6"/>
        <v>0</v>
      </c>
      <c r="I95" s="310"/>
      <c r="J95" s="311">
        <f t="shared" si="7"/>
        <v>0</v>
      </c>
    </row>
    <row r="96" spans="1:10" ht="12.75">
      <c r="A96" s="309" t="s">
        <v>985</v>
      </c>
      <c r="B96" s="310"/>
      <c r="C96" s="310"/>
      <c r="D96" s="310"/>
      <c r="E96" s="310"/>
      <c r="F96" s="310"/>
      <c r="G96" s="310"/>
      <c r="H96" s="310">
        <f t="shared" si="6"/>
        <v>0</v>
      </c>
      <c r="I96" s="310"/>
      <c r="J96" s="311">
        <f t="shared" si="7"/>
        <v>0</v>
      </c>
    </row>
    <row r="97" spans="1:10" ht="24">
      <c r="A97" s="309" t="s">
        <v>986</v>
      </c>
      <c r="B97" s="310">
        <v>3056</v>
      </c>
      <c r="C97" s="310"/>
      <c r="D97" s="310"/>
      <c r="E97" s="310"/>
      <c r="F97" s="310">
        <v>43</v>
      </c>
      <c r="G97" s="310">
        <v>909</v>
      </c>
      <c r="H97" s="310">
        <f t="shared" si="6"/>
        <v>4008</v>
      </c>
      <c r="I97" s="310">
        <v>3669</v>
      </c>
      <c r="J97" s="311">
        <f t="shared" si="7"/>
        <v>7677</v>
      </c>
    </row>
    <row r="98" spans="1:10" ht="12.75">
      <c r="A98" s="309" t="s">
        <v>987</v>
      </c>
      <c r="B98" s="310">
        <v>777</v>
      </c>
      <c r="C98" s="310">
        <v>30054</v>
      </c>
      <c r="D98" s="310">
        <v>130</v>
      </c>
      <c r="E98" s="310">
        <v>250</v>
      </c>
      <c r="F98" s="310"/>
      <c r="G98" s="310"/>
      <c r="H98" s="310">
        <f t="shared" si="6"/>
        <v>31211</v>
      </c>
      <c r="I98" s="310">
        <v>310</v>
      </c>
      <c r="J98" s="311">
        <f t="shared" si="7"/>
        <v>31521</v>
      </c>
    </row>
    <row r="99" spans="1:10" ht="24">
      <c r="A99" s="309" t="s">
        <v>988</v>
      </c>
      <c r="B99" s="310"/>
      <c r="C99" s="310"/>
      <c r="D99" s="310"/>
      <c r="E99" s="310"/>
      <c r="F99" s="310"/>
      <c r="G99" s="310"/>
      <c r="H99" s="310">
        <f t="shared" si="6"/>
        <v>0</v>
      </c>
      <c r="I99" s="310"/>
      <c r="J99" s="311">
        <f t="shared" si="7"/>
        <v>0</v>
      </c>
    </row>
    <row r="100" spans="1:10" ht="12.75">
      <c r="A100" s="309" t="s">
        <v>989</v>
      </c>
      <c r="B100" s="310"/>
      <c r="C100" s="310"/>
      <c r="D100" s="310"/>
      <c r="E100" s="310"/>
      <c r="F100" s="310"/>
      <c r="G100" s="310"/>
      <c r="H100" s="310">
        <f t="shared" si="6"/>
        <v>0</v>
      </c>
      <c r="I100" s="310"/>
      <c r="J100" s="311">
        <f t="shared" si="7"/>
        <v>0</v>
      </c>
    </row>
    <row r="101" spans="1:10" ht="12.75">
      <c r="A101" s="309" t="s">
        <v>990</v>
      </c>
      <c r="B101" s="310"/>
      <c r="C101" s="310"/>
      <c r="D101" s="310"/>
      <c r="E101" s="310"/>
      <c r="F101" s="310"/>
      <c r="G101" s="310"/>
      <c r="H101" s="310">
        <f t="shared" si="6"/>
        <v>0</v>
      </c>
      <c r="I101" s="310"/>
      <c r="J101" s="311">
        <f t="shared" si="7"/>
        <v>0</v>
      </c>
    </row>
    <row r="102" spans="1:10" ht="24">
      <c r="A102" s="309" t="s">
        <v>991</v>
      </c>
      <c r="B102" s="310"/>
      <c r="C102" s="310"/>
      <c r="D102" s="310"/>
      <c r="E102" s="310"/>
      <c r="F102" s="310"/>
      <c r="G102" s="310"/>
      <c r="H102" s="310">
        <f t="shared" si="6"/>
        <v>0</v>
      </c>
      <c r="I102" s="310"/>
      <c r="J102" s="311">
        <f t="shared" si="7"/>
        <v>0</v>
      </c>
    </row>
    <row r="103" spans="1:10" ht="24">
      <c r="A103" s="309" t="s">
        <v>992</v>
      </c>
      <c r="B103" s="310"/>
      <c r="C103" s="310"/>
      <c r="D103" s="310"/>
      <c r="E103" s="310"/>
      <c r="F103" s="310"/>
      <c r="G103" s="310"/>
      <c r="H103" s="310">
        <f t="shared" si="6"/>
        <v>0</v>
      </c>
      <c r="I103" s="310"/>
      <c r="J103" s="311">
        <f t="shared" si="7"/>
        <v>0</v>
      </c>
    </row>
    <row r="104" spans="1:10" ht="24">
      <c r="A104" s="309" t="s">
        <v>993</v>
      </c>
      <c r="B104" s="310"/>
      <c r="C104" s="310"/>
      <c r="D104" s="310"/>
      <c r="E104" s="310"/>
      <c r="F104" s="310"/>
      <c r="G104" s="310"/>
      <c r="H104" s="310">
        <f t="shared" si="6"/>
        <v>0</v>
      </c>
      <c r="I104" s="310"/>
      <c r="J104" s="311">
        <f t="shared" si="7"/>
        <v>0</v>
      </c>
    </row>
    <row r="105" spans="1:10" ht="30" customHeight="1">
      <c r="A105" s="312" t="s">
        <v>994</v>
      </c>
      <c r="B105" s="311">
        <f>SUM(B93+B99+B100+B101+B102+B103+B104)</f>
        <v>3833</v>
      </c>
      <c r="C105" s="311">
        <f aca="true" t="shared" si="8" ref="C105:J105">SUM(C93+C99+C100+C101+C102+C103+C104)</f>
        <v>30054</v>
      </c>
      <c r="D105" s="311">
        <f t="shared" si="8"/>
        <v>130</v>
      </c>
      <c r="E105" s="311">
        <f t="shared" si="8"/>
        <v>250</v>
      </c>
      <c r="F105" s="311">
        <f t="shared" si="8"/>
        <v>43</v>
      </c>
      <c r="G105" s="311">
        <f t="shared" si="8"/>
        <v>909</v>
      </c>
      <c r="H105" s="311">
        <f t="shared" si="8"/>
        <v>35219</v>
      </c>
      <c r="I105" s="311">
        <f t="shared" si="8"/>
        <v>3979</v>
      </c>
      <c r="J105" s="311">
        <f t="shared" si="8"/>
        <v>39198</v>
      </c>
    </row>
    <row r="106" spans="1:10" ht="30" customHeight="1">
      <c r="A106" s="312" t="s">
        <v>995</v>
      </c>
      <c r="B106" s="311">
        <f>SUM(B48+B92+B105)</f>
        <v>77506</v>
      </c>
      <c r="C106" s="311">
        <f aca="true" t="shared" si="9" ref="C106:J106">SUM(C48+C92+C105)</f>
        <v>31126</v>
      </c>
      <c r="D106" s="311">
        <f t="shared" si="9"/>
        <v>1113</v>
      </c>
      <c r="E106" s="311">
        <f t="shared" si="9"/>
        <v>695</v>
      </c>
      <c r="F106" s="311">
        <f t="shared" si="9"/>
        <v>406</v>
      </c>
      <c r="G106" s="311">
        <f t="shared" si="9"/>
        <v>4124</v>
      </c>
      <c r="H106" s="311">
        <f t="shared" si="9"/>
        <v>114970</v>
      </c>
      <c r="I106" s="311">
        <f t="shared" si="9"/>
        <v>232173</v>
      </c>
      <c r="J106" s="311">
        <f t="shared" si="9"/>
        <v>347143</v>
      </c>
    </row>
  </sheetData>
  <sheetProtection/>
  <mergeCells count="1">
    <mergeCell ref="A2:J2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9.625" style="67" customWidth="1"/>
    <col min="2" max="2" width="10.75390625" style="305" customWidth="1"/>
    <col min="3" max="3" width="9.875" style="305" customWidth="1"/>
    <col min="4" max="4" width="9.00390625" style="305" customWidth="1"/>
    <col min="5" max="7" width="10.75390625" style="305" customWidth="1"/>
    <col min="8" max="8" width="12.25390625" style="305" customWidth="1"/>
    <col min="9" max="9" width="11.125" style="305" customWidth="1"/>
    <col min="10" max="10" width="10.75390625" style="313" customWidth="1"/>
  </cols>
  <sheetData>
    <row r="1" spans="1:10" s="227" customFormat="1" ht="12.75">
      <c r="A1" s="67" t="s">
        <v>319</v>
      </c>
      <c r="B1" s="317"/>
      <c r="C1" s="317"/>
      <c r="D1" s="317"/>
      <c r="E1" s="317"/>
      <c r="F1" s="317"/>
      <c r="G1" s="317"/>
      <c r="H1" s="317"/>
      <c r="I1" s="317"/>
      <c r="J1" s="318" t="s">
        <v>997</v>
      </c>
    </row>
    <row r="2" spans="1:10" ht="15.75">
      <c r="A2" s="507" t="s">
        <v>815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0" ht="15.75">
      <c r="A3" s="303"/>
      <c r="B3" s="304"/>
      <c r="C3" s="304"/>
      <c r="D3" s="304"/>
      <c r="E3" s="304"/>
      <c r="F3" s="304"/>
      <c r="G3" s="304"/>
      <c r="H3" s="304"/>
      <c r="I3" s="304"/>
      <c r="J3" s="304"/>
    </row>
    <row r="4" spans="1:10" s="101" customFormat="1" ht="25.5">
      <c r="A4" s="306" t="s">
        <v>39</v>
      </c>
      <c r="B4" s="307" t="s">
        <v>816</v>
      </c>
      <c r="C4" s="307" t="s">
        <v>63</v>
      </c>
      <c r="D4" s="307" t="s">
        <v>817</v>
      </c>
      <c r="E4" s="307" t="s">
        <v>159</v>
      </c>
      <c r="F4" s="307" t="s">
        <v>818</v>
      </c>
      <c r="G4" s="307" t="s">
        <v>819</v>
      </c>
      <c r="H4" s="307" t="s">
        <v>161</v>
      </c>
      <c r="I4" s="307" t="s">
        <v>820</v>
      </c>
      <c r="J4" s="308" t="s">
        <v>67</v>
      </c>
    </row>
    <row r="5" spans="1:10" ht="24">
      <c r="A5" s="309" t="s">
        <v>821</v>
      </c>
      <c r="B5" s="310"/>
      <c r="C5" s="310"/>
      <c r="D5" s="310"/>
      <c r="E5" s="310"/>
      <c r="F5" s="310"/>
      <c r="G5" s="310"/>
      <c r="H5" s="310">
        <f>SUM(B5:G5)</f>
        <v>0</v>
      </c>
      <c r="I5" s="310"/>
      <c r="J5" s="311">
        <f>SUM(H5:I5)</f>
        <v>0</v>
      </c>
    </row>
    <row r="6" spans="1:10" ht="36">
      <c r="A6" s="309" t="s">
        <v>822</v>
      </c>
      <c r="B6" s="310"/>
      <c r="C6" s="310"/>
      <c r="D6" s="310"/>
      <c r="E6" s="310"/>
      <c r="F6" s="310"/>
      <c r="G6" s="310"/>
      <c r="H6" s="310">
        <f aca="true" t="shared" si="0" ref="H6:H35">SUM(B6:G6)</f>
        <v>0</v>
      </c>
      <c r="I6" s="310"/>
      <c r="J6" s="311">
        <f aca="true" t="shared" si="1" ref="J6:J35">SUM(H6:I6)</f>
        <v>0</v>
      </c>
    </row>
    <row r="7" spans="1:10" ht="24">
      <c r="A7" s="309" t="s">
        <v>823</v>
      </c>
      <c r="B7" s="310"/>
      <c r="C7" s="310"/>
      <c r="D7" s="310"/>
      <c r="E7" s="310"/>
      <c r="F7" s="310"/>
      <c r="G7" s="310">
        <v>78</v>
      </c>
      <c r="H7" s="310">
        <f t="shared" si="0"/>
        <v>78</v>
      </c>
      <c r="I7" s="310">
        <v>5744</v>
      </c>
      <c r="J7" s="311">
        <f t="shared" si="1"/>
        <v>5822</v>
      </c>
    </row>
    <row r="8" spans="1:10" ht="24">
      <c r="A8" s="309" t="s">
        <v>824</v>
      </c>
      <c r="B8" s="310"/>
      <c r="C8" s="310"/>
      <c r="D8" s="310"/>
      <c r="E8" s="310"/>
      <c r="F8" s="310"/>
      <c r="G8" s="310"/>
      <c r="H8" s="310">
        <f t="shared" si="0"/>
        <v>0</v>
      </c>
      <c r="I8" s="310"/>
      <c r="J8" s="311">
        <f t="shared" si="1"/>
        <v>0</v>
      </c>
    </row>
    <row r="9" spans="1:10" ht="24">
      <c r="A9" s="309" t="s">
        <v>825</v>
      </c>
      <c r="B9" s="310"/>
      <c r="C9" s="310"/>
      <c r="D9" s="310"/>
      <c r="E9" s="310"/>
      <c r="F9" s="310"/>
      <c r="G9" s="310"/>
      <c r="H9" s="310">
        <f t="shared" si="0"/>
        <v>0</v>
      </c>
      <c r="I9" s="310"/>
      <c r="J9" s="311">
        <f t="shared" si="1"/>
        <v>0</v>
      </c>
    </row>
    <row r="10" spans="1:10" ht="60">
      <c r="A10" s="309" t="s">
        <v>826</v>
      </c>
      <c r="B10" s="310"/>
      <c r="C10" s="310"/>
      <c r="D10" s="310"/>
      <c r="E10" s="310"/>
      <c r="F10" s="310"/>
      <c r="G10" s="310"/>
      <c r="H10" s="310">
        <f t="shared" si="0"/>
        <v>0</v>
      </c>
      <c r="I10" s="310"/>
      <c r="J10" s="311">
        <f t="shared" si="1"/>
        <v>0</v>
      </c>
    </row>
    <row r="11" spans="1:10" ht="60">
      <c r="A11" s="309" t="s">
        <v>827</v>
      </c>
      <c r="B11" s="310"/>
      <c r="C11" s="310"/>
      <c r="D11" s="310"/>
      <c r="E11" s="310"/>
      <c r="F11" s="310"/>
      <c r="G11" s="310"/>
      <c r="H11" s="310">
        <f t="shared" si="0"/>
        <v>0</v>
      </c>
      <c r="I11" s="310"/>
      <c r="J11" s="311">
        <f t="shared" si="1"/>
        <v>0</v>
      </c>
    </row>
    <row r="12" spans="1:10" ht="24">
      <c r="A12" s="309" t="s">
        <v>828</v>
      </c>
      <c r="B12" s="310"/>
      <c r="C12" s="310"/>
      <c r="D12" s="310"/>
      <c r="E12" s="310"/>
      <c r="F12" s="310"/>
      <c r="G12" s="310"/>
      <c r="H12" s="310">
        <f t="shared" si="0"/>
        <v>0</v>
      </c>
      <c r="I12" s="310">
        <v>11425</v>
      </c>
      <c r="J12" s="311">
        <f t="shared" si="1"/>
        <v>11425</v>
      </c>
    </row>
    <row r="13" spans="1:10" ht="24">
      <c r="A13" s="309" t="s">
        <v>829</v>
      </c>
      <c r="B13" s="310"/>
      <c r="C13" s="310"/>
      <c r="D13" s="310"/>
      <c r="E13" s="310"/>
      <c r="F13" s="310"/>
      <c r="G13" s="310"/>
      <c r="H13" s="310">
        <f t="shared" si="0"/>
        <v>0</v>
      </c>
      <c r="I13" s="310"/>
      <c r="J13" s="311">
        <f t="shared" si="1"/>
        <v>0</v>
      </c>
    </row>
    <row r="14" spans="1:10" ht="24">
      <c r="A14" s="309" t="s">
        <v>830</v>
      </c>
      <c r="B14" s="310"/>
      <c r="C14" s="310"/>
      <c r="D14" s="310"/>
      <c r="E14" s="310"/>
      <c r="F14" s="310"/>
      <c r="G14" s="310"/>
      <c r="H14" s="310">
        <f t="shared" si="0"/>
        <v>0</v>
      </c>
      <c r="I14" s="310"/>
      <c r="J14" s="311">
        <f t="shared" si="1"/>
        <v>0</v>
      </c>
    </row>
    <row r="15" spans="1:10" ht="60">
      <c r="A15" s="309" t="s">
        <v>831</v>
      </c>
      <c r="B15" s="310"/>
      <c r="C15" s="310"/>
      <c r="D15" s="310"/>
      <c r="E15" s="310"/>
      <c r="F15" s="310"/>
      <c r="G15" s="310"/>
      <c r="H15" s="310">
        <f t="shared" si="0"/>
        <v>0</v>
      </c>
      <c r="I15" s="310"/>
      <c r="J15" s="311">
        <f t="shared" si="1"/>
        <v>0</v>
      </c>
    </row>
    <row r="16" spans="1:10" ht="48">
      <c r="A16" s="309" t="s">
        <v>832</v>
      </c>
      <c r="B16" s="310"/>
      <c r="C16" s="310"/>
      <c r="D16" s="310"/>
      <c r="E16" s="310"/>
      <c r="F16" s="310"/>
      <c r="G16" s="310"/>
      <c r="H16" s="310">
        <f t="shared" si="0"/>
        <v>0</v>
      </c>
      <c r="I16" s="310"/>
      <c r="J16" s="311">
        <f t="shared" si="1"/>
        <v>0</v>
      </c>
    </row>
    <row r="17" spans="1:10" ht="24">
      <c r="A17" s="309" t="s">
        <v>833</v>
      </c>
      <c r="B17" s="310"/>
      <c r="C17" s="310"/>
      <c r="D17" s="310"/>
      <c r="E17" s="310"/>
      <c r="F17" s="310"/>
      <c r="G17" s="310"/>
      <c r="H17" s="310">
        <f t="shared" si="0"/>
        <v>0</v>
      </c>
      <c r="I17" s="310"/>
      <c r="J17" s="311">
        <f t="shared" si="1"/>
        <v>0</v>
      </c>
    </row>
    <row r="18" spans="1:10" ht="27" customHeight="1">
      <c r="A18" s="309" t="s">
        <v>834</v>
      </c>
      <c r="B18" s="310"/>
      <c r="C18" s="310"/>
      <c r="D18" s="310"/>
      <c r="E18" s="310"/>
      <c r="F18" s="310"/>
      <c r="G18" s="310"/>
      <c r="H18" s="310">
        <f t="shared" si="0"/>
        <v>0</v>
      </c>
      <c r="I18" s="310"/>
      <c r="J18" s="311">
        <f t="shared" si="1"/>
        <v>0</v>
      </c>
    </row>
    <row r="19" spans="1:10" ht="48">
      <c r="A19" s="309" t="s">
        <v>835</v>
      </c>
      <c r="B19" s="310"/>
      <c r="C19" s="310"/>
      <c r="D19" s="310"/>
      <c r="E19" s="310"/>
      <c r="F19" s="310"/>
      <c r="G19" s="310"/>
      <c r="H19" s="310">
        <f t="shared" si="0"/>
        <v>0</v>
      </c>
      <c r="I19" s="310"/>
      <c r="J19" s="311">
        <f t="shared" si="1"/>
        <v>0</v>
      </c>
    </row>
    <row r="20" spans="1:10" ht="48">
      <c r="A20" s="309" t="s">
        <v>836</v>
      </c>
      <c r="B20" s="310"/>
      <c r="C20" s="310"/>
      <c r="D20" s="310"/>
      <c r="E20" s="310"/>
      <c r="F20" s="310"/>
      <c r="G20" s="310"/>
      <c r="H20" s="310">
        <f t="shared" si="0"/>
        <v>0</v>
      </c>
      <c r="I20" s="310"/>
      <c r="J20" s="311">
        <f t="shared" si="1"/>
        <v>0</v>
      </c>
    </row>
    <row r="21" spans="1:10" ht="48">
      <c r="A21" s="309" t="s">
        <v>837</v>
      </c>
      <c r="B21" s="310"/>
      <c r="C21" s="310"/>
      <c r="D21" s="310"/>
      <c r="E21" s="310"/>
      <c r="F21" s="310"/>
      <c r="G21" s="310"/>
      <c r="H21" s="310">
        <f t="shared" si="0"/>
        <v>0</v>
      </c>
      <c r="I21" s="310"/>
      <c r="J21" s="311">
        <f t="shared" si="1"/>
        <v>0</v>
      </c>
    </row>
    <row r="22" spans="1:10" ht="48">
      <c r="A22" s="309" t="s">
        <v>838</v>
      </c>
      <c r="B22" s="310"/>
      <c r="C22" s="310"/>
      <c r="D22" s="310"/>
      <c r="E22" s="310"/>
      <c r="F22" s="310"/>
      <c r="G22" s="310"/>
      <c r="H22" s="310">
        <f t="shared" si="0"/>
        <v>0</v>
      </c>
      <c r="I22" s="310"/>
      <c r="J22" s="311">
        <f t="shared" si="1"/>
        <v>0</v>
      </c>
    </row>
    <row r="23" spans="1:10" ht="48">
      <c r="A23" s="309" t="s">
        <v>839</v>
      </c>
      <c r="B23" s="310"/>
      <c r="C23" s="310"/>
      <c r="D23" s="310"/>
      <c r="E23" s="310"/>
      <c r="F23" s="310"/>
      <c r="G23" s="310"/>
      <c r="H23" s="310">
        <f t="shared" si="0"/>
        <v>0</v>
      </c>
      <c r="I23" s="310"/>
      <c r="J23" s="311">
        <f t="shared" si="1"/>
        <v>0</v>
      </c>
    </row>
    <row r="24" spans="1:10" ht="60">
      <c r="A24" s="309" t="s">
        <v>840</v>
      </c>
      <c r="B24" s="310"/>
      <c r="C24" s="310"/>
      <c r="D24" s="310"/>
      <c r="E24" s="310"/>
      <c r="F24" s="310"/>
      <c r="G24" s="310"/>
      <c r="H24" s="310">
        <f t="shared" si="0"/>
        <v>0</v>
      </c>
      <c r="I24" s="310"/>
      <c r="J24" s="311">
        <f t="shared" si="1"/>
        <v>0</v>
      </c>
    </row>
    <row r="25" spans="1:10" ht="48">
      <c r="A25" s="309" t="s">
        <v>841</v>
      </c>
      <c r="B25" s="310"/>
      <c r="C25" s="310"/>
      <c r="D25" s="310"/>
      <c r="E25" s="310"/>
      <c r="F25" s="310"/>
      <c r="G25" s="310"/>
      <c r="H25" s="310">
        <f t="shared" si="0"/>
        <v>0</v>
      </c>
      <c r="I25" s="310"/>
      <c r="J25" s="311">
        <f t="shared" si="1"/>
        <v>0</v>
      </c>
    </row>
    <row r="26" spans="1:10" ht="48">
      <c r="A26" s="309" t="s">
        <v>842</v>
      </c>
      <c r="B26" s="310"/>
      <c r="C26" s="310"/>
      <c r="D26" s="310"/>
      <c r="E26" s="310"/>
      <c r="F26" s="310"/>
      <c r="G26" s="310"/>
      <c r="H26" s="310">
        <f t="shared" si="0"/>
        <v>0</v>
      </c>
      <c r="I26" s="310"/>
      <c r="J26" s="311">
        <f t="shared" si="1"/>
        <v>0</v>
      </c>
    </row>
    <row r="27" spans="1:10" ht="48">
      <c r="A27" s="309" t="s">
        <v>843</v>
      </c>
      <c r="B27" s="310"/>
      <c r="C27" s="310"/>
      <c r="D27" s="310"/>
      <c r="E27" s="310"/>
      <c r="F27" s="310"/>
      <c r="G27" s="310"/>
      <c r="H27" s="310">
        <f t="shared" si="0"/>
        <v>0</v>
      </c>
      <c r="I27" s="310"/>
      <c r="J27" s="311">
        <f t="shared" si="1"/>
        <v>0</v>
      </c>
    </row>
    <row r="28" spans="1:10" ht="48">
      <c r="A28" s="309" t="s">
        <v>844</v>
      </c>
      <c r="B28" s="310"/>
      <c r="C28" s="310"/>
      <c r="D28" s="310"/>
      <c r="E28" s="310"/>
      <c r="F28" s="310"/>
      <c r="G28" s="310"/>
      <c r="H28" s="310">
        <f t="shared" si="0"/>
        <v>0</v>
      </c>
      <c r="I28" s="310"/>
      <c r="J28" s="311">
        <f t="shared" si="1"/>
        <v>0</v>
      </c>
    </row>
    <row r="29" spans="1:10" ht="48">
      <c r="A29" s="309" t="s">
        <v>845</v>
      </c>
      <c r="B29" s="310"/>
      <c r="C29" s="310"/>
      <c r="D29" s="310"/>
      <c r="E29" s="310"/>
      <c r="F29" s="310"/>
      <c r="G29" s="310"/>
      <c r="H29" s="310">
        <f t="shared" si="0"/>
        <v>0</v>
      </c>
      <c r="I29" s="310"/>
      <c r="J29" s="311">
        <f t="shared" si="1"/>
        <v>0</v>
      </c>
    </row>
    <row r="30" spans="1:10" ht="48">
      <c r="A30" s="309" t="s">
        <v>846</v>
      </c>
      <c r="B30" s="310"/>
      <c r="C30" s="310"/>
      <c r="D30" s="310"/>
      <c r="E30" s="310"/>
      <c r="F30" s="310"/>
      <c r="G30" s="310"/>
      <c r="H30" s="310">
        <f t="shared" si="0"/>
        <v>0</v>
      </c>
      <c r="I30" s="310"/>
      <c r="J30" s="311">
        <f t="shared" si="1"/>
        <v>0</v>
      </c>
    </row>
    <row r="31" spans="1:10" ht="48">
      <c r="A31" s="309" t="s">
        <v>847</v>
      </c>
      <c r="B31" s="310"/>
      <c r="C31" s="310"/>
      <c r="D31" s="310"/>
      <c r="E31" s="310"/>
      <c r="F31" s="310"/>
      <c r="G31" s="310"/>
      <c r="H31" s="310">
        <f t="shared" si="0"/>
        <v>0</v>
      </c>
      <c r="I31" s="310"/>
      <c r="J31" s="311">
        <f t="shared" si="1"/>
        <v>0</v>
      </c>
    </row>
    <row r="32" spans="1:10" ht="48">
      <c r="A32" s="309" t="s">
        <v>848</v>
      </c>
      <c r="B32" s="310"/>
      <c r="C32" s="310"/>
      <c r="D32" s="310"/>
      <c r="E32" s="310"/>
      <c r="F32" s="310"/>
      <c r="G32" s="310"/>
      <c r="H32" s="310">
        <f t="shared" si="0"/>
        <v>0</v>
      </c>
      <c r="I32" s="310"/>
      <c r="J32" s="311">
        <f t="shared" si="1"/>
        <v>0</v>
      </c>
    </row>
    <row r="33" spans="1:10" ht="48">
      <c r="A33" s="309" t="s">
        <v>849</v>
      </c>
      <c r="B33" s="310"/>
      <c r="C33" s="310"/>
      <c r="D33" s="310"/>
      <c r="E33" s="310"/>
      <c r="F33" s="310"/>
      <c r="G33" s="310"/>
      <c r="H33" s="310">
        <f t="shared" si="0"/>
        <v>0</v>
      </c>
      <c r="I33" s="310"/>
      <c r="J33" s="311">
        <f t="shared" si="1"/>
        <v>0</v>
      </c>
    </row>
    <row r="34" spans="1:10" ht="48">
      <c r="A34" s="309" t="s">
        <v>850</v>
      </c>
      <c r="B34" s="310"/>
      <c r="C34" s="310"/>
      <c r="D34" s="310"/>
      <c r="E34" s="310"/>
      <c r="F34" s="310"/>
      <c r="G34" s="310"/>
      <c r="H34" s="310">
        <f t="shared" si="0"/>
        <v>0</v>
      </c>
      <c r="I34" s="310"/>
      <c r="J34" s="311">
        <f t="shared" si="1"/>
        <v>0</v>
      </c>
    </row>
    <row r="35" spans="1:10" ht="36">
      <c r="A35" s="309" t="s">
        <v>851</v>
      </c>
      <c r="B35" s="310"/>
      <c r="C35" s="310"/>
      <c r="D35" s="310"/>
      <c r="E35" s="310"/>
      <c r="F35" s="310"/>
      <c r="G35" s="310"/>
      <c r="H35" s="310">
        <f t="shared" si="0"/>
        <v>0</v>
      </c>
      <c r="I35" s="310"/>
      <c r="J35" s="311">
        <f t="shared" si="1"/>
        <v>0</v>
      </c>
    </row>
    <row r="36" spans="1:10" ht="24">
      <c r="A36" s="312" t="s">
        <v>852</v>
      </c>
      <c r="B36" s="311">
        <f>SUM(B5+B6+B7+B8+B9+B12+B13+B14+B17)</f>
        <v>0</v>
      </c>
      <c r="C36" s="311">
        <f aca="true" t="shared" si="2" ref="C36:J36">SUM(C5+C6+C7+C8+C9+C12+C13+C14+C17)</f>
        <v>0</v>
      </c>
      <c r="D36" s="311">
        <f t="shared" si="2"/>
        <v>0</v>
      </c>
      <c r="E36" s="311">
        <f t="shared" si="2"/>
        <v>0</v>
      </c>
      <c r="F36" s="311">
        <f t="shared" si="2"/>
        <v>0</v>
      </c>
      <c r="G36" s="311">
        <f t="shared" si="2"/>
        <v>78</v>
      </c>
      <c r="H36" s="311">
        <f t="shared" si="2"/>
        <v>78</v>
      </c>
      <c r="I36" s="311">
        <f t="shared" si="2"/>
        <v>17169</v>
      </c>
      <c r="J36" s="311">
        <f t="shared" si="2"/>
        <v>17247</v>
      </c>
    </row>
    <row r="37" spans="1:10" ht="24">
      <c r="A37" s="309" t="s">
        <v>853</v>
      </c>
      <c r="B37" s="310"/>
      <c r="C37" s="310"/>
      <c r="D37" s="310"/>
      <c r="E37" s="310"/>
      <c r="F37" s="310"/>
      <c r="G37" s="310"/>
      <c r="H37" s="310">
        <f>SUM(B37:G37)</f>
        <v>0</v>
      </c>
      <c r="I37" s="310"/>
      <c r="J37" s="311">
        <f>SUM(H37:I37)</f>
        <v>0</v>
      </c>
    </row>
    <row r="38" spans="1:10" ht="36">
      <c r="A38" s="309" t="s">
        <v>854</v>
      </c>
      <c r="B38" s="310"/>
      <c r="C38" s="310"/>
      <c r="D38" s="310"/>
      <c r="E38" s="310"/>
      <c r="F38" s="310"/>
      <c r="G38" s="310"/>
      <c r="H38" s="310">
        <f aca="true" t="shared" si="3" ref="H38:H64">SUM(B38:G38)</f>
        <v>0</v>
      </c>
      <c r="I38" s="310"/>
      <c r="J38" s="311">
        <f aca="true" t="shared" si="4" ref="J38:J64">SUM(H38:I38)</f>
        <v>0</v>
      </c>
    </row>
    <row r="39" spans="1:10" ht="24">
      <c r="A39" s="309" t="s">
        <v>855</v>
      </c>
      <c r="B39" s="310">
        <v>34987</v>
      </c>
      <c r="C39" s="310"/>
      <c r="D39" s="310"/>
      <c r="E39" s="310"/>
      <c r="F39" s="310"/>
      <c r="G39" s="310">
        <v>860</v>
      </c>
      <c r="H39" s="310">
        <f t="shared" si="3"/>
        <v>35847</v>
      </c>
      <c r="I39" s="310">
        <v>2423</v>
      </c>
      <c r="J39" s="311">
        <f t="shared" si="4"/>
        <v>38270</v>
      </c>
    </row>
    <row r="40" spans="1:10" ht="24">
      <c r="A40" s="309" t="s">
        <v>856</v>
      </c>
      <c r="B40" s="310"/>
      <c r="C40" s="310"/>
      <c r="D40" s="310"/>
      <c r="E40" s="310"/>
      <c r="F40" s="310"/>
      <c r="G40" s="310"/>
      <c r="H40" s="310">
        <f t="shared" si="3"/>
        <v>0</v>
      </c>
      <c r="I40" s="310"/>
      <c r="J40" s="311">
        <f t="shared" si="4"/>
        <v>0</v>
      </c>
    </row>
    <row r="41" spans="1:10" ht="24">
      <c r="A41" s="309" t="s">
        <v>857</v>
      </c>
      <c r="B41" s="310"/>
      <c r="C41" s="310"/>
      <c r="D41" s="310"/>
      <c r="E41" s="310"/>
      <c r="F41" s="310"/>
      <c r="G41" s="310"/>
      <c r="H41" s="310">
        <f t="shared" si="3"/>
        <v>0</v>
      </c>
      <c r="I41" s="310"/>
      <c r="J41" s="311">
        <f t="shared" si="4"/>
        <v>0</v>
      </c>
    </row>
    <row r="42" spans="1:10" ht="60">
      <c r="A42" s="309" t="s">
        <v>858</v>
      </c>
      <c r="B42" s="310"/>
      <c r="C42" s="310"/>
      <c r="D42" s="310"/>
      <c r="E42" s="310"/>
      <c r="F42" s="310"/>
      <c r="G42" s="310"/>
      <c r="H42" s="310">
        <f t="shared" si="3"/>
        <v>0</v>
      </c>
      <c r="I42" s="310"/>
      <c r="J42" s="311">
        <f t="shared" si="4"/>
        <v>0</v>
      </c>
    </row>
    <row r="43" spans="1:10" ht="24">
      <c r="A43" s="309" t="s">
        <v>859</v>
      </c>
      <c r="B43" s="310"/>
      <c r="C43" s="310"/>
      <c r="D43" s="310"/>
      <c r="E43" s="310"/>
      <c r="F43" s="310"/>
      <c r="G43" s="310"/>
      <c r="H43" s="310">
        <f t="shared" si="3"/>
        <v>0</v>
      </c>
      <c r="I43" s="310"/>
      <c r="J43" s="311">
        <f t="shared" si="4"/>
        <v>0</v>
      </c>
    </row>
    <row r="44" spans="1:10" ht="24">
      <c r="A44" s="309" t="s">
        <v>860</v>
      </c>
      <c r="B44" s="310"/>
      <c r="C44" s="310"/>
      <c r="D44" s="310"/>
      <c r="E44" s="310"/>
      <c r="F44" s="310"/>
      <c r="G44" s="310"/>
      <c r="H44" s="310">
        <f t="shared" si="3"/>
        <v>0</v>
      </c>
      <c r="I44" s="310"/>
      <c r="J44" s="311">
        <f t="shared" si="4"/>
        <v>0</v>
      </c>
    </row>
    <row r="45" spans="1:10" ht="24">
      <c r="A45" s="309" t="s">
        <v>861</v>
      </c>
      <c r="B45" s="310"/>
      <c r="C45" s="310"/>
      <c r="D45" s="310"/>
      <c r="E45" s="310"/>
      <c r="F45" s="310"/>
      <c r="G45" s="310"/>
      <c r="H45" s="310">
        <f t="shared" si="3"/>
        <v>0</v>
      </c>
      <c r="I45" s="310"/>
      <c r="J45" s="311">
        <f t="shared" si="4"/>
        <v>0</v>
      </c>
    </row>
    <row r="46" spans="1:10" ht="60">
      <c r="A46" s="309" t="s">
        <v>862</v>
      </c>
      <c r="B46" s="310"/>
      <c r="C46" s="310"/>
      <c r="D46" s="310"/>
      <c r="E46" s="310"/>
      <c r="F46" s="310"/>
      <c r="G46" s="310"/>
      <c r="H46" s="310">
        <f t="shared" si="3"/>
        <v>0</v>
      </c>
      <c r="I46" s="310"/>
      <c r="J46" s="311">
        <f t="shared" si="4"/>
        <v>0</v>
      </c>
    </row>
    <row r="47" spans="1:10" ht="24">
      <c r="A47" s="309" t="s">
        <v>863</v>
      </c>
      <c r="B47" s="310"/>
      <c r="C47" s="310"/>
      <c r="D47" s="310"/>
      <c r="E47" s="310"/>
      <c r="F47" s="310"/>
      <c r="G47" s="310"/>
      <c r="H47" s="310">
        <f t="shared" si="3"/>
        <v>0</v>
      </c>
      <c r="I47" s="310">
        <v>42618</v>
      </c>
      <c r="J47" s="311">
        <f t="shared" si="4"/>
        <v>42618</v>
      </c>
    </row>
    <row r="48" spans="1:10" ht="48">
      <c r="A48" s="309" t="s">
        <v>864</v>
      </c>
      <c r="B48" s="310"/>
      <c r="C48" s="310"/>
      <c r="D48" s="310"/>
      <c r="E48" s="310"/>
      <c r="F48" s="310"/>
      <c r="G48" s="310"/>
      <c r="H48" s="310">
        <f t="shared" si="3"/>
        <v>0</v>
      </c>
      <c r="I48" s="310">
        <v>42618</v>
      </c>
      <c r="J48" s="311">
        <f t="shared" si="4"/>
        <v>42618</v>
      </c>
    </row>
    <row r="49" spans="1:10" ht="48">
      <c r="A49" s="309" t="s">
        <v>865</v>
      </c>
      <c r="B49" s="310"/>
      <c r="C49" s="310"/>
      <c r="D49" s="310"/>
      <c r="E49" s="310"/>
      <c r="F49" s="310"/>
      <c r="G49" s="310"/>
      <c r="H49" s="310">
        <f t="shared" si="3"/>
        <v>0</v>
      </c>
      <c r="I49" s="310"/>
      <c r="J49" s="311">
        <f t="shared" si="4"/>
        <v>0</v>
      </c>
    </row>
    <row r="50" spans="1:10" ht="60">
      <c r="A50" s="309" t="s">
        <v>866</v>
      </c>
      <c r="B50" s="310"/>
      <c r="C50" s="310"/>
      <c r="D50" s="310"/>
      <c r="E50" s="310"/>
      <c r="F50" s="310"/>
      <c r="G50" s="310"/>
      <c r="H50" s="310">
        <f t="shared" si="3"/>
        <v>0</v>
      </c>
      <c r="I50" s="310"/>
      <c r="J50" s="311">
        <f t="shared" si="4"/>
        <v>0</v>
      </c>
    </row>
    <row r="51" spans="1:10" ht="60">
      <c r="A51" s="309" t="s">
        <v>867</v>
      </c>
      <c r="B51" s="310"/>
      <c r="C51" s="310"/>
      <c r="D51" s="310"/>
      <c r="E51" s="310"/>
      <c r="F51" s="310"/>
      <c r="G51" s="310"/>
      <c r="H51" s="310">
        <f t="shared" si="3"/>
        <v>0</v>
      </c>
      <c r="I51" s="310"/>
      <c r="J51" s="311">
        <f t="shared" si="4"/>
        <v>0</v>
      </c>
    </row>
    <row r="52" spans="1:10" ht="48">
      <c r="A52" s="309" t="s">
        <v>868</v>
      </c>
      <c r="B52" s="310"/>
      <c r="C52" s="310"/>
      <c r="D52" s="310"/>
      <c r="E52" s="310"/>
      <c r="F52" s="310"/>
      <c r="G52" s="310"/>
      <c r="H52" s="310">
        <f t="shared" si="3"/>
        <v>0</v>
      </c>
      <c r="I52" s="310"/>
      <c r="J52" s="311">
        <f t="shared" si="4"/>
        <v>0</v>
      </c>
    </row>
    <row r="53" spans="1:10" ht="60">
      <c r="A53" s="309" t="s">
        <v>869</v>
      </c>
      <c r="B53" s="310"/>
      <c r="C53" s="310"/>
      <c r="D53" s="310"/>
      <c r="E53" s="310"/>
      <c r="F53" s="310"/>
      <c r="G53" s="310"/>
      <c r="H53" s="310">
        <f t="shared" si="3"/>
        <v>0</v>
      </c>
      <c r="I53" s="310"/>
      <c r="J53" s="311">
        <f t="shared" si="4"/>
        <v>0</v>
      </c>
    </row>
    <row r="54" spans="1:10" ht="48">
      <c r="A54" s="309" t="s">
        <v>870</v>
      </c>
      <c r="B54" s="310"/>
      <c r="C54" s="310"/>
      <c r="D54" s="310"/>
      <c r="E54" s="310"/>
      <c r="F54" s="310"/>
      <c r="G54" s="310"/>
      <c r="H54" s="310">
        <f t="shared" si="3"/>
        <v>0</v>
      </c>
      <c r="I54" s="310"/>
      <c r="J54" s="311">
        <f t="shared" si="4"/>
        <v>0</v>
      </c>
    </row>
    <row r="55" spans="1:10" ht="48">
      <c r="A55" s="309" t="s">
        <v>871</v>
      </c>
      <c r="B55" s="310"/>
      <c r="C55" s="310"/>
      <c r="D55" s="310"/>
      <c r="E55" s="310"/>
      <c r="F55" s="310"/>
      <c r="G55" s="310"/>
      <c r="H55" s="310">
        <f t="shared" si="3"/>
        <v>0</v>
      </c>
      <c r="I55" s="310"/>
      <c r="J55" s="311">
        <f t="shared" si="4"/>
        <v>0</v>
      </c>
    </row>
    <row r="56" spans="1:10" ht="48">
      <c r="A56" s="309" t="s">
        <v>872</v>
      </c>
      <c r="B56" s="310"/>
      <c r="C56" s="310"/>
      <c r="D56" s="310"/>
      <c r="E56" s="310"/>
      <c r="F56" s="310"/>
      <c r="G56" s="310"/>
      <c r="H56" s="310">
        <f t="shared" si="3"/>
        <v>0</v>
      </c>
      <c r="I56" s="310"/>
      <c r="J56" s="311">
        <f t="shared" si="4"/>
        <v>0</v>
      </c>
    </row>
    <row r="57" spans="1:10" ht="48">
      <c r="A57" s="309" t="s">
        <v>873</v>
      </c>
      <c r="B57" s="310"/>
      <c r="C57" s="310"/>
      <c r="D57" s="310"/>
      <c r="E57" s="310"/>
      <c r="F57" s="310"/>
      <c r="G57" s="310"/>
      <c r="H57" s="310">
        <f t="shared" si="3"/>
        <v>0</v>
      </c>
      <c r="I57" s="310"/>
      <c r="J57" s="311">
        <f t="shared" si="4"/>
        <v>0</v>
      </c>
    </row>
    <row r="58" spans="1:10" ht="48">
      <c r="A58" s="309" t="s">
        <v>874</v>
      </c>
      <c r="B58" s="310"/>
      <c r="C58" s="310"/>
      <c r="D58" s="310"/>
      <c r="E58" s="310"/>
      <c r="F58" s="310"/>
      <c r="G58" s="310"/>
      <c r="H58" s="310">
        <f t="shared" si="3"/>
        <v>0</v>
      </c>
      <c r="I58" s="310"/>
      <c r="J58" s="311">
        <f t="shared" si="4"/>
        <v>0</v>
      </c>
    </row>
    <row r="59" spans="1:10" ht="48">
      <c r="A59" s="309" t="s">
        <v>875</v>
      </c>
      <c r="B59" s="310"/>
      <c r="C59" s="310"/>
      <c r="D59" s="310"/>
      <c r="E59" s="310"/>
      <c r="F59" s="310"/>
      <c r="G59" s="310"/>
      <c r="H59" s="310">
        <f t="shared" si="3"/>
        <v>0</v>
      </c>
      <c r="I59" s="310"/>
      <c r="J59" s="311">
        <f t="shared" si="4"/>
        <v>0</v>
      </c>
    </row>
    <row r="60" spans="1:10" ht="48">
      <c r="A60" s="309" t="s">
        <v>876</v>
      </c>
      <c r="B60" s="310"/>
      <c r="C60" s="310"/>
      <c r="D60" s="310"/>
      <c r="E60" s="310"/>
      <c r="F60" s="310"/>
      <c r="G60" s="310"/>
      <c r="H60" s="310">
        <f t="shared" si="3"/>
        <v>0</v>
      </c>
      <c r="I60" s="310"/>
      <c r="J60" s="311">
        <f t="shared" si="4"/>
        <v>0</v>
      </c>
    </row>
    <row r="61" spans="1:10" ht="48">
      <c r="A61" s="309" t="s">
        <v>877</v>
      </c>
      <c r="B61" s="310"/>
      <c r="C61" s="310"/>
      <c r="D61" s="310"/>
      <c r="E61" s="310"/>
      <c r="F61" s="310"/>
      <c r="G61" s="310"/>
      <c r="H61" s="310">
        <f t="shared" si="3"/>
        <v>0</v>
      </c>
      <c r="I61" s="310"/>
      <c r="J61" s="311">
        <f t="shared" si="4"/>
        <v>0</v>
      </c>
    </row>
    <row r="62" spans="1:10" ht="60">
      <c r="A62" s="309" t="s">
        <v>878</v>
      </c>
      <c r="B62" s="310"/>
      <c r="C62" s="310"/>
      <c r="D62" s="310"/>
      <c r="E62" s="310"/>
      <c r="F62" s="310"/>
      <c r="G62" s="310"/>
      <c r="H62" s="310">
        <f t="shared" si="3"/>
        <v>0</v>
      </c>
      <c r="I62" s="310"/>
      <c r="J62" s="311">
        <f t="shared" si="4"/>
        <v>0</v>
      </c>
    </row>
    <row r="63" spans="1:10" ht="48">
      <c r="A63" s="309" t="s">
        <v>879</v>
      </c>
      <c r="B63" s="310"/>
      <c r="C63" s="310"/>
      <c r="D63" s="310"/>
      <c r="E63" s="310"/>
      <c r="F63" s="310"/>
      <c r="G63" s="310"/>
      <c r="H63" s="310">
        <f t="shared" si="3"/>
        <v>0</v>
      </c>
      <c r="I63" s="310"/>
      <c r="J63" s="311">
        <f t="shared" si="4"/>
        <v>0</v>
      </c>
    </row>
    <row r="64" spans="1:10" ht="48">
      <c r="A64" s="309" t="s">
        <v>880</v>
      </c>
      <c r="B64" s="310"/>
      <c r="C64" s="310"/>
      <c r="D64" s="310"/>
      <c r="E64" s="310"/>
      <c r="F64" s="310"/>
      <c r="G64" s="310"/>
      <c r="H64" s="310">
        <f t="shared" si="3"/>
        <v>0</v>
      </c>
      <c r="I64" s="310"/>
      <c r="J64" s="311">
        <f t="shared" si="4"/>
        <v>0</v>
      </c>
    </row>
    <row r="65" spans="1:10" ht="24">
      <c r="A65" s="312" t="s">
        <v>881</v>
      </c>
      <c r="B65" s="311">
        <f>SUM(B37+B38+B39+B40+B41+B43+B44+B45+B47)</f>
        <v>34987</v>
      </c>
      <c r="C65" s="311">
        <f aca="true" t="shared" si="5" ref="C65:J65">SUM(C37+C38+C39+C40+C41+C43+C44+C45+C47)</f>
        <v>0</v>
      </c>
      <c r="D65" s="311">
        <f t="shared" si="5"/>
        <v>0</v>
      </c>
      <c r="E65" s="311">
        <f t="shared" si="5"/>
        <v>0</v>
      </c>
      <c r="F65" s="311">
        <f t="shared" si="5"/>
        <v>0</v>
      </c>
      <c r="G65" s="311">
        <f t="shared" si="5"/>
        <v>860</v>
      </c>
      <c r="H65" s="311">
        <f t="shared" si="5"/>
        <v>35847</v>
      </c>
      <c r="I65" s="311">
        <f t="shared" si="5"/>
        <v>45041</v>
      </c>
      <c r="J65" s="311">
        <f t="shared" si="5"/>
        <v>80888</v>
      </c>
    </row>
    <row r="66" spans="1:10" ht="12.75">
      <c r="A66" s="309" t="s">
        <v>882</v>
      </c>
      <c r="B66" s="310">
        <v>141554</v>
      </c>
      <c r="C66" s="310"/>
      <c r="D66" s="310"/>
      <c r="E66" s="310"/>
      <c r="F66" s="310"/>
      <c r="G66" s="310"/>
      <c r="H66" s="310">
        <f>SUM(B66:G66)</f>
        <v>141554</v>
      </c>
      <c r="I66" s="310">
        <v>13800</v>
      </c>
      <c r="J66" s="311">
        <f>SUM(H66:I66)</f>
        <v>155354</v>
      </c>
    </row>
    <row r="67" spans="1:10" ht="12.75">
      <c r="A67" s="309" t="s">
        <v>883</v>
      </c>
      <c r="B67" s="310"/>
      <c r="C67" s="310"/>
      <c r="D67" s="310"/>
      <c r="E67" s="310"/>
      <c r="F67" s="310"/>
      <c r="G67" s="310"/>
      <c r="H67" s="310">
        <f aca="true" t="shared" si="6" ref="H67:H74">SUM(B67:G67)</f>
        <v>0</v>
      </c>
      <c r="I67" s="310"/>
      <c r="J67" s="311">
        <f aca="true" t="shared" si="7" ref="J67:J75">SUM(H67:I67)</f>
        <v>0</v>
      </c>
    </row>
    <row r="68" spans="1:10" ht="24">
      <c r="A68" s="309" t="s">
        <v>884</v>
      </c>
      <c r="B68" s="310"/>
      <c r="C68" s="310"/>
      <c r="D68" s="310"/>
      <c r="E68" s="310"/>
      <c r="F68" s="310"/>
      <c r="G68" s="310"/>
      <c r="H68" s="310">
        <f t="shared" si="6"/>
        <v>0</v>
      </c>
      <c r="I68" s="310"/>
      <c r="J68" s="311">
        <f t="shared" si="7"/>
        <v>0</v>
      </c>
    </row>
    <row r="69" spans="1:10" ht="24">
      <c r="A69" s="309" t="s">
        <v>885</v>
      </c>
      <c r="B69" s="310"/>
      <c r="C69" s="310"/>
      <c r="D69" s="310"/>
      <c r="E69" s="310"/>
      <c r="F69" s="310"/>
      <c r="G69" s="310"/>
      <c r="H69" s="310">
        <f t="shared" si="6"/>
        <v>0</v>
      </c>
      <c r="I69" s="310"/>
      <c r="J69" s="311">
        <f t="shared" si="7"/>
        <v>0</v>
      </c>
    </row>
    <row r="70" spans="1:10" ht="24">
      <c r="A70" s="309" t="s">
        <v>886</v>
      </c>
      <c r="B70" s="310"/>
      <c r="C70" s="310"/>
      <c r="D70" s="310"/>
      <c r="E70" s="310"/>
      <c r="F70" s="310"/>
      <c r="G70" s="310">
        <v>329</v>
      </c>
      <c r="H70" s="310">
        <f t="shared" si="6"/>
        <v>329</v>
      </c>
      <c r="I70" s="310">
        <v>1147</v>
      </c>
      <c r="J70" s="311">
        <f t="shared" si="7"/>
        <v>1476</v>
      </c>
    </row>
    <row r="71" spans="1:10" ht="12.75">
      <c r="A71" s="309" t="s">
        <v>887</v>
      </c>
      <c r="B71" s="310"/>
      <c r="C71" s="310"/>
      <c r="D71" s="310"/>
      <c r="E71" s="310"/>
      <c r="F71" s="310"/>
      <c r="G71" s="310"/>
      <c r="H71" s="310">
        <f t="shared" si="6"/>
        <v>0</v>
      </c>
      <c r="I71" s="310"/>
      <c r="J71" s="311">
        <f t="shared" si="7"/>
        <v>0</v>
      </c>
    </row>
    <row r="72" spans="1:10" ht="24">
      <c r="A72" s="309" t="s">
        <v>888</v>
      </c>
      <c r="B72" s="310"/>
      <c r="C72" s="310"/>
      <c r="D72" s="310"/>
      <c r="E72" s="310"/>
      <c r="F72" s="310"/>
      <c r="G72" s="310"/>
      <c r="H72" s="310">
        <f t="shared" si="6"/>
        <v>0</v>
      </c>
      <c r="I72" s="310"/>
      <c r="J72" s="311">
        <f t="shared" si="7"/>
        <v>0</v>
      </c>
    </row>
    <row r="73" spans="1:10" ht="24">
      <c r="A73" s="309" t="s">
        <v>889</v>
      </c>
      <c r="B73" s="310"/>
      <c r="C73" s="310"/>
      <c r="D73" s="310"/>
      <c r="E73" s="310"/>
      <c r="F73" s="310"/>
      <c r="G73" s="310"/>
      <c r="H73" s="310">
        <f t="shared" si="6"/>
        <v>0</v>
      </c>
      <c r="I73" s="310"/>
      <c r="J73" s="311">
        <f t="shared" si="7"/>
        <v>0</v>
      </c>
    </row>
    <row r="74" spans="1:10" ht="24">
      <c r="A74" s="309" t="s">
        <v>890</v>
      </c>
      <c r="B74" s="310"/>
      <c r="C74" s="310"/>
      <c r="D74" s="310"/>
      <c r="E74" s="310"/>
      <c r="F74" s="310"/>
      <c r="G74" s="310"/>
      <c r="H74" s="310">
        <f t="shared" si="6"/>
        <v>0</v>
      </c>
      <c r="I74" s="310"/>
      <c r="J74" s="311">
        <f t="shared" si="7"/>
        <v>0</v>
      </c>
    </row>
    <row r="75" spans="1:10" ht="24">
      <c r="A75" s="312" t="s">
        <v>891</v>
      </c>
      <c r="B75" s="311">
        <f>SUM(B66+B69+B70+B71+B72+B73+B74)</f>
        <v>141554</v>
      </c>
      <c r="C75" s="311">
        <f aca="true" t="shared" si="8" ref="C75:I75">SUM(C66+C69+C70+C71+C72+C73+C74)</f>
        <v>0</v>
      </c>
      <c r="D75" s="311">
        <f t="shared" si="8"/>
        <v>0</v>
      </c>
      <c r="E75" s="311">
        <f t="shared" si="8"/>
        <v>0</v>
      </c>
      <c r="F75" s="311">
        <f t="shared" si="8"/>
        <v>0</v>
      </c>
      <c r="G75" s="311">
        <f t="shared" si="8"/>
        <v>329</v>
      </c>
      <c r="H75" s="311">
        <f t="shared" si="8"/>
        <v>141883</v>
      </c>
      <c r="I75" s="311">
        <f t="shared" si="8"/>
        <v>14947</v>
      </c>
      <c r="J75" s="311">
        <f t="shared" si="7"/>
        <v>156830</v>
      </c>
    </row>
    <row r="76" spans="1:10" ht="12.75">
      <c r="A76" s="312" t="s">
        <v>892</v>
      </c>
      <c r="B76" s="311">
        <f>SUM(B36+B65+B75)</f>
        <v>176541</v>
      </c>
      <c r="C76" s="311">
        <f aca="true" t="shared" si="9" ref="C76:J76">SUM(C36+C65+C75)</f>
        <v>0</v>
      </c>
      <c r="D76" s="311">
        <f t="shared" si="9"/>
        <v>0</v>
      </c>
      <c r="E76" s="311">
        <f t="shared" si="9"/>
        <v>0</v>
      </c>
      <c r="F76" s="311">
        <f t="shared" si="9"/>
        <v>0</v>
      </c>
      <c r="G76" s="311">
        <f t="shared" si="9"/>
        <v>1267</v>
      </c>
      <c r="H76" s="311">
        <f t="shared" si="9"/>
        <v>177808</v>
      </c>
      <c r="I76" s="311">
        <f t="shared" si="9"/>
        <v>77157</v>
      </c>
      <c r="J76" s="311">
        <f t="shared" si="9"/>
        <v>254965</v>
      </c>
    </row>
  </sheetData>
  <sheetProtection/>
  <mergeCells count="1">
    <mergeCell ref="A2:J2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3.00390625" style="0" customWidth="1"/>
    <col min="2" max="2" width="37.25390625" style="0" customWidth="1"/>
    <col min="3" max="3" width="10.75390625" style="0" customWidth="1"/>
    <col min="4" max="4" width="11.75390625" style="0" customWidth="1"/>
    <col min="5" max="5" width="10.875" style="0" customWidth="1"/>
    <col min="6" max="6" width="2.875" style="0" customWidth="1"/>
    <col min="7" max="7" width="33.25390625" style="0" customWidth="1"/>
    <col min="8" max="8" width="11.625" style="0" customWidth="1"/>
    <col min="9" max="9" width="11.125" style="0" customWidth="1"/>
    <col min="10" max="10" width="11.375" style="0" customWidth="1"/>
  </cols>
  <sheetData>
    <row r="1" spans="1:10" ht="12.75">
      <c r="A1" t="s">
        <v>319</v>
      </c>
      <c r="J1" s="88" t="s">
        <v>360</v>
      </c>
    </row>
    <row r="2" spans="1:10" ht="15">
      <c r="A2" s="370" t="s">
        <v>363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>
      <c r="A3" s="370" t="s">
        <v>359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6" spans="1:10" ht="31.5" customHeight="1">
      <c r="A6" s="371" t="s">
        <v>232</v>
      </c>
      <c r="B6" s="372"/>
      <c r="C6" s="60" t="s">
        <v>233</v>
      </c>
      <c r="D6" s="55" t="s">
        <v>143</v>
      </c>
      <c r="E6" s="55" t="s">
        <v>225</v>
      </c>
      <c r="F6" s="371" t="s">
        <v>234</v>
      </c>
      <c r="G6" s="372"/>
      <c r="H6" s="60" t="s">
        <v>233</v>
      </c>
      <c r="I6" s="55" t="s">
        <v>143</v>
      </c>
      <c r="J6" s="55" t="s">
        <v>225</v>
      </c>
    </row>
    <row r="7" spans="1:10" s="227" customFormat="1" ht="19.5" customHeight="1">
      <c r="A7" s="295">
        <v>1</v>
      </c>
      <c r="B7" s="296" t="s">
        <v>789</v>
      </c>
      <c r="C7" s="297">
        <v>1900981</v>
      </c>
      <c r="D7" s="298">
        <v>1736620</v>
      </c>
      <c r="E7" s="298">
        <v>1736620</v>
      </c>
      <c r="F7" s="295">
        <v>1</v>
      </c>
      <c r="G7" s="296" t="s">
        <v>70</v>
      </c>
      <c r="H7" s="297">
        <v>822392</v>
      </c>
      <c r="I7" s="298">
        <v>1581471</v>
      </c>
      <c r="J7" s="298">
        <v>1556523</v>
      </c>
    </row>
    <row r="8" spans="1:10" s="227" customFormat="1" ht="19.5" customHeight="1">
      <c r="A8" s="295">
        <v>2</v>
      </c>
      <c r="B8" s="296" t="s">
        <v>165</v>
      </c>
      <c r="C8" s="297">
        <v>0</v>
      </c>
      <c r="D8" s="298">
        <v>0</v>
      </c>
      <c r="E8" s="298">
        <v>0</v>
      </c>
      <c r="F8" s="295">
        <v>2</v>
      </c>
      <c r="G8" s="296" t="s">
        <v>800</v>
      </c>
      <c r="H8" s="297">
        <v>236073</v>
      </c>
      <c r="I8" s="298">
        <v>340327</v>
      </c>
      <c r="J8" s="298">
        <v>326825</v>
      </c>
    </row>
    <row r="9" spans="1:10" s="227" customFormat="1" ht="19.5" customHeight="1">
      <c r="A9" s="295">
        <v>3</v>
      </c>
      <c r="B9" s="296" t="s">
        <v>790</v>
      </c>
      <c r="C9" s="297">
        <v>181308</v>
      </c>
      <c r="D9" s="298">
        <v>1176956</v>
      </c>
      <c r="E9" s="298">
        <v>1148406</v>
      </c>
      <c r="F9" s="295">
        <v>3</v>
      </c>
      <c r="G9" s="296" t="s">
        <v>71</v>
      </c>
      <c r="H9" s="297">
        <v>937476</v>
      </c>
      <c r="I9" s="298">
        <v>1257354</v>
      </c>
      <c r="J9" s="298">
        <v>1105226</v>
      </c>
    </row>
    <row r="10" spans="1:10" s="227" customFormat="1" ht="19.5" customHeight="1">
      <c r="A10" s="295">
        <v>4</v>
      </c>
      <c r="B10" s="296" t="s">
        <v>372</v>
      </c>
      <c r="C10" s="297">
        <v>719050</v>
      </c>
      <c r="D10" s="298">
        <v>771690</v>
      </c>
      <c r="E10" s="298">
        <v>808605</v>
      </c>
      <c r="F10" s="295">
        <v>4</v>
      </c>
      <c r="G10" s="296" t="s">
        <v>147</v>
      </c>
      <c r="H10" s="297">
        <v>705294</v>
      </c>
      <c r="I10" s="298">
        <v>358803</v>
      </c>
      <c r="J10" s="298">
        <v>277923</v>
      </c>
    </row>
    <row r="11" spans="1:10" s="227" customFormat="1" ht="19.5" customHeight="1">
      <c r="A11" s="295">
        <v>5</v>
      </c>
      <c r="B11" s="296" t="s">
        <v>24</v>
      </c>
      <c r="C11" s="297">
        <v>187227</v>
      </c>
      <c r="D11" s="298">
        <v>334126</v>
      </c>
      <c r="E11" s="298">
        <v>327174</v>
      </c>
      <c r="F11" s="295">
        <v>5</v>
      </c>
      <c r="G11" s="296" t="s">
        <v>165</v>
      </c>
      <c r="H11" s="297">
        <v>0</v>
      </c>
      <c r="I11" s="298">
        <v>26018</v>
      </c>
      <c r="J11" s="298">
        <v>25225</v>
      </c>
    </row>
    <row r="12" spans="1:10" s="227" customFormat="1" ht="19.5" customHeight="1">
      <c r="A12" s="295">
        <v>6</v>
      </c>
      <c r="B12" s="296" t="s">
        <v>791</v>
      </c>
      <c r="C12" s="297">
        <v>3000</v>
      </c>
      <c r="D12" s="298">
        <v>7017</v>
      </c>
      <c r="E12" s="298">
        <v>7095</v>
      </c>
      <c r="F12" s="295">
        <v>6</v>
      </c>
      <c r="G12" s="296" t="s">
        <v>801</v>
      </c>
      <c r="H12" s="297">
        <v>73016</v>
      </c>
      <c r="I12" s="298">
        <v>274072</v>
      </c>
      <c r="J12" s="298">
        <v>273094</v>
      </c>
    </row>
    <row r="13" spans="1:10" s="227" customFormat="1" ht="19.5" customHeight="1">
      <c r="A13" s="295">
        <v>7</v>
      </c>
      <c r="B13" s="296" t="s">
        <v>792</v>
      </c>
      <c r="C13" s="297">
        <v>0</v>
      </c>
      <c r="D13" s="298">
        <v>2147</v>
      </c>
      <c r="E13" s="298">
        <v>2147</v>
      </c>
      <c r="F13" s="295">
        <v>7</v>
      </c>
      <c r="G13" s="296" t="s">
        <v>802</v>
      </c>
      <c r="H13" s="297">
        <v>3000</v>
      </c>
      <c r="I13" s="298">
        <v>3360</v>
      </c>
      <c r="J13" s="298">
        <v>3360</v>
      </c>
    </row>
    <row r="14" spans="1:10" s="227" customFormat="1" ht="19.5" customHeight="1">
      <c r="A14" s="295">
        <v>8</v>
      </c>
      <c r="B14" s="296" t="s">
        <v>799</v>
      </c>
      <c r="C14" s="297">
        <v>286216</v>
      </c>
      <c r="D14" s="298">
        <v>289508</v>
      </c>
      <c r="E14" s="298">
        <v>289508</v>
      </c>
      <c r="F14" s="295">
        <v>8</v>
      </c>
      <c r="G14" s="296" t="s">
        <v>803</v>
      </c>
      <c r="H14" s="297">
        <v>107888</v>
      </c>
      <c r="I14" s="298">
        <v>284875</v>
      </c>
      <c r="J14" s="298">
        <v>276604</v>
      </c>
    </row>
    <row r="15" spans="1:10" s="227" customFormat="1" ht="19.5" customHeight="1">
      <c r="A15" s="295">
        <v>9</v>
      </c>
      <c r="B15" s="296" t="s">
        <v>809</v>
      </c>
      <c r="C15" s="297">
        <v>0</v>
      </c>
      <c r="D15" s="298">
        <v>0</v>
      </c>
      <c r="E15" s="298">
        <v>0</v>
      </c>
      <c r="F15" s="295">
        <v>9</v>
      </c>
      <c r="G15" s="296" t="s">
        <v>151</v>
      </c>
      <c r="H15" s="297">
        <v>393643</v>
      </c>
      <c r="I15" s="298">
        <v>60933</v>
      </c>
      <c r="J15" s="298">
        <v>0</v>
      </c>
    </row>
    <row r="16" spans="1:10" s="227" customFormat="1" ht="19.5" customHeight="1">
      <c r="A16" s="295">
        <v>10</v>
      </c>
      <c r="B16" s="296" t="s">
        <v>394</v>
      </c>
      <c r="C16" s="297">
        <v>0</v>
      </c>
      <c r="D16" s="298">
        <v>0</v>
      </c>
      <c r="E16" s="298">
        <v>42618</v>
      </c>
      <c r="F16" s="295">
        <v>10</v>
      </c>
      <c r="G16" s="296" t="s">
        <v>807</v>
      </c>
      <c r="H16" s="297">
        <v>0</v>
      </c>
      <c r="I16" s="298">
        <v>0</v>
      </c>
      <c r="J16" s="298">
        <v>0</v>
      </c>
    </row>
    <row r="17" spans="1:10" s="227" customFormat="1" ht="19.5" customHeight="1">
      <c r="A17" s="295">
        <v>11</v>
      </c>
      <c r="B17" s="296" t="s">
        <v>1000</v>
      </c>
      <c r="C17" s="297">
        <v>1000</v>
      </c>
      <c r="D17" s="298">
        <v>-130851</v>
      </c>
      <c r="E17" s="298"/>
      <c r="F17" s="295"/>
      <c r="G17" s="296"/>
      <c r="H17" s="297"/>
      <c r="I17" s="298"/>
      <c r="J17" s="298"/>
    </row>
    <row r="18" spans="1:10" ht="30.75" customHeight="1">
      <c r="A18" s="56"/>
      <c r="B18" s="59" t="s">
        <v>235</v>
      </c>
      <c r="C18" s="299">
        <f>SUM(C7:C17)</f>
        <v>3278782</v>
      </c>
      <c r="D18" s="299">
        <f>SUM(D7:D17)</f>
        <v>4187213</v>
      </c>
      <c r="E18" s="299">
        <f>SUM(E7:E17)</f>
        <v>4362173</v>
      </c>
      <c r="F18" s="56"/>
      <c r="G18" s="59" t="s">
        <v>236</v>
      </c>
      <c r="H18" s="299">
        <f>SUM(H7:H16)</f>
        <v>3278782</v>
      </c>
      <c r="I18" s="299">
        <f>SUM(I7:I16)</f>
        <v>4187213</v>
      </c>
      <c r="J18" s="299">
        <f>SUM(J7:J16)</f>
        <v>3844780</v>
      </c>
    </row>
  </sheetData>
  <sheetProtection/>
  <mergeCells count="4">
    <mergeCell ref="A2:J2"/>
    <mergeCell ref="A3:J3"/>
    <mergeCell ref="A6:B6"/>
    <mergeCell ref="F6:G6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2.25390625" style="0" customWidth="1"/>
    <col min="2" max="2" width="37.25390625" style="0" customWidth="1"/>
    <col min="3" max="5" width="11.625" style="0" customWidth="1"/>
    <col min="6" max="6" width="2.75390625" style="0" customWidth="1"/>
    <col min="7" max="7" width="32.375" style="0" customWidth="1"/>
    <col min="8" max="8" width="11.125" style="57" bestFit="1" customWidth="1"/>
    <col min="9" max="9" width="13.75390625" style="0" bestFit="1" customWidth="1"/>
    <col min="10" max="10" width="11.00390625" style="0" bestFit="1" customWidth="1"/>
  </cols>
  <sheetData>
    <row r="1" spans="1:10" ht="12.75">
      <c r="A1" t="s">
        <v>319</v>
      </c>
      <c r="H1"/>
      <c r="J1" s="88" t="s">
        <v>369</v>
      </c>
    </row>
    <row r="2" spans="1:10" ht="15">
      <c r="A2" s="370" t="s">
        <v>811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5">
      <c r="A3" s="370" t="s">
        <v>359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5">
      <c r="A4" s="259"/>
      <c r="B4" s="259"/>
      <c r="C4" s="259"/>
      <c r="D4" s="259"/>
      <c r="E4" s="259"/>
      <c r="F4" s="259"/>
      <c r="G4" s="259"/>
      <c r="H4" s="259"/>
      <c r="I4" s="259"/>
      <c r="J4" s="259"/>
    </row>
    <row r="6" spans="1:10" ht="31.5" customHeight="1">
      <c r="A6" s="371" t="s">
        <v>232</v>
      </c>
      <c r="B6" s="372"/>
      <c r="C6" s="60" t="s">
        <v>233</v>
      </c>
      <c r="D6" s="55" t="s">
        <v>143</v>
      </c>
      <c r="E6" s="55" t="s">
        <v>225</v>
      </c>
      <c r="F6" s="371" t="s">
        <v>234</v>
      </c>
      <c r="G6" s="372"/>
      <c r="H6" s="60" t="s">
        <v>233</v>
      </c>
      <c r="I6" s="55" t="s">
        <v>143</v>
      </c>
      <c r="J6" s="55" t="s">
        <v>225</v>
      </c>
    </row>
    <row r="7" spans="1:10" s="227" customFormat="1" ht="19.5" customHeight="1">
      <c r="A7" s="295">
        <v>1</v>
      </c>
      <c r="B7" s="296" t="s">
        <v>793</v>
      </c>
      <c r="C7" s="297">
        <v>10964</v>
      </c>
      <c r="D7" s="298">
        <v>41217</v>
      </c>
      <c r="E7" s="298">
        <v>41217</v>
      </c>
      <c r="F7" s="295">
        <v>1</v>
      </c>
      <c r="G7" s="296" t="s">
        <v>164</v>
      </c>
      <c r="H7" s="297">
        <v>423229</v>
      </c>
      <c r="I7" s="298">
        <v>502163</v>
      </c>
      <c r="J7" s="298">
        <v>335462</v>
      </c>
    </row>
    <row r="8" spans="1:10" s="227" customFormat="1" ht="19.5" customHeight="1">
      <c r="A8" s="295">
        <v>2</v>
      </c>
      <c r="B8" s="296" t="s">
        <v>794</v>
      </c>
      <c r="C8" s="297">
        <v>176703</v>
      </c>
      <c r="D8" s="298">
        <v>391497</v>
      </c>
      <c r="E8" s="298">
        <v>296916</v>
      </c>
      <c r="F8" s="295">
        <v>2</v>
      </c>
      <c r="G8" s="296" t="s">
        <v>152</v>
      </c>
      <c r="H8" s="297">
        <v>134676</v>
      </c>
      <c r="I8" s="298">
        <v>136592</v>
      </c>
      <c r="J8" s="298">
        <v>81736</v>
      </c>
    </row>
    <row r="9" spans="1:10" s="227" customFormat="1" ht="19.5" customHeight="1">
      <c r="A9" s="295">
        <v>3</v>
      </c>
      <c r="B9" s="296" t="s">
        <v>795</v>
      </c>
      <c r="C9" s="297">
        <v>4480</v>
      </c>
      <c r="D9" s="298">
        <v>4561</v>
      </c>
      <c r="E9" s="298">
        <v>6450</v>
      </c>
      <c r="F9" s="295">
        <v>3</v>
      </c>
      <c r="G9" s="296" t="s">
        <v>804</v>
      </c>
      <c r="H9" s="297">
        <v>0</v>
      </c>
      <c r="I9" s="298">
        <v>0</v>
      </c>
      <c r="J9" s="298">
        <v>0</v>
      </c>
    </row>
    <row r="10" spans="1:10" s="227" customFormat="1" ht="19.5" customHeight="1">
      <c r="A10" s="295">
        <v>4</v>
      </c>
      <c r="B10" s="296" t="s">
        <v>796</v>
      </c>
      <c r="C10" s="297">
        <v>0</v>
      </c>
      <c r="D10" s="298">
        <v>1335</v>
      </c>
      <c r="E10" s="298">
        <v>1657</v>
      </c>
      <c r="F10" s="295">
        <v>4</v>
      </c>
      <c r="G10" s="296" t="s">
        <v>805</v>
      </c>
      <c r="H10" s="297">
        <v>0</v>
      </c>
      <c r="I10" s="298">
        <v>1500</v>
      </c>
      <c r="J10" s="298">
        <v>1500</v>
      </c>
    </row>
    <row r="11" spans="1:10" s="227" customFormat="1" ht="19.5" customHeight="1">
      <c r="A11" s="295">
        <v>5</v>
      </c>
      <c r="B11" s="296" t="s">
        <v>797</v>
      </c>
      <c r="C11" s="297">
        <v>91926</v>
      </c>
      <c r="D11" s="298">
        <v>61797</v>
      </c>
      <c r="E11" s="298">
        <v>976</v>
      </c>
      <c r="F11" s="295">
        <v>5</v>
      </c>
      <c r="G11" s="296" t="s">
        <v>806</v>
      </c>
      <c r="H11" s="297">
        <v>25469</v>
      </c>
      <c r="I11" s="298">
        <v>29427</v>
      </c>
      <c r="J11" s="298">
        <v>23929</v>
      </c>
    </row>
    <row r="12" spans="1:10" s="227" customFormat="1" ht="19.5" customHeight="1">
      <c r="A12" s="295">
        <v>6</v>
      </c>
      <c r="B12" s="296" t="s">
        <v>798</v>
      </c>
      <c r="C12" s="297">
        <v>38424</v>
      </c>
      <c r="D12" s="298">
        <v>38424</v>
      </c>
      <c r="E12" s="298">
        <v>38424</v>
      </c>
      <c r="F12" s="295">
        <v>6</v>
      </c>
      <c r="G12" s="296" t="s">
        <v>808</v>
      </c>
      <c r="H12" s="297">
        <v>0</v>
      </c>
      <c r="I12" s="298">
        <v>0</v>
      </c>
      <c r="J12" s="298">
        <v>0</v>
      </c>
    </row>
    <row r="13" spans="1:10" s="227" customFormat="1" ht="19.5" customHeight="1">
      <c r="A13" s="295">
        <v>7</v>
      </c>
      <c r="B13" s="296" t="s">
        <v>810</v>
      </c>
      <c r="C13" s="297">
        <v>261877</v>
      </c>
      <c r="D13" s="298">
        <v>0</v>
      </c>
      <c r="E13" s="298">
        <v>0</v>
      </c>
      <c r="F13" s="295"/>
      <c r="G13" s="296"/>
      <c r="H13" s="297"/>
      <c r="I13" s="298"/>
      <c r="J13" s="298"/>
    </row>
    <row r="14" spans="1:10" s="227" customFormat="1" ht="19.5" customHeight="1">
      <c r="A14" s="295">
        <v>8</v>
      </c>
      <c r="B14" s="296" t="s">
        <v>999</v>
      </c>
      <c r="C14" s="297">
        <v>-1000</v>
      </c>
      <c r="D14" s="298">
        <v>130851</v>
      </c>
      <c r="E14" s="298"/>
      <c r="F14" s="295"/>
      <c r="G14" s="296"/>
      <c r="H14" s="297"/>
      <c r="I14" s="298"/>
      <c r="J14" s="298"/>
    </row>
    <row r="15" spans="1:10" ht="30.75" customHeight="1">
      <c r="A15" s="56"/>
      <c r="B15" s="59" t="s">
        <v>235</v>
      </c>
      <c r="C15" s="299">
        <f>SUM(C7:C14)</f>
        <v>583374</v>
      </c>
      <c r="D15" s="299">
        <f>SUM(D7:D14)</f>
        <v>669682</v>
      </c>
      <c r="E15" s="299">
        <f>SUM(E7:E14)</f>
        <v>385640</v>
      </c>
      <c r="F15" s="56"/>
      <c r="G15" s="59" t="s">
        <v>236</v>
      </c>
      <c r="H15" s="299">
        <f>SUM(H7:H13)</f>
        <v>583374</v>
      </c>
      <c r="I15" s="299">
        <f>SUM(I7:I13)</f>
        <v>669682</v>
      </c>
      <c r="J15" s="299">
        <f>SUM(J7:J13)</f>
        <v>442627</v>
      </c>
    </row>
  </sheetData>
  <sheetProtection/>
  <mergeCells count="4">
    <mergeCell ref="A2:J2"/>
    <mergeCell ref="A3:J3"/>
    <mergeCell ref="A6:B6"/>
    <mergeCell ref="F6:G6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1">
      <selection activeCell="A27" sqref="A27:IV27"/>
    </sheetView>
  </sheetViews>
  <sheetFormatPr defaultColWidth="9.00390625" defaultRowHeight="12.75"/>
  <cols>
    <col min="1" max="1" width="4.25390625" style="46" customWidth="1"/>
    <col min="2" max="2" width="63.75390625" style="46" bestFit="1" customWidth="1"/>
    <col min="3" max="4" width="9.125" style="323" customWidth="1"/>
    <col min="5" max="5" width="9.125" style="34" customWidth="1"/>
    <col min="6" max="16384" width="9.125" style="46" customWidth="1"/>
  </cols>
  <sheetData>
    <row r="1" spans="1:5" ht="11.25">
      <c r="A1" s="373" t="s">
        <v>319</v>
      </c>
      <c r="B1" s="373"/>
      <c r="E1" s="324" t="s">
        <v>173</v>
      </c>
    </row>
    <row r="2" spans="1:5" ht="12.75">
      <c r="A2" s="374" t="s">
        <v>370</v>
      </c>
      <c r="B2" s="374"/>
      <c r="C2" s="374"/>
      <c r="D2" s="374"/>
      <c r="E2" s="374"/>
    </row>
    <row r="3" spans="1:5" ht="12.75" customHeight="1">
      <c r="A3" s="375" t="s">
        <v>359</v>
      </c>
      <c r="B3" s="375"/>
      <c r="C3" s="375"/>
      <c r="D3" s="375"/>
      <c r="E3" s="375"/>
    </row>
    <row r="5" spans="1:5" ht="12.75">
      <c r="A5" s="325"/>
      <c r="B5" s="326" t="s">
        <v>39</v>
      </c>
      <c r="C5" s="322" t="s">
        <v>142</v>
      </c>
      <c r="D5" s="322" t="s">
        <v>143</v>
      </c>
      <c r="E5" s="322" t="s">
        <v>225</v>
      </c>
    </row>
    <row r="6" spans="1:5" ht="12.75" customHeight="1">
      <c r="A6" s="325">
        <v>1</v>
      </c>
      <c r="B6" s="327" t="s">
        <v>374</v>
      </c>
      <c r="C6" s="25">
        <v>159427</v>
      </c>
      <c r="D6" s="25">
        <v>256475</v>
      </c>
      <c r="E6" s="25">
        <v>256475</v>
      </c>
    </row>
    <row r="7" spans="1:5" ht="12.75" customHeight="1">
      <c r="A7" s="328">
        <v>2</v>
      </c>
      <c r="B7" s="327" t="s">
        <v>375</v>
      </c>
      <c r="C7" s="25">
        <v>5000</v>
      </c>
      <c r="D7" s="25">
        <v>14184</v>
      </c>
      <c r="E7" s="25">
        <v>12922</v>
      </c>
    </row>
    <row r="8" spans="1:5" ht="12.75" customHeight="1">
      <c r="A8" s="328"/>
      <c r="B8" s="327" t="s">
        <v>0</v>
      </c>
      <c r="C8" s="25">
        <f>SUM(C6:C7)</f>
        <v>164427</v>
      </c>
      <c r="D8" s="25">
        <f>SUM(D6:D7)</f>
        <v>270659</v>
      </c>
      <c r="E8" s="25">
        <f>SUM(E6:E7)</f>
        <v>269397</v>
      </c>
    </row>
    <row r="9" spans="1:5" ht="12.75" customHeight="1">
      <c r="A9" s="328">
        <v>3</v>
      </c>
      <c r="B9" s="327" t="s">
        <v>44</v>
      </c>
      <c r="C9" s="25">
        <f>SUM(C10:C13)</f>
        <v>22800</v>
      </c>
      <c r="D9" s="25">
        <f>SUM(D10:D13)</f>
        <v>63467</v>
      </c>
      <c r="E9" s="25">
        <f>SUM(E10:E13)</f>
        <v>57777</v>
      </c>
    </row>
    <row r="10" spans="1:5" ht="12.75" customHeight="1">
      <c r="A10" s="328"/>
      <c r="B10" s="32" t="s">
        <v>24</v>
      </c>
      <c r="C10" s="25">
        <v>5500</v>
      </c>
      <c r="D10" s="25">
        <v>15062</v>
      </c>
      <c r="E10" s="25">
        <v>21044</v>
      </c>
    </row>
    <row r="11" spans="1:5" ht="12.75" customHeight="1">
      <c r="A11" s="328"/>
      <c r="B11" s="32" t="s">
        <v>125</v>
      </c>
      <c r="C11" s="25">
        <v>3300</v>
      </c>
      <c r="D11" s="25">
        <v>3300</v>
      </c>
      <c r="E11" s="25">
        <v>2467</v>
      </c>
    </row>
    <row r="12" spans="1:5" ht="12.75" customHeight="1">
      <c r="A12" s="328"/>
      <c r="B12" s="329" t="s">
        <v>42</v>
      </c>
      <c r="C12" s="25">
        <v>14000</v>
      </c>
      <c r="D12" s="25">
        <v>14000</v>
      </c>
      <c r="E12" s="25">
        <v>14000</v>
      </c>
    </row>
    <row r="13" spans="1:5" ht="12.75" customHeight="1">
      <c r="A13" s="328"/>
      <c r="B13" s="329" t="s">
        <v>220</v>
      </c>
      <c r="C13" s="25"/>
      <c r="D13" s="25">
        <v>31105</v>
      </c>
      <c r="E13" s="25">
        <v>20266</v>
      </c>
    </row>
    <row r="14" spans="1:5" ht="12.75" customHeight="1">
      <c r="A14" s="328"/>
      <c r="B14" s="327" t="s">
        <v>68</v>
      </c>
      <c r="C14" s="267">
        <f>C8+C9</f>
        <v>187227</v>
      </c>
      <c r="D14" s="267">
        <f>D8+D9</f>
        <v>334126</v>
      </c>
      <c r="E14" s="267">
        <f>E8+E9</f>
        <v>327174</v>
      </c>
    </row>
    <row r="15" spans="1:5" ht="12.75" customHeight="1">
      <c r="A15" s="328">
        <v>4</v>
      </c>
      <c r="B15" s="327" t="s">
        <v>372</v>
      </c>
      <c r="C15" s="267">
        <f>SUM(C21:C26)</f>
        <v>719050</v>
      </c>
      <c r="D15" s="267">
        <f>SUM(D21:D26)</f>
        <v>771690</v>
      </c>
      <c r="E15" s="267">
        <f>SUM(E21:E26)</f>
        <v>808605</v>
      </c>
    </row>
    <row r="16" spans="1:5" ht="12.75" customHeight="1">
      <c r="A16" s="330"/>
      <c r="B16" s="325" t="s">
        <v>376</v>
      </c>
      <c r="C16" s="25">
        <v>380000</v>
      </c>
      <c r="D16" s="25">
        <v>408900</v>
      </c>
      <c r="E16" s="25">
        <v>421023</v>
      </c>
    </row>
    <row r="17" spans="1:5" ht="12.75" customHeight="1">
      <c r="A17" s="330"/>
      <c r="B17" s="325" t="s">
        <v>377</v>
      </c>
      <c r="C17" s="25">
        <v>145000</v>
      </c>
      <c r="D17" s="25">
        <v>165000</v>
      </c>
      <c r="E17" s="25">
        <v>170810</v>
      </c>
    </row>
    <row r="18" spans="1:5" ht="12.75" customHeight="1">
      <c r="A18" s="330"/>
      <c r="B18" s="325" t="s">
        <v>300</v>
      </c>
      <c r="C18" s="25">
        <v>118000</v>
      </c>
      <c r="D18" s="25">
        <v>118000</v>
      </c>
      <c r="E18" s="25">
        <v>122649</v>
      </c>
    </row>
    <row r="19" spans="1:5" ht="12.75" customHeight="1">
      <c r="A19" s="330"/>
      <c r="B19" s="325" t="s">
        <v>302</v>
      </c>
      <c r="C19" s="25">
        <v>25500</v>
      </c>
      <c r="D19" s="25">
        <v>26900</v>
      </c>
      <c r="E19" s="25">
        <v>32241</v>
      </c>
    </row>
    <row r="20" spans="1:5" ht="12.75" customHeight="1">
      <c r="A20" s="330"/>
      <c r="B20" s="325" t="s">
        <v>303</v>
      </c>
      <c r="C20" s="25">
        <v>5500</v>
      </c>
      <c r="D20" s="25">
        <v>4496</v>
      </c>
      <c r="E20" s="25">
        <v>5757</v>
      </c>
    </row>
    <row r="21" spans="1:5" ht="12.75" customHeight="1">
      <c r="A21" s="330"/>
      <c r="B21" s="331" t="s">
        <v>378</v>
      </c>
      <c r="C21" s="26">
        <f>C16+C17+C18+C19+C20</f>
        <v>674000</v>
      </c>
      <c r="D21" s="26">
        <f>D16+D17+D18+D19+D20</f>
        <v>723296</v>
      </c>
      <c r="E21" s="26">
        <f>E16+E17+E18+E19+E20</f>
        <v>752480</v>
      </c>
    </row>
    <row r="22" spans="1:5" ht="12.75" customHeight="1">
      <c r="A22" s="330"/>
      <c r="B22" s="331" t="s">
        <v>28</v>
      </c>
      <c r="C22" s="26">
        <v>5000</v>
      </c>
      <c r="D22" s="25">
        <v>7907</v>
      </c>
      <c r="E22" s="25">
        <v>9299</v>
      </c>
    </row>
    <row r="23" spans="1:5" ht="12.75" customHeight="1">
      <c r="A23" s="330"/>
      <c r="B23" s="331" t="s">
        <v>72</v>
      </c>
      <c r="C23" s="26">
        <v>39000</v>
      </c>
      <c r="D23" s="25">
        <v>39000</v>
      </c>
      <c r="E23" s="25">
        <v>44992</v>
      </c>
    </row>
    <row r="24" spans="1:5" ht="12.75" customHeight="1">
      <c r="A24" s="330"/>
      <c r="B24" s="331" t="s">
        <v>31</v>
      </c>
      <c r="C24" s="26">
        <v>50</v>
      </c>
      <c r="D24" s="25">
        <v>50</v>
      </c>
      <c r="E24" s="25">
        <v>50</v>
      </c>
    </row>
    <row r="25" spans="1:5" ht="12.75" customHeight="1">
      <c r="A25" s="330"/>
      <c r="B25" s="332" t="s">
        <v>1003</v>
      </c>
      <c r="C25" s="26">
        <v>1000</v>
      </c>
      <c r="D25" s="25">
        <v>1154</v>
      </c>
      <c r="E25" s="25">
        <v>1501</v>
      </c>
    </row>
    <row r="26" spans="1:5" ht="12.75" customHeight="1">
      <c r="A26" s="330"/>
      <c r="B26" s="32" t="s">
        <v>181</v>
      </c>
      <c r="C26" s="26"/>
      <c r="D26" s="25">
        <v>283</v>
      </c>
      <c r="E26" s="25">
        <v>283</v>
      </c>
    </row>
    <row r="27" spans="1:5" s="35" customFormat="1" ht="12.75" customHeight="1">
      <c r="A27" s="348">
        <v>5</v>
      </c>
      <c r="B27" s="33" t="s">
        <v>73</v>
      </c>
      <c r="C27" s="267">
        <f>C32+C55+C61</f>
        <v>273109</v>
      </c>
      <c r="D27" s="267">
        <f>D32+D55+D61</f>
        <v>457855</v>
      </c>
      <c r="E27" s="267">
        <f>E32+E55+E61</f>
        <v>304342</v>
      </c>
    </row>
    <row r="28" spans="1:5" ht="12.75" customHeight="1">
      <c r="A28" s="330"/>
      <c r="B28" s="332" t="s">
        <v>379</v>
      </c>
      <c r="C28" s="26">
        <f>C29+C30</f>
        <v>4480</v>
      </c>
      <c r="D28" s="26">
        <f>D29+D30</f>
        <v>4537</v>
      </c>
      <c r="E28" s="26">
        <f>E29+E30</f>
        <v>6274</v>
      </c>
    </row>
    <row r="29" spans="1:5" ht="12.75" customHeight="1">
      <c r="A29" s="330"/>
      <c r="B29" s="325" t="s">
        <v>45</v>
      </c>
      <c r="C29" s="25">
        <v>0</v>
      </c>
      <c r="D29" s="25">
        <v>57</v>
      </c>
      <c r="E29" s="25">
        <v>1678</v>
      </c>
    </row>
    <row r="30" spans="1:5" ht="12.75" customHeight="1">
      <c r="A30" s="330"/>
      <c r="B30" s="325" t="s">
        <v>74</v>
      </c>
      <c r="C30" s="25">
        <v>4480</v>
      </c>
      <c r="D30" s="25">
        <v>4480</v>
      </c>
      <c r="E30" s="25">
        <v>4596</v>
      </c>
    </row>
    <row r="31" spans="1:5" ht="12.75" customHeight="1">
      <c r="A31" s="330"/>
      <c r="B31" s="325" t="s">
        <v>179</v>
      </c>
      <c r="C31" s="25"/>
      <c r="D31" s="25">
        <v>24</v>
      </c>
      <c r="E31" s="25">
        <v>176</v>
      </c>
    </row>
    <row r="32" spans="1:5" ht="14.25" customHeight="1">
      <c r="A32" s="330"/>
      <c r="B32" s="329" t="s">
        <v>1004</v>
      </c>
      <c r="C32" s="25">
        <f>C28+C31</f>
        <v>4480</v>
      </c>
      <c r="D32" s="25">
        <f>D28+D31</f>
        <v>4561</v>
      </c>
      <c r="E32" s="25">
        <f>E28+E31</f>
        <v>6450</v>
      </c>
    </row>
    <row r="33" spans="1:5" ht="12.75" customHeight="1">
      <c r="A33" s="330"/>
      <c r="B33" s="327" t="s">
        <v>75</v>
      </c>
      <c r="C33" s="25"/>
      <c r="D33" s="25"/>
      <c r="E33" s="25"/>
    </row>
    <row r="34" spans="1:5" ht="12.75" customHeight="1">
      <c r="A34" s="330"/>
      <c r="B34" s="325" t="s">
        <v>53</v>
      </c>
      <c r="C34" s="25">
        <v>3810</v>
      </c>
      <c r="D34" s="25">
        <v>3810</v>
      </c>
      <c r="E34" s="25">
        <v>0</v>
      </c>
    </row>
    <row r="35" spans="1:5" ht="22.5">
      <c r="A35" s="330"/>
      <c r="B35" s="333" t="s">
        <v>54</v>
      </c>
      <c r="C35" s="25">
        <v>150</v>
      </c>
      <c r="D35" s="25">
        <v>400</v>
      </c>
      <c r="E35" s="25">
        <v>400</v>
      </c>
    </row>
    <row r="36" spans="1:5" ht="22.5">
      <c r="A36" s="330"/>
      <c r="B36" s="333" t="s">
        <v>55</v>
      </c>
      <c r="C36" s="25">
        <v>350</v>
      </c>
      <c r="D36" s="25">
        <v>342</v>
      </c>
      <c r="E36" s="25">
        <v>342</v>
      </c>
    </row>
    <row r="37" spans="1:5" ht="12.75" customHeight="1">
      <c r="A37" s="330"/>
      <c r="B37" s="325" t="s">
        <v>56</v>
      </c>
      <c r="C37" s="25">
        <v>18950</v>
      </c>
      <c r="D37" s="25">
        <v>18950</v>
      </c>
      <c r="E37" s="25">
        <v>1815</v>
      </c>
    </row>
    <row r="38" spans="1:5" ht="22.5">
      <c r="A38" s="330"/>
      <c r="B38" s="333" t="s">
        <v>237</v>
      </c>
      <c r="C38" s="25">
        <v>16711</v>
      </c>
      <c r="D38" s="25">
        <v>0</v>
      </c>
      <c r="E38" s="25">
        <v>0</v>
      </c>
    </row>
    <row r="39" spans="1:5" ht="22.5">
      <c r="A39" s="330"/>
      <c r="B39" s="333" t="s">
        <v>238</v>
      </c>
      <c r="C39" s="25">
        <v>45417</v>
      </c>
      <c r="D39" s="25">
        <v>47612</v>
      </c>
      <c r="E39" s="25">
        <v>47612</v>
      </c>
    </row>
    <row r="40" spans="1:5" ht="12.75" customHeight="1">
      <c r="A40" s="330"/>
      <c r="B40" s="334" t="s">
        <v>57</v>
      </c>
      <c r="C40" s="25">
        <v>47345</v>
      </c>
      <c r="D40" s="25">
        <v>47345</v>
      </c>
      <c r="E40" s="25">
        <v>1086</v>
      </c>
    </row>
    <row r="41" spans="1:5" ht="12.75" customHeight="1">
      <c r="A41" s="330"/>
      <c r="B41" s="334" t="s">
        <v>58</v>
      </c>
      <c r="C41" s="25">
        <v>27868</v>
      </c>
      <c r="D41" s="25">
        <v>27868</v>
      </c>
      <c r="E41" s="25">
        <v>645</v>
      </c>
    </row>
    <row r="42" spans="1:5" ht="22.5">
      <c r="A42" s="330"/>
      <c r="B42" s="333" t="s">
        <v>59</v>
      </c>
      <c r="C42" s="25">
        <v>3750</v>
      </c>
      <c r="D42" s="25">
        <v>3280</v>
      </c>
      <c r="E42" s="25">
        <v>3280</v>
      </c>
    </row>
    <row r="43" spans="1:5" ht="22.5">
      <c r="A43" s="330"/>
      <c r="B43" s="333" t="s">
        <v>60</v>
      </c>
      <c r="C43" s="25">
        <v>5133</v>
      </c>
      <c r="D43" s="25">
        <v>8965</v>
      </c>
      <c r="E43" s="25">
        <v>8965</v>
      </c>
    </row>
    <row r="44" spans="1:5" ht="22.5">
      <c r="A44" s="330"/>
      <c r="B44" s="333" t="s">
        <v>61</v>
      </c>
      <c r="C44" s="25">
        <v>5025</v>
      </c>
      <c r="D44" s="25">
        <v>163</v>
      </c>
      <c r="E44" s="25">
        <v>0</v>
      </c>
    </row>
    <row r="45" spans="1:5" ht="11.25">
      <c r="A45" s="330"/>
      <c r="B45" s="335" t="s">
        <v>206</v>
      </c>
      <c r="C45" s="25"/>
      <c r="D45" s="25">
        <v>94774</v>
      </c>
      <c r="E45" s="25">
        <v>94774</v>
      </c>
    </row>
    <row r="46" spans="1:5" ht="11.25">
      <c r="A46" s="330"/>
      <c r="B46" s="335" t="s">
        <v>208</v>
      </c>
      <c r="C46" s="25"/>
      <c r="D46" s="25">
        <v>55742</v>
      </c>
      <c r="E46" s="25">
        <v>55742</v>
      </c>
    </row>
    <row r="47" spans="1:5" ht="11.25">
      <c r="A47" s="330"/>
      <c r="B47" s="335" t="s">
        <v>211</v>
      </c>
      <c r="C47" s="25"/>
      <c r="D47" s="25">
        <v>1398</v>
      </c>
      <c r="E47" s="25">
        <v>1398</v>
      </c>
    </row>
    <row r="48" spans="1:5" ht="11.25">
      <c r="A48" s="330"/>
      <c r="B48" s="333" t="s">
        <v>6</v>
      </c>
      <c r="C48" s="25">
        <v>2194</v>
      </c>
      <c r="D48" s="25">
        <v>2194</v>
      </c>
      <c r="E48" s="25">
        <v>2203</v>
      </c>
    </row>
    <row r="49" spans="1:5" ht="11.25">
      <c r="A49" s="330"/>
      <c r="B49" s="333" t="s">
        <v>200</v>
      </c>
      <c r="C49" s="25"/>
      <c r="D49" s="25">
        <v>1440</v>
      </c>
      <c r="E49" s="25">
        <v>1440</v>
      </c>
    </row>
    <row r="50" spans="1:5" ht="11.25">
      <c r="A50" s="330"/>
      <c r="B50" s="333" t="s">
        <v>218</v>
      </c>
      <c r="C50" s="25"/>
      <c r="D50" s="25">
        <v>3055</v>
      </c>
      <c r="E50" s="25">
        <v>3055</v>
      </c>
    </row>
    <row r="51" spans="1:5" ht="11.25">
      <c r="A51" s="330"/>
      <c r="B51" s="333" t="s">
        <v>217</v>
      </c>
      <c r="C51" s="25"/>
      <c r="D51" s="25">
        <v>384</v>
      </c>
      <c r="E51" s="25">
        <v>384</v>
      </c>
    </row>
    <row r="52" spans="1:5" ht="11.25">
      <c r="A52" s="330"/>
      <c r="B52" s="333" t="s">
        <v>219</v>
      </c>
      <c r="C52" s="25"/>
      <c r="D52" s="25">
        <v>2668</v>
      </c>
      <c r="E52" s="25">
        <v>2668</v>
      </c>
    </row>
    <row r="53" spans="1:5" ht="11.25">
      <c r="A53" s="330"/>
      <c r="B53" s="333" t="s">
        <v>128</v>
      </c>
      <c r="C53" s="25"/>
      <c r="D53" s="25">
        <v>58307</v>
      </c>
      <c r="E53" s="25">
        <v>58307</v>
      </c>
    </row>
    <row r="54" spans="1:5" ht="11.25">
      <c r="A54" s="330"/>
      <c r="B54" s="333" t="s">
        <v>129</v>
      </c>
      <c r="C54" s="25"/>
      <c r="D54" s="25">
        <v>12800</v>
      </c>
      <c r="E54" s="25">
        <v>12800</v>
      </c>
    </row>
    <row r="55" spans="1:5" ht="11.25">
      <c r="A55" s="330"/>
      <c r="B55" s="333" t="s">
        <v>126</v>
      </c>
      <c r="C55" s="25">
        <f>SUM(C34:C54)</f>
        <v>176703</v>
      </c>
      <c r="D55" s="25">
        <f>SUM(D34:D54)</f>
        <v>391497</v>
      </c>
      <c r="E55" s="25">
        <f>SUM(E34:E54)</f>
        <v>296916</v>
      </c>
    </row>
    <row r="56" spans="1:5" ht="11.25">
      <c r="A56" s="330"/>
      <c r="B56" s="333" t="s">
        <v>84</v>
      </c>
      <c r="C56" s="25">
        <v>7500</v>
      </c>
      <c r="D56" s="25">
        <v>7500</v>
      </c>
      <c r="E56" s="25"/>
    </row>
    <row r="57" spans="1:5" ht="12.75" customHeight="1">
      <c r="A57" s="330"/>
      <c r="B57" s="332" t="s">
        <v>43</v>
      </c>
      <c r="C57" s="26">
        <v>84426</v>
      </c>
      <c r="D57" s="25">
        <v>53321</v>
      </c>
      <c r="E57" s="25"/>
    </row>
    <row r="58" spans="1:5" ht="12.75" customHeight="1">
      <c r="A58" s="330"/>
      <c r="B58" s="32" t="s">
        <v>197</v>
      </c>
      <c r="C58" s="26"/>
      <c r="D58" s="25">
        <v>630</v>
      </c>
      <c r="E58" s="25">
        <v>630</v>
      </c>
    </row>
    <row r="59" spans="1:5" ht="12.75" customHeight="1">
      <c r="A59" s="330"/>
      <c r="B59" s="32" t="s">
        <v>210</v>
      </c>
      <c r="C59" s="26"/>
      <c r="D59" s="25">
        <v>298</v>
      </c>
      <c r="E59" s="25">
        <v>298</v>
      </c>
    </row>
    <row r="60" spans="1:5" ht="12.75" customHeight="1">
      <c r="A60" s="330"/>
      <c r="B60" s="32" t="s">
        <v>212</v>
      </c>
      <c r="C60" s="26"/>
      <c r="D60" s="25">
        <v>48</v>
      </c>
      <c r="E60" s="25">
        <v>48</v>
      </c>
    </row>
    <row r="61" spans="1:5" ht="12.75" customHeight="1">
      <c r="A61" s="330"/>
      <c r="B61" s="32" t="s">
        <v>127</v>
      </c>
      <c r="C61" s="25">
        <f>SUM(C56:C60)</f>
        <v>91926</v>
      </c>
      <c r="D61" s="25">
        <f>SUM(D56:D60)</f>
        <v>61797</v>
      </c>
      <c r="E61" s="25">
        <f>SUM(E56:E60)</f>
        <v>976</v>
      </c>
    </row>
    <row r="62" spans="1:5" ht="12.75" customHeight="1">
      <c r="A62" s="328">
        <v>6</v>
      </c>
      <c r="B62" s="327" t="s">
        <v>76</v>
      </c>
      <c r="C62" s="25">
        <f>C63+C69</f>
        <v>1911945</v>
      </c>
      <c r="D62" s="25">
        <f>D63+D69</f>
        <v>1777837</v>
      </c>
      <c r="E62" s="25">
        <f>E63+E69</f>
        <v>1777837</v>
      </c>
    </row>
    <row r="63" spans="1:5" ht="12.75" customHeight="1">
      <c r="A63" s="330"/>
      <c r="B63" s="332" t="s">
        <v>22</v>
      </c>
      <c r="C63" s="26">
        <f>SUM(C64:C68)</f>
        <v>1900981</v>
      </c>
      <c r="D63" s="26">
        <f>SUM(D64:D68)</f>
        <v>1736620</v>
      </c>
      <c r="E63" s="26">
        <f>SUM(E64:E68)</f>
        <v>1736620</v>
      </c>
    </row>
    <row r="64" spans="1:5" ht="12.75" customHeight="1">
      <c r="A64" s="330"/>
      <c r="B64" s="32" t="s">
        <v>380</v>
      </c>
      <c r="C64" s="25">
        <v>1170295</v>
      </c>
      <c r="D64" s="25">
        <v>1158529</v>
      </c>
      <c r="E64" s="25">
        <v>1158529</v>
      </c>
    </row>
    <row r="65" spans="1:5" ht="21.75" customHeight="1">
      <c r="A65" s="330"/>
      <c r="B65" s="336" t="s">
        <v>32</v>
      </c>
      <c r="C65" s="25">
        <v>546948</v>
      </c>
      <c r="D65" s="25">
        <v>204900</v>
      </c>
      <c r="E65" s="25">
        <v>204900</v>
      </c>
    </row>
    <row r="66" spans="1:5" ht="13.5" customHeight="1">
      <c r="A66" s="330"/>
      <c r="B66" s="329" t="s">
        <v>52</v>
      </c>
      <c r="C66" s="25">
        <v>22324</v>
      </c>
      <c r="D66" s="25">
        <v>33571</v>
      </c>
      <c r="E66" s="25">
        <v>33571</v>
      </c>
    </row>
    <row r="67" spans="1:5" ht="13.5" customHeight="1">
      <c r="A67" s="330"/>
      <c r="B67" s="329" t="s">
        <v>130</v>
      </c>
      <c r="C67" s="25"/>
      <c r="D67" s="25">
        <v>39620</v>
      </c>
      <c r="E67" s="25">
        <v>39620</v>
      </c>
    </row>
    <row r="68" spans="1:5" ht="22.5">
      <c r="A68" s="330"/>
      <c r="B68" s="329" t="s">
        <v>41</v>
      </c>
      <c r="C68" s="25">
        <v>161414</v>
      </c>
      <c r="D68" s="25">
        <v>300000</v>
      </c>
      <c r="E68" s="25">
        <v>300000</v>
      </c>
    </row>
    <row r="69" spans="1:5" ht="11.25">
      <c r="A69" s="330"/>
      <c r="B69" s="337" t="s">
        <v>133</v>
      </c>
      <c r="C69" s="26">
        <f>SUM(C70:C73)</f>
        <v>10964</v>
      </c>
      <c r="D69" s="26">
        <f>SUM(D70:D73)</f>
        <v>41217</v>
      </c>
      <c r="E69" s="26">
        <f>SUM(E70:E73)</f>
        <v>41217</v>
      </c>
    </row>
    <row r="70" spans="1:5" ht="11.25">
      <c r="A70" s="330"/>
      <c r="B70" s="329" t="s">
        <v>132</v>
      </c>
      <c r="C70" s="26">
        <v>10964</v>
      </c>
      <c r="D70" s="26">
        <v>25100</v>
      </c>
      <c r="E70" s="26">
        <v>25100</v>
      </c>
    </row>
    <row r="71" spans="1:5" ht="11.25">
      <c r="A71" s="330"/>
      <c r="B71" s="329" t="s">
        <v>131</v>
      </c>
      <c r="C71" s="26"/>
      <c r="D71" s="26">
        <v>1354</v>
      </c>
      <c r="E71" s="26">
        <v>1354</v>
      </c>
    </row>
    <row r="72" spans="1:5" ht="22.5">
      <c r="A72" s="330"/>
      <c r="B72" s="333" t="s">
        <v>61</v>
      </c>
      <c r="C72" s="26"/>
      <c r="D72" s="26">
        <v>4863</v>
      </c>
      <c r="E72" s="26">
        <v>4863</v>
      </c>
    </row>
    <row r="73" spans="1:5" ht="11.25">
      <c r="A73" s="330"/>
      <c r="B73" s="329" t="s">
        <v>180</v>
      </c>
      <c r="C73" s="26"/>
      <c r="D73" s="26">
        <v>9900</v>
      </c>
      <c r="E73" s="26">
        <v>9900</v>
      </c>
    </row>
    <row r="74" spans="1:5" ht="12.75" customHeight="1">
      <c r="A74" s="328">
        <v>7</v>
      </c>
      <c r="B74" s="327" t="s">
        <v>77</v>
      </c>
      <c r="C74" s="25">
        <f>C105+C108</f>
        <v>181308</v>
      </c>
      <c r="D74" s="25">
        <f>D105+D108</f>
        <v>1179103</v>
      </c>
      <c r="E74" s="25">
        <f>E105+E108</f>
        <v>1150553</v>
      </c>
    </row>
    <row r="75" spans="1:5" ht="12.75" customHeight="1">
      <c r="A75" s="330"/>
      <c r="B75" s="325" t="s">
        <v>381</v>
      </c>
      <c r="C75" s="25">
        <v>44705</v>
      </c>
      <c r="D75" s="25">
        <v>46049</v>
      </c>
      <c r="E75" s="25">
        <v>47983</v>
      </c>
    </row>
    <row r="76" spans="1:5" ht="19.5">
      <c r="A76" s="330"/>
      <c r="B76" s="338" t="s">
        <v>382</v>
      </c>
      <c r="C76" s="25">
        <v>16375</v>
      </c>
      <c r="D76" s="25">
        <v>20817</v>
      </c>
      <c r="E76" s="25">
        <v>20817</v>
      </c>
    </row>
    <row r="77" spans="1:5" ht="11.25">
      <c r="A77" s="330"/>
      <c r="B77" s="333" t="s">
        <v>383</v>
      </c>
      <c r="C77" s="25">
        <v>10000</v>
      </c>
      <c r="D77" s="25">
        <v>10000</v>
      </c>
      <c r="E77" s="25">
        <v>0</v>
      </c>
    </row>
    <row r="78" spans="1:5" ht="22.5">
      <c r="A78" s="330"/>
      <c r="B78" s="333" t="s">
        <v>384</v>
      </c>
      <c r="C78" s="25">
        <v>13710</v>
      </c>
      <c r="D78" s="25">
        <v>13710</v>
      </c>
      <c r="E78" s="25">
        <v>13495</v>
      </c>
    </row>
    <row r="79" spans="1:5" ht="14.25" customHeight="1">
      <c r="A79" s="330"/>
      <c r="B79" s="335" t="s">
        <v>385</v>
      </c>
      <c r="C79" s="25">
        <v>14455</v>
      </c>
      <c r="D79" s="25">
        <v>15327</v>
      </c>
      <c r="E79" s="25">
        <v>15327</v>
      </c>
    </row>
    <row r="80" spans="1:5" ht="14.25" customHeight="1">
      <c r="A80" s="330"/>
      <c r="B80" s="335" t="s">
        <v>386</v>
      </c>
      <c r="C80" s="25">
        <v>13372</v>
      </c>
      <c r="D80" s="25">
        <v>14725</v>
      </c>
      <c r="E80" s="25">
        <v>14725</v>
      </c>
    </row>
    <row r="81" spans="1:5" ht="11.25">
      <c r="A81" s="330"/>
      <c r="B81" s="335" t="s">
        <v>387</v>
      </c>
      <c r="C81" s="25">
        <v>26137</v>
      </c>
      <c r="D81" s="25">
        <v>26137</v>
      </c>
      <c r="E81" s="25">
        <v>12225</v>
      </c>
    </row>
    <row r="82" spans="1:5" ht="21.75" customHeight="1">
      <c r="A82" s="330"/>
      <c r="B82" s="339" t="s">
        <v>388</v>
      </c>
      <c r="C82" s="25">
        <v>9840</v>
      </c>
      <c r="D82" s="25">
        <v>9483</v>
      </c>
      <c r="E82" s="25">
        <v>9455</v>
      </c>
    </row>
    <row r="83" spans="1:5" ht="23.25" customHeight="1">
      <c r="A83" s="330"/>
      <c r="B83" s="335" t="s">
        <v>389</v>
      </c>
      <c r="C83" s="25">
        <v>9642</v>
      </c>
      <c r="D83" s="25">
        <v>9527</v>
      </c>
      <c r="E83" s="25">
        <v>3391</v>
      </c>
    </row>
    <row r="84" spans="1:5" ht="24.75" customHeight="1">
      <c r="A84" s="330"/>
      <c r="B84" s="335" t="s">
        <v>59</v>
      </c>
      <c r="C84" s="25">
        <v>23072</v>
      </c>
      <c r="D84" s="25">
        <v>21521</v>
      </c>
      <c r="E84" s="25">
        <v>21520</v>
      </c>
    </row>
    <row r="85" spans="1:5" ht="11.25">
      <c r="A85" s="330"/>
      <c r="B85" s="335" t="s">
        <v>206</v>
      </c>
      <c r="C85" s="25"/>
      <c r="D85" s="25">
        <v>24763</v>
      </c>
      <c r="E85" s="25">
        <v>24763</v>
      </c>
    </row>
    <row r="86" spans="1:5" ht="11.25">
      <c r="A86" s="330"/>
      <c r="B86" s="335" t="s">
        <v>208</v>
      </c>
      <c r="C86" s="25"/>
      <c r="D86" s="25">
        <v>23622</v>
      </c>
      <c r="E86" s="25">
        <v>23622</v>
      </c>
    </row>
    <row r="87" spans="1:5" ht="11.25">
      <c r="A87" s="330"/>
      <c r="B87" s="335" t="s">
        <v>134</v>
      </c>
      <c r="C87" s="25"/>
      <c r="D87" s="25">
        <v>729</v>
      </c>
      <c r="E87" s="25">
        <v>729</v>
      </c>
    </row>
    <row r="88" spans="1:5" ht="11.25">
      <c r="A88" s="330"/>
      <c r="B88" s="335" t="s">
        <v>215</v>
      </c>
      <c r="C88" s="25"/>
      <c r="D88" s="25">
        <v>17249</v>
      </c>
      <c r="E88" s="25">
        <v>17162</v>
      </c>
    </row>
    <row r="89" spans="1:5" ht="11.25">
      <c r="A89" s="330"/>
      <c r="B89" s="335" t="s">
        <v>198</v>
      </c>
      <c r="C89" s="25"/>
      <c r="D89" s="25">
        <v>1500</v>
      </c>
      <c r="E89" s="25">
        <v>1500</v>
      </c>
    </row>
    <row r="90" spans="1:5" ht="11.25">
      <c r="A90" s="330"/>
      <c r="B90" s="335" t="s">
        <v>199</v>
      </c>
      <c r="C90" s="25"/>
      <c r="D90" s="25">
        <v>1980</v>
      </c>
      <c r="E90" s="25">
        <v>1875</v>
      </c>
    </row>
    <row r="91" spans="1:5" ht="11.25">
      <c r="A91" s="330"/>
      <c r="B91" s="335" t="s">
        <v>202</v>
      </c>
      <c r="C91" s="25"/>
      <c r="D91" s="25">
        <v>477</v>
      </c>
      <c r="E91" s="25">
        <v>477</v>
      </c>
    </row>
    <row r="92" spans="1:5" ht="11.25">
      <c r="A92" s="330"/>
      <c r="B92" s="335" t="s">
        <v>211</v>
      </c>
      <c r="C92" s="25"/>
      <c r="D92" s="25">
        <v>660</v>
      </c>
      <c r="E92" s="25">
        <v>660</v>
      </c>
    </row>
    <row r="93" spans="1:5" ht="11.25">
      <c r="A93" s="330"/>
      <c r="B93" s="335" t="s">
        <v>213</v>
      </c>
      <c r="C93" s="25"/>
      <c r="D93" s="25">
        <v>140</v>
      </c>
      <c r="E93" s="25">
        <v>140</v>
      </c>
    </row>
    <row r="94" spans="1:5" ht="11.25">
      <c r="A94" s="330"/>
      <c r="B94" s="335" t="s">
        <v>214</v>
      </c>
      <c r="C94" s="25"/>
      <c r="D94" s="25">
        <v>1288</v>
      </c>
      <c r="E94" s="25">
        <v>1288</v>
      </c>
    </row>
    <row r="95" spans="1:5" ht="11.25">
      <c r="A95" s="330"/>
      <c r="B95" s="335" t="s">
        <v>135</v>
      </c>
      <c r="C95" s="25"/>
      <c r="D95" s="25">
        <v>20</v>
      </c>
      <c r="E95" s="25">
        <v>20</v>
      </c>
    </row>
    <row r="96" spans="1:5" ht="11.25">
      <c r="A96" s="330"/>
      <c r="B96" s="335" t="s">
        <v>136</v>
      </c>
      <c r="C96" s="25"/>
      <c r="D96" s="25">
        <v>5264</v>
      </c>
      <c r="E96" s="25">
        <v>5264</v>
      </c>
    </row>
    <row r="97" spans="1:5" ht="11.25">
      <c r="A97" s="330"/>
      <c r="B97" s="335" t="s">
        <v>137</v>
      </c>
      <c r="C97" s="25"/>
      <c r="D97" s="25">
        <v>4493</v>
      </c>
      <c r="E97" s="25">
        <v>4493</v>
      </c>
    </row>
    <row r="98" spans="1:5" ht="11.25">
      <c r="A98" s="330"/>
      <c r="B98" s="335" t="s">
        <v>205</v>
      </c>
      <c r="C98" s="25"/>
      <c r="D98" s="25">
        <v>4040</v>
      </c>
      <c r="E98" s="25">
        <v>4040</v>
      </c>
    </row>
    <row r="99" spans="1:5" ht="11.25">
      <c r="A99" s="330"/>
      <c r="B99" s="335" t="s">
        <v>207</v>
      </c>
      <c r="C99" s="25"/>
      <c r="D99" s="25">
        <v>365</v>
      </c>
      <c r="E99" s="25">
        <v>365</v>
      </c>
    </row>
    <row r="100" spans="1:5" ht="11.25">
      <c r="A100" s="330"/>
      <c r="B100" s="335" t="s">
        <v>138</v>
      </c>
      <c r="C100" s="25"/>
      <c r="D100" s="25">
        <v>12982</v>
      </c>
      <c r="E100" s="25">
        <v>12981</v>
      </c>
    </row>
    <row r="101" spans="1:5" ht="11.25">
      <c r="A101" s="330"/>
      <c r="B101" s="335" t="s">
        <v>139</v>
      </c>
      <c r="C101" s="25"/>
      <c r="D101" s="25">
        <v>3122</v>
      </c>
      <c r="E101" s="25">
        <v>3122</v>
      </c>
    </row>
    <row r="102" spans="1:5" ht="11.25">
      <c r="A102" s="330"/>
      <c r="B102" s="335" t="s">
        <v>140</v>
      </c>
      <c r="C102" s="25"/>
      <c r="D102" s="25">
        <v>5186</v>
      </c>
      <c r="E102" s="25">
        <v>5186</v>
      </c>
    </row>
    <row r="103" spans="1:5" ht="11.25">
      <c r="A103" s="330"/>
      <c r="B103" s="335" t="s">
        <v>1005</v>
      </c>
      <c r="C103" s="25"/>
      <c r="D103" s="25">
        <v>16887</v>
      </c>
      <c r="E103" s="25">
        <v>16888</v>
      </c>
    </row>
    <row r="104" spans="1:5" ht="11.25">
      <c r="A104" s="330"/>
      <c r="B104" s="335" t="s">
        <v>141</v>
      </c>
      <c r="C104" s="25"/>
      <c r="D104" s="25">
        <v>864893</v>
      </c>
      <c r="E104" s="25">
        <v>864893</v>
      </c>
    </row>
    <row r="105" spans="1:5" ht="11.25">
      <c r="A105" s="330"/>
      <c r="B105" s="333" t="s">
        <v>126</v>
      </c>
      <c r="C105" s="25">
        <f>SUM(C75:C104)</f>
        <v>181308</v>
      </c>
      <c r="D105" s="25">
        <f>SUM(D75:D104)</f>
        <v>1176956</v>
      </c>
      <c r="E105" s="25">
        <f>SUM(E75:E104)</f>
        <v>1148406</v>
      </c>
    </row>
    <row r="106" spans="1:5" ht="11.25">
      <c r="A106" s="330"/>
      <c r="B106" s="333" t="s">
        <v>178</v>
      </c>
      <c r="C106" s="25"/>
      <c r="D106" s="25">
        <v>1997</v>
      </c>
      <c r="E106" s="25">
        <v>1997</v>
      </c>
    </row>
    <row r="107" spans="1:5" ht="11.25">
      <c r="A107" s="330"/>
      <c r="B107" s="333" t="s">
        <v>216</v>
      </c>
      <c r="C107" s="25"/>
      <c r="D107" s="25">
        <v>150</v>
      </c>
      <c r="E107" s="25">
        <v>150</v>
      </c>
    </row>
    <row r="108" spans="1:5" ht="11.25">
      <c r="A108" s="330"/>
      <c r="B108" s="333" t="s">
        <v>177</v>
      </c>
      <c r="C108" s="25">
        <f>SUM(C106:C107)</f>
        <v>0</v>
      </c>
      <c r="D108" s="25">
        <f>SUM(D106:D107)</f>
        <v>2147</v>
      </c>
      <c r="E108" s="25">
        <f>SUM(E106:E107)</f>
        <v>2147</v>
      </c>
    </row>
    <row r="109" spans="1:5" ht="11.25">
      <c r="A109" s="328">
        <v>8</v>
      </c>
      <c r="B109" s="37" t="s">
        <v>184</v>
      </c>
      <c r="C109" s="25">
        <f>SUM(C110:C113)</f>
        <v>3000</v>
      </c>
      <c r="D109" s="25">
        <f>SUM(D110:D113)</f>
        <v>8352</v>
      </c>
      <c r="E109" s="25">
        <f>SUM(E110:E113)</f>
        <v>8752</v>
      </c>
    </row>
    <row r="110" spans="1:5" ht="11.25">
      <c r="A110" s="330"/>
      <c r="B110" s="37" t="s">
        <v>25</v>
      </c>
      <c r="C110" s="25">
        <v>3000</v>
      </c>
      <c r="D110" s="25">
        <v>3000</v>
      </c>
      <c r="E110" s="25">
        <v>3000</v>
      </c>
    </row>
    <row r="111" spans="1:5" ht="11.25">
      <c r="A111" s="330"/>
      <c r="B111" s="37" t="s">
        <v>196</v>
      </c>
      <c r="C111" s="25"/>
      <c r="D111" s="25">
        <v>4017</v>
      </c>
      <c r="E111" s="25">
        <v>4095</v>
      </c>
    </row>
    <row r="112" spans="1:5" ht="11.25">
      <c r="A112" s="330"/>
      <c r="B112" s="37" t="s">
        <v>182</v>
      </c>
      <c r="C112" s="25"/>
      <c r="D112" s="25">
        <v>1072</v>
      </c>
      <c r="E112" s="25">
        <v>1393</v>
      </c>
    </row>
    <row r="113" spans="1:5" ht="11.25">
      <c r="A113" s="330"/>
      <c r="B113" s="37" t="s">
        <v>183</v>
      </c>
      <c r="C113" s="25"/>
      <c r="D113" s="25">
        <v>263</v>
      </c>
      <c r="E113" s="25">
        <v>264</v>
      </c>
    </row>
    <row r="114" spans="1:5" ht="12.75" customHeight="1">
      <c r="A114" s="325">
        <v>9</v>
      </c>
      <c r="B114" s="327" t="s">
        <v>373</v>
      </c>
      <c r="C114" s="25">
        <f>SUM(C115:C118)</f>
        <v>324640</v>
      </c>
      <c r="D114" s="25">
        <f>SUM(D115:D118)</f>
        <v>327932</v>
      </c>
      <c r="E114" s="25">
        <f>SUM(E115:E118)</f>
        <v>327932</v>
      </c>
    </row>
    <row r="115" spans="1:5" ht="12.75" customHeight="1">
      <c r="A115" s="328"/>
      <c r="B115" s="340" t="s">
        <v>390</v>
      </c>
      <c r="C115" s="25">
        <v>252684</v>
      </c>
      <c r="D115" s="25">
        <v>252748</v>
      </c>
      <c r="E115" s="25">
        <v>252748</v>
      </c>
    </row>
    <row r="116" spans="1:5" ht="12.75" customHeight="1">
      <c r="A116" s="341"/>
      <c r="B116" s="340" t="s">
        <v>391</v>
      </c>
      <c r="C116" s="25">
        <v>34955</v>
      </c>
      <c r="D116" s="25">
        <v>34955</v>
      </c>
      <c r="E116" s="25">
        <v>34955</v>
      </c>
    </row>
    <row r="117" spans="1:5" ht="12.75" customHeight="1">
      <c r="A117" s="330"/>
      <c r="B117" s="340" t="s">
        <v>392</v>
      </c>
      <c r="C117" s="25">
        <v>33532</v>
      </c>
      <c r="D117" s="25">
        <v>36760</v>
      </c>
      <c r="E117" s="25">
        <v>36760</v>
      </c>
    </row>
    <row r="118" spans="1:5" ht="12.75" customHeight="1">
      <c r="A118" s="330"/>
      <c r="B118" s="340" t="s">
        <v>393</v>
      </c>
      <c r="C118" s="25">
        <v>3469</v>
      </c>
      <c r="D118" s="25">
        <v>3469</v>
      </c>
      <c r="E118" s="25">
        <v>3469</v>
      </c>
    </row>
    <row r="119" spans="1:5" ht="12.75" customHeight="1">
      <c r="A119" s="325">
        <v>10</v>
      </c>
      <c r="B119" s="340" t="s">
        <v>394</v>
      </c>
      <c r="C119" s="25"/>
      <c r="D119" s="25"/>
      <c r="E119" s="25">
        <v>42618</v>
      </c>
    </row>
    <row r="120" spans="1:5" ht="12.75" customHeight="1">
      <c r="A120" s="328"/>
      <c r="B120" s="342" t="s">
        <v>2</v>
      </c>
      <c r="C120" s="25">
        <f>C9+C15-C26+C27-C50-C51-C52-C53-C54+C62+C74-C95-C96-C97-C98-C99-C100-C101-C102-C103-C104-C107+C109-C113+C114+C119</f>
        <v>3435852</v>
      </c>
      <c r="D120" s="25">
        <f>D9+D15-D26+D27-D38-D39-D50-D51-D52-D53-D54+D62+D74-D95-D96-D97-D98-D99-D100-D101-D102-D103-D104-D107+D109-D113+D115+D116+D119</f>
        <v>3503233</v>
      </c>
      <c r="E120" s="25">
        <f>E9+E15-E26+E27-E38-E39-E50-E51-E52-E53-E54+E62+E74-E95-E96-E97-E98-E99-E100-E101-E102-E103-E104-E107+E109-E113+E115+E116+E119</f>
        <v>3395412</v>
      </c>
    </row>
    <row r="121" spans="1:5" ht="12.75" customHeight="1">
      <c r="A121" s="330"/>
      <c r="B121" s="342" t="s">
        <v>3</v>
      </c>
      <c r="C121" s="25">
        <f>C14+C15+C27+C62+C74+C109+C114+C119</f>
        <v>3600279</v>
      </c>
      <c r="D121" s="25">
        <f>D14+D15+D27+D62+D74+D109+D114+D119</f>
        <v>4856895</v>
      </c>
      <c r="E121" s="25">
        <f>E14+E15+E27+E62+E74+E109+E114+E119</f>
        <v>4747813</v>
      </c>
    </row>
    <row r="122" spans="1:5" ht="12.75" customHeight="1">
      <c r="A122" s="330"/>
      <c r="B122" s="342" t="s">
        <v>1</v>
      </c>
      <c r="C122" s="25">
        <f>C124-C121</f>
        <v>261877</v>
      </c>
      <c r="D122" s="25">
        <f>D124-D121</f>
        <v>0</v>
      </c>
      <c r="E122" s="25">
        <f>E124-E121</f>
        <v>0</v>
      </c>
    </row>
    <row r="123" spans="1:5" s="35" customFormat="1" ht="12.75" customHeight="1">
      <c r="A123" s="343"/>
      <c r="B123" s="344" t="s">
        <v>4</v>
      </c>
      <c r="C123" s="25">
        <f>C120+C122</f>
        <v>3697729</v>
      </c>
      <c r="D123" s="25">
        <f>D120+D122</f>
        <v>3503233</v>
      </c>
      <c r="E123" s="25">
        <f>E120+E122</f>
        <v>3395412</v>
      </c>
    </row>
    <row r="124" spans="1:5" ht="12.75" customHeight="1">
      <c r="A124" s="341"/>
      <c r="B124" s="345" t="s">
        <v>5</v>
      </c>
      <c r="C124" s="25">
        <v>3862156</v>
      </c>
      <c r="D124" s="25">
        <v>4856895</v>
      </c>
      <c r="E124" s="25">
        <v>4747813</v>
      </c>
    </row>
    <row r="128" ht="11.25">
      <c r="B128" s="346"/>
    </row>
    <row r="129" ht="11.25">
      <c r="B129" s="346"/>
    </row>
    <row r="130" spans="2:5" ht="11.25">
      <c r="B130" s="346"/>
      <c r="E130" s="323"/>
    </row>
    <row r="131" spans="2:5" ht="11.25">
      <c r="B131" s="346"/>
      <c r="E131" s="323"/>
    </row>
    <row r="132" spans="2:5" ht="11.25">
      <c r="B132" s="346"/>
      <c r="E132" s="323"/>
    </row>
    <row r="133" spans="2:5" ht="11.25">
      <c r="B133" s="346"/>
      <c r="E133" s="323"/>
    </row>
    <row r="134" ht="11.25">
      <c r="B134" s="346"/>
    </row>
    <row r="135" ht="11.25">
      <c r="B135" s="346"/>
    </row>
    <row r="136" ht="11.25">
      <c r="B136" s="346"/>
    </row>
    <row r="137" ht="11.25">
      <c r="B137" s="347"/>
    </row>
    <row r="138" ht="11.25">
      <c r="E138" s="323"/>
    </row>
  </sheetData>
  <sheetProtection/>
  <mergeCells count="3">
    <mergeCell ref="A1:B1"/>
    <mergeCell ref="A2:E2"/>
    <mergeCell ref="A3:E3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9.125" style="45" customWidth="1"/>
    <col min="2" max="2" width="9.125" style="130" customWidth="1"/>
    <col min="3" max="3" width="13.125" style="131" customWidth="1"/>
    <col min="4" max="4" width="13.875" style="45" customWidth="1"/>
    <col min="5" max="5" width="48.625" style="45" customWidth="1"/>
    <col min="6" max="16384" width="9.125" style="45" customWidth="1"/>
  </cols>
  <sheetData>
    <row r="1" spans="1:5" ht="12.75">
      <c r="A1" s="45" t="s">
        <v>773</v>
      </c>
      <c r="E1" s="230" t="s">
        <v>774</v>
      </c>
    </row>
    <row r="2" spans="1:6" ht="12.75">
      <c r="A2" s="398" t="s">
        <v>775</v>
      </c>
      <c r="B2" s="398"/>
      <c r="C2" s="398"/>
      <c r="D2" s="398"/>
      <c r="E2" s="398"/>
      <c r="F2" s="102"/>
    </row>
    <row r="3" spans="1:6" ht="12.75">
      <c r="A3" s="398" t="s">
        <v>359</v>
      </c>
      <c r="B3" s="398"/>
      <c r="C3" s="398"/>
      <c r="D3" s="398"/>
      <c r="E3" s="398"/>
      <c r="F3" s="102"/>
    </row>
    <row r="4" spans="1:6" ht="12.75">
      <c r="A4" s="102"/>
      <c r="B4" s="102"/>
      <c r="C4" s="102"/>
      <c r="D4" s="102"/>
      <c r="E4" s="102"/>
      <c r="F4" s="102"/>
    </row>
    <row r="5" spans="1:6" ht="12.75">
      <c r="A5" s="399" t="s">
        <v>395</v>
      </c>
      <c r="B5" s="400"/>
      <c r="C5" s="400"/>
      <c r="D5" s="400"/>
      <c r="E5" s="102"/>
      <c r="F5" s="102"/>
    </row>
    <row r="6" spans="1:6" ht="12.75" customHeight="1">
      <c r="A6" s="385" t="s">
        <v>396</v>
      </c>
      <c r="B6" s="401">
        <v>106020</v>
      </c>
      <c r="C6" s="401"/>
      <c r="D6" s="402">
        <v>1997160</v>
      </c>
      <c r="E6" s="388" t="s">
        <v>397</v>
      </c>
      <c r="F6" s="102"/>
    </row>
    <row r="7" spans="1:6" ht="12.75">
      <c r="A7" s="385"/>
      <c r="B7" s="380"/>
      <c r="C7" s="380"/>
      <c r="D7" s="394"/>
      <c r="E7" s="377"/>
      <c r="F7" s="102"/>
    </row>
    <row r="8" spans="1:6" ht="12.75" customHeight="1">
      <c r="A8" s="378" t="s">
        <v>239</v>
      </c>
      <c r="B8" s="378"/>
      <c r="C8" s="245" t="s">
        <v>398</v>
      </c>
      <c r="D8" s="246">
        <f>SUM(D6:D7)</f>
        <v>1997160</v>
      </c>
      <c r="E8" s="247"/>
      <c r="F8" s="102"/>
    </row>
    <row r="9" spans="1:5" ht="12.75">
      <c r="A9" s="199" t="s">
        <v>399</v>
      </c>
      <c r="B9" s="111"/>
      <c r="C9" s="109"/>
      <c r="D9" s="104">
        <f>SUM(D8)</f>
        <v>1997160</v>
      </c>
      <c r="E9" s="114"/>
    </row>
    <row r="10" spans="1:5" ht="12.75">
      <c r="A10" s="248" t="s">
        <v>400</v>
      </c>
      <c r="B10" s="379" t="s">
        <v>338</v>
      </c>
      <c r="C10" s="384"/>
      <c r="D10" s="396">
        <v>48000</v>
      </c>
      <c r="E10" s="117" t="s">
        <v>401</v>
      </c>
    </row>
    <row r="11" spans="1:5" ht="12.75">
      <c r="A11" s="199"/>
      <c r="B11" s="383"/>
      <c r="C11" s="384"/>
      <c r="D11" s="394"/>
      <c r="E11" s="249"/>
    </row>
    <row r="12" spans="1:5" ht="12.75">
      <c r="A12" s="199" t="s">
        <v>239</v>
      </c>
      <c r="B12" s="111"/>
      <c r="C12" s="109"/>
      <c r="D12" s="104">
        <f>SUM(D10:D11)</f>
        <v>48000</v>
      </c>
      <c r="E12" s="151"/>
    </row>
    <row r="13" spans="1:5" ht="12.75">
      <c r="A13" s="248" t="s">
        <v>402</v>
      </c>
      <c r="B13" s="108" t="s">
        <v>338</v>
      </c>
      <c r="C13" s="109"/>
      <c r="D13" s="110">
        <v>297641</v>
      </c>
      <c r="E13" s="192" t="s">
        <v>403</v>
      </c>
    </row>
    <row r="14" spans="1:5" ht="12.75">
      <c r="A14" s="199"/>
      <c r="B14" s="108" t="s">
        <v>336</v>
      </c>
      <c r="C14" s="109"/>
      <c r="D14" s="110">
        <v>629921</v>
      </c>
      <c r="E14" s="192" t="s">
        <v>404</v>
      </c>
    </row>
    <row r="15" spans="1:5" ht="12.75">
      <c r="A15" s="199" t="s">
        <v>239</v>
      </c>
      <c r="B15" s="111"/>
      <c r="C15" s="112" t="s">
        <v>405</v>
      </c>
      <c r="D15" s="104">
        <f>SUM(D13:D14)</f>
        <v>927562</v>
      </c>
      <c r="E15" s="151"/>
    </row>
    <row r="16" spans="1:5" ht="12.75">
      <c r="A16" s="113" t="s">
        <v>406</v>
      </c>
      <c r="B16" s="111"/>
      <c r="C16" s="109"/>
      <c r="D16" s="104">
        <f>SUM(D12+D15)</f>
        <v>975562</v>
      </c>
      <c r="E16" s="114"/>
    </row>
    <row r="17" spans="1:5" ht="12.75">
      <c r="A17" s="115"/>
      <c r="B17" s="172"/>
      <c r="C17" s="265"/>
      <c r="D17" s="173"/>
      <c r="E17" s="258"/>
    </row>
    <row r="18" spans="1:5" ht="12.75">
      <c r="A18" s="397" t="s">
        <v>407</v>
      </c>
      <c r="B18" s="397"/>
      <c r="C18" s="397"/>
      <c r="D18" s="100"/>
      <c r="E18" s="100"/>
    </row>
    <row r="19" spans="1:5" ht="12.75">
      <c r="A19" s="116" t="s">
        <v>408</v>
      </c>
      <c r="B19" s="379" t="s">
        <v>338</v>
      </c>
      <c r="C19" s="384"/>
      <c r="D19" s="396">
        <v>1288339</v>
      </c>
      <c r="E19" s="386" t="s">
        <v>409</v>
      </c>
    </row>
    <row r="20" spans="1:5" ht="12.75">
      <c r="A20" s="118"/>
      <c r="B20" s="391"/>
      <c r="C20" s="380"/>
      <c r="D20" s="394"/>
      <c r="E20" s="387"/>
    </row>
    <row r="21" spans="1:5" ht="12.75">
      <c r="A21" s="388" t="s">
        <v>239</v>
      </c>
      <c r="B21" s="377"/>
      <c r="C21" s="109"/>
      <c r="D21" s="104">
        <f>D19+D20</f>
        <v>1288339</v>
      </c>
      <c r="E21" s="151"/>
    </row>
    <row r="22" spans="1:5" ht="12.75">
      <c r="A22" s="174" t="s">
        <v>410</v>
      </c>
      <c r="B22" s="389">
        <v>66020</v>
      </c>
      <c r="C22" s="112" t="s">
        <v>411</v>
      </c>
      <c r="D22" s="124">
        <v>659490</v>
      </c>
      <c r="E22" s="114" t="s">
        <v>412</v>
      </c>
    </row>
    <row r="23" spans="1:5" ht="12.75">
      <c r="A23" s="174"/>
      <c r="B23" s="380"/>
      <c r="C23" s="112" t="s">
        <v>224</v>
      </c>
      <c r="D23" s="124">
        <v>15327137</v>
      </c>
      <c r="E23" s="114" t="s">
        <v>413</v>
      </c>
    </row>
    <row r="24" spans="1:5" ht="12.75">
      <c r="A24" s="174"/>
      <c r="B24" s="380"/>
      <c r="C24" s="112" t="s">
        <v>414</v>
      </c>
      <c r="D24" s="124">
        <v>14725318</v>
      </c>
      <c r="E24" s="114" t="s">
        <v>415</v>
      </c>
    </row>
    <row r="25" spans="1:5" ht="12.75">
      <c r="A25" s="174"/>
      <c r="B25" s="380"/>
      <c r="C25" s="112" t="s">
        <v>416</v>
      </c>
      <c r="D25" s="124">
        <v>21520127</v>
      </c>
      <c r="E25" s="114" t="s">
        <v>417</v>
      </c>
    </row>
    <row r="26" spans="1:5" ht="12.75">
      <c r="A26" s="151"/>
      <c r="B26" s="390"/>
      <c r="C26" s="112" t="s">
        <v>418</v>
      </c>
      <c r="D26" s="124">
        <v>9454639</v>
      </c>
      <c r="E26" s="114" t="s">
        <v>419</v>
      </c>
    </row>
    <row r="27" spans="1:5" ht="12.75">
      <c r="A27" s="174"/>
      <c r="B27" s="390"/>
      <c r="C27" s="112" t="s">
        <v>420</v>
      </c>
      <c r="D27" s="124">
        <v>3391089</v>
      </c>
      <c r="E27" s="114" t="s">
        <v>421</v>
      </c>
    </row>
    <row r="28" spans="1:5" ht="12.75">
      <c r="A28" s="174"/>
      <c r="B28" s="390"/>
      <c r="C28" s="112" t="s">
        <v>422</v>
      </c>
      <c r="D28" s="124">
        <v>23622207</v>
      </c>
      <c r="E28" s="114" t="s">
        <v>423</v>
      </c>
    </row>
    <row r="29" spans="1:5" ht="12.75">
      <c r="A29" s="174"/>
      <c r="B29" s="390"/>
      <c r="C29" s="112" t="s">
        <v>424</v>
      </c>
      <c r="D29" s="124">
        <v>24762829</v>
      </c>
      <c r="E29" s="114" t="s">
        <v>425</v>
      </c>
    </row>
    <row r="30" spans="1:5" ht="12.75">
      <c r="A30" s="174"/>
      <c r="B30" s="390"/>
      <c r="C30" s="112" t="s">
        <v>426</v>
      </c>
      <c r="D30" s="124">
        <v>12224949</v>
      </c>
      <c r="E30" s="114" t="s">
        <v>427</v>
      </c>
    </row>
    <row r="31" spans="1:5" ht="12.75">
      <c r="A31" s="174"/>
      <c r="B31" s="108" t="s">
        <v>323</v>
      </c>
      <c r="C31" s="112" t="s">
        <v>428</v>
      </c>
      <c r="D31" s="124">
        <v>13495403</v>
      </c>
      <c r="E31" s="117" t="s">
        <v>429</v>
      </c>
    </row>
    <row r="32" spans="1:5" ht="12.75">
      <c r="A32" s="174"/>
      <c r="B32" s="250">
        <v>104051</v>
      </c>
      <c r="C32" s="109"/>
      <c r="D32" s="124">
        <v>17891125</v>
      </c>
      <c r="E32" s="151" t="s">
        <v>430</v>
      </c>
    </row>
    <row r="33" spans="1:5" ht="12.75">
      <c r="A33" s="151" t="s">
        <v>239</v>
      </c>
      <c r="B33" s="111"/>
      <c r="C33" s="109"/>
      <c r="D33" s="104">
        <f>SUM(D22:D32)</f>
        <v>157074313</v>
      </c>
      <c r="E33" s="151"/>
    </row>
    <row r="34" spans="1:5" ht="12.75">
      <c r="A34" s="248" t="s">
        <v>431</v>
      </c>
      <c r="B34" s="168" t="s">
        <v>339</v>
      </c>
      <c r="C34" s="151"/>
      <c r="D34" s="124">
        <v>24778600</v>
      </c>
      <c r="E34" s="151" t="s">
        <v>432</v>
      </c>
    </row>
    <row r="35" spans="1:5" ht="12.75">
      <c r="A35" s="113"/>
      <c r="B35" s="168" t="s">
        <v>340</v>
      </c>
      <c r="C35" s="151"/>
      <c r="D35" s="124">
        <v>23204900</v>
      </c>
      <c r="E35" s="151" t="s">
        <v>433</v>
      </c>
    </row>
    <row r="36" spans="1:5" ht="12.75">
      <c r="A36" s="199" t="s">
        <v>239</v>
      </c>
      <c r="B36" s="111"/>
      <c r="C36" s="109"/>
      <c r="D36" s="104">
        <f>SUM(D34:D35)</f>
        <v>47983500</v>
      </c>
      <c r="E36" s="151"/>
    </row>
    <row r="37" spans="1:5" ht="12.75">
      <c r="A37" s="248" t="s">
        <v>434</v>
      </c>
      <c r="B37" s="125" t="s">
        <v>328</v>
      </c>
      <c r="C37" s="109"/>
      <c r="D37" s="124">
        <v>476815</v>
      </c>
      <c r="E37" s="114" t="s">
        <v>435</v>
      </c>
    </row>
    <row r="38" spans="1:5" ht="12.75">
      <c r="A38" s="199"/>
      <c r="B38" s="125" t="s">
        <v>346</v>
      </c>
      <c r="C38" s="112" t="s">
        <v>436</v>
      </c>
      <c r="D38" s="124">
        <v>1500000</v>
      </c>
      <c r="E38" s="114" t="s">
        <v>437</v>
      </c>
    </row>
    <row r="39" spans="1:5" ht="12.75">
      <c r="A39" s="199" t="s">
        <v>239</v>
      </c>
      <c r="B39" s="111"/>
      <c r="C39" s="109"/>
      <c r="D39" s="104">
        <f>SUM(D37:D38)</f>
        <v>1976815</v>
      </c>
      <c r="E39" s="151"/>
    </row>
    <row r="40" spans="1:5" ht="12.75">
      <c r="A40" s="248" t="s">
        <v>438</v>
      </c>
      <c r="B40" s="379" t="s">
        <v>320</v>
      </c>
      <c r="C40" s="384"/>
      <c r="D40" s="124">
        <v>420000</v>
      </c>
      <c r="E40" s="151" t="s">
        <v>439</v>
      </c>
    </row>
    <row r="41" spans="1:5" ht="12.75">
      <c r="A41" s="199"/>
      <c r="B41" s="383"/>
      <c r="C41" s="384"/>
      <c r="D41" s="124">
        <v>480000</v>
      </c>
      <c r="E41" s="151" t="s">
        <v>440</v>
      </c>
    </row>
    <row r="42" spans="1:5" ht="12.75">
      <c r="A42" s="199"/>
      <c r="B42" s="383"/>
      <c r="C42" s="384"/>
      <c r="D42" s="124">
        <v>420000</v>
      </c>
      <c r="E42" s="151" t="s">
        <v>441</v>
      </c>
    </row>
    <row r="43" spans="1:5" ht="12.75">
      <c r="A43" s="199"/>
      <c r="B43" s="383"/>
      <c r="C43" s="384"/>
      <c r="D43" s="124">
        <v>135000</v>
      </c>
      <c r="E43" s="114" t="s">
        <v>442</v>
      </c>
    </row>
    <row r="44" spans="1:5" ht="12.75">
      <c r="A44" s="199"/>
      <c r="B44" s="383"/>
      <c r="C44" s="384"/>
      <c r="D44" s="124">
        <v>225000</v>
      </c>
      <c r="E44" s="114" t="s">
        <v>443</v>
      </c>
    </row>
    <row r="45" spans="1:5" ht="12.75">
      <c r="A45" s="199"/>
      <c r="B45" s="383"/>
      <c r="C45" s="384"/>
      <c r="D45" s="124">
        <v>60000</v>
      </c>
      <c r="E45" s="151" t="s">
        <v>444</v>
      </c>
    </row>
    <row r="46" spans="1:5" ht="12.75">
      <c r="A46" s="199"/>
      <c r="B46" s="383"/>
      <c r="C46" s="384"/>
      <c r="D46" s="124">
        <v>135000</v>
      </c>
      <c r="E46" s="151" t="s">
        <v>445</v>
      </c>
    </row>
    <row r="47" spans="1:5" ht="12.75">
      <c r="A47" s="199"/>
      <c r="B47" s="391"/>
      <c r="C47" s="109"/>
      <c r="D47" s="124">
        <v>140000</v>
      </c>
      <c r="E47" s="114" t="s">
        <v>446</v>
      </c>
    </row>
    <row r="48" spans="1:5" ht="12.75">
      <c r="A48" s="199" t="s">
        <v>239</v>
      </c>
      <c r="B48" s="111"/>
      <c r="C48" s="109"/>
      <c r="D48" s="104">
        <f>SUM(D40:D47)</f>
        <v>2015000</v>
      </c>
      <c r="E48" s="151"/>
    </row>
    <row r="49" spans="1:5" ht="12.75">
      <c r="A49" s="392" t="s">
        <v>447</v>
      </c>
      <c r="B49" s="379" t="s">
        <v>320</v>
      </c>
      <c r="C49" s="384"/>
      <c r="D49" s="393">
        <v>20817369</v>
      </c>
      <c r="E49" s="395" t="s">
        <v>448</v>
      </c>
    </row>
    <row r="50" spans="1:5" ht="12.75">
      <c r="A50" s="381"/>
      <c r="B50" s="391"/>
      <c r="C50" s="380"/>
      <c r="D50" s="394"/>
      <c r="E50" s="387"/>
    </row>
    <row r="51" spans="1:5" ht="12.75">
      <c r="A51" s="378" t="s">
        <v>239</v>
      </c>
      <c r="B51" s="377"/>
      <c r="C51" s="377"/>
      <c r="D51" s="104">
        <f>SUM(D49+D50)</f>
        <v>20817369</v>
      </c>
      <c r="E51" s="114"/>
    </row>
    <row r="52" spans="1:5" ht="12.75">
      <c r="A52" s="376" t="s">
        <v>449</v>
      </c>
      <c r="B52" s="377"/>
      <c r="C52" s="377"/>
      <c r="D52" s="104">
        <f>D21+D33+D36+D39+D48+D51</f>
        <v>231155336</v>
      </c>
      <c r="E52" s="114"/>
    </row>
    <row r="53" spans="1:5" s="21" customFormat="1" ht="12.75">
      <c r="A53" s="115"/>
      <c r="B53" s="100"/>
      <c r="C53" s="100"/>
      <c r="D53" s="173"/>
      <c r="E53" s="258"/>
    </row>
    <row r="54" spans="1:5" s="21" customFormat="1" ht="12.75">
      <c r="A54" s="115"/>
      <c r="B54" s="100"/>
      <c r="C54" s="100"/>
      <c r="D54" s="173"/>
      <c r="E54" s="258"/>
    </row>
    <row r="55" spans="1:5" s="21" customFormat="1" ht="12.75">
      <c r="A55" s="115"/>
      <c r="B55" s="100"/>
      <c r="C55" s="100"/>
      <c r="D55" s="173"/>
      <c r="E55" s="258"/>
    </row>
    <row r="56" spans="1:5" s="21" customFormat="1" ht="12.75">
      <c r="A56" s="115"/>
      <c r="B56" s="100"/>
      <c r="C56" s="100"/>
      <c r="D56" s="173"/>
      <c r="E56" s="258"/>
    </row>
    <row r="57" spans="1:5" s="21" customFormat="1" ht="12.75">
      <c r="A57" s="115"/>
      <c r="B57" s="100"/>
      <c r="C57" s="100"/>
      <c r="D57" s="173"/>
      <c r="E57" s="258"/>
    </row>
    <row r="58" spans="1:5" s="21" customFormat="1" ht="12.75">
      <c r="A58" s="115"/>
      <c r="B58" s="100"/>
      <c r="C58" s="100"/>
      <c r="D58" s="173"/>
      <c r="E58" s="258"/>
    </row>
    <row r="59" spans="1:5" s="21" customFormat="1" ht="12.75">
      <c r="A59" s="115"/>
      <c r="B59" s="100"/>
      <c r="C59" s="100"/>
      <c r="D59" s="173"/>
      <c r="E59" s="258"/>
    </row>
    <row r="60" spans="1:5" s="21" customFormat="1" ht="12.75">
      <c r="A60" s="115"/>
      <c r="B60" s="100"/>
      <c r="C60" s="100"/>
      <c r="D60" s="173"/>
      <c r="E60" s="258"/>
    </row>
    <row r="61" spans="1:5" s="21" customFormat="1" ht="12.75">
      <c r="A61" s="115"/>
      <c r="B61" s="100"/>
      <c r="C61" s="100"/>
      <c r="D61" s="173"/>
      <c r="E61" s="258"/>
    </row>
    <row r="62" spans="1:5" ht="12.75">
      <c r="A62" s="248" t="s">
        <v>450</v>
      </c>
      <c r="B62" s="379" t="s">
        <v>338</v>
      </c>
      <c r="C62" s="112" t="s">
        <v>451</v>
      </c>
      <c r="D62" s="128">
        <v>1397822</v>
      </c>
      <c r="E62" s="114" t="s">
        <v>452</v>
      </c>
    </row>
    <row r="63" spans="1:5" ht="12.75">
      <c r="A63" s="118"/>
      <c r="B63" s="380"/>
      <c r="C63" s="112" t="s">
        <v>453</v>
      </c>
      <c r="D63" s="128">
        <v>2202895</v>
      </c>
      <c r="E63" s="114" t="s">
        <v>454</v>
      </c>
    </row>
    <row r="64" spans="1:5" ht="12.75">
      <c r="A64" s="118"/>
      <c r="B64" s="380"/>
      <c r="C64" s="112" t="s">
        <v>416</v>
      </c>
      <c r="D64" s="128">
        <v>3280000</v>
      </c>
      <c r="E64" s="114" t="s">
        <v>455</v>
      </c>
    </row>
    <row r="65" spans="1:5" ht="12.75">
      <c r="A65" s="118"/>
      <c r="B65" s="380"/>
      <c r="C65" s="112" t="s">
        <v>456</v>
      </c>
      <c r="D65" s="128">
        <v>1815558</v>
      </c>
      <c r="E65" s="114" t="s">
        <v>457</v>
      </c>
    </row>
    <row r="66" spans="1:5" ht="12.75">
      <c r="A66" s="118"/>
      <c r="B66" s="380"/>
      <c r="C66" s="245" t="s">
        <v>458</v>
      </c>
      <c r="D66" s="128">
        <v>8964943</v>
      </c>
      <c r="E66" s="114" t="s">
        <v>459</v>
      </c>
    </row>
    <row r="67" spans="1:5" ht="12.75">
      <c r="A67" s="118"/>
      <c r="B67" s="380"/>
      <c r="C67" s="245" t="s">
        <v>418</v>
      </c>
      <c r="D67" s="128">
        <v>399999</v>
      </c>
      <c r="E67" s="114" t="s">
        <v>460</v>
      </c>
    </row>
    <row r="68" spans="1:5" ht="12.75">
      <c r="A68" s="118"/>
      <c r="B68" s="380"/>
      <c r="C68" s="245" t="s">
        <v>420</v>
      </c>
      <c r="D68" s="128">
        <v>341999</v>
      </c>
      <c r="E68" s="114" t="s">
        <v>461</v>
      </c>
    </row>
    <row r="69" spans="1:5" ht="12.75">
      <c r="A69" s="381"/>
      <c r="B69" s="380"/>
      <c r="C69" s="245" t="s">
        <v>462</v>
      </c>
      <c r="D69" s="124">
        <v>643903</v>
      </c>
      <c r="E69" s="114" t="s">
        <v>463</v>
      </c>
    </row>
    <row r="70" spans="1:5" ht="12.75">
      <c r="A70" s="381"/>
      <c r="B70" s="380"/>
      <c r="C70" s="245" t="s">
        <v>464</v>
      </c>
      <c r="D70" s="124">
        <v>1086133</v>
      </c>
      <c r="E70" s="114" t="s">
        <v>465</v>
      </c>
    </row>
    <row r="71" spans="1:5" ht="12.75">
      <c r="A71" s="381"/>
      <c r="B71" s="382" t="s">
        <v>334</v>
      </c>
      <c r="C71" s="245" t="s">
        <v>422</v>
      </c>
      <c r="D71" s="124">
        <v>55742272</v>
      </c>
      <c r="E71" s="114" t="s">
        <v>466</v>
      </c>
    </row>
    <row r="72" spans="1:5" ht="12.75">
      <c r="A72" s="381"/>
      <c r="B72" s="377"/>
      <c r="C72" s="245" t="s">
        <v>424</v>
      </c>
      <c r="D72" s="124">
        <v>94774175</v>
      </c>
      <c r="E72" s="114" t="s">
        <v>467</v>
      </c>
    </row>
    <row r="73" spans="1:5" ht="12.75">
      <c r="A73" s="199" t="s">
        <v>239</v>
      </c>
      <c r="B73" s="111"/>
      <c r="C73" s="109"/>
      <c r="D73" s="104">
        <f>SUM(D62:D72)</f>
        <v>170649699</v>
      </c>
      <c r="E73" s="151"/>
    </row>
    <row r="74" spans="1:5" ht="12.75">
      <c r="A74" s="248" t="s">
        <v>468</v>
      </c>
      <c r="B74" s="379" t="s">
        <v>320</v>
      </c>
      <c r="C74" s="384"/>
      <c r="D74" s="129">
        <v>480000</v>
      </c>
      <c r="E74" s="151" t="s">
        <v>439</v>
      </c>
    </row>
    <row r="75" spans="1:5" ht="12.75">
      <c r="A75" s="385"/>
      <c r="B75" s="383"/>
      <c r="C75" s="384"/>
      <c r="D75" s="129">
        <v>480000</v>
      </c>
      <c r="E75" s="151" t="s">
        <v>440</v>
      </c>
    </row>
    <row r="76" spans="1:5" ht="12.75">
      <c r="A76" s="381"/>
      <c r="B76" s="383"/>
      <c r="C76" s="384"/>
      <c r="D76" s="129">
        <v>480000</v>
      </c>
      <c r="E76" s="151" t="s">
        <v>441</v>
      </c>
    </row>
    <row r="77" spans="1:5" ht="12.75">
      <c r="A77" s="199" t="s">
        <v>239</v>
      </c>
      <c r="B77" s="111"/>
      <c r="C77" s="109"/>
      <c r="D77" s="104">
        <f>SUM(D74:D76)</f>
        <v>1440000</v>
      </c>
      <c r="E77" s="151"/>
    </row>
    <row r="78" spans="1:5" ht="12.75">
      <c r="A78" s="376" t="s">
        <v>469</v>
      </c>
      <c r="B78" s="377"/>
      <c r="C78" s="377"/>
      <c r="D78" s="104">
        <f>D73++D77</f>
        <v>172089699</v>
      </c>
      <c r="E78" s="114"/>
    </row>
    <row r="79" spans="1:5" ht="12.75">
      <c r="A79" s="255"/>
      <c r="B79" s="127"/>
      <c r="C79" s="127"/>
      <c r="D79" s="256"/>
      <c r="E79" s="257"/>
    </row>
    <row r="80" spans="1:5" ht="15">
      <c r="A80" s="251" t="s">
        <v>289</v>
      </c>
      <c r="B80" s="252"/>
      <c r="C80" s="253"/>
      <c r="D80" s="254">
        <f>D9+D16+D52+D78</f>
        <v>406217757</v>
      </c>
      <c r="E80" s="151"/>
    </row>
    <row r="84" ht="15">
      <c r="D84" s="132"/>
    </row>
  </sheetData>
  <sheetProtection/>
  <mergeCells count="35">
    <mergeCell ref="A2:E2"/>
    <mergeCell ref="A3:E3"/>
    <mergeCell ref="A5:D5"/>
    <mergeCell ref="A6:A7"/>
    <mergeCell ref="B6:B7"/>
    <mergeCell ref="C6:C7"/>
    <mergeCell ref="D6:D7"/>
    <mergeCell ref="E6:E7"/>
    <mergeCell ref="A8:B8"/>
    <mergeCell ref="B10:B11"/>
    <mergeCell ref="C10:C11"/>
    <mergeCell ref="D10:D11"/>
    <mergeCell ref="A18:C18"/>
    <mergeCell ref="B19:B20"/>
    <mergeCell ref="C19:C20"/>
    <mergeCell ref="D19:D20"/>
    <mergeCell ref="E19:E20"/>
    <mergeCell ref="A21:B21"/>
    <mergeCell ref="B22:B30"/>
    <mergeCell ref="B40:B47"/>
    <mergeCell ref="C40:C46"/>
    <mergeCell ref="A49:A50"/>
    <mergeCell ref="B49:B50"/>
    <mergeCell ref="C49:C50"/>
    <mergeCell ref="D49:D50"/>
    <mergeCell ref="E49:E50"/>
    <mergeCell ref="A78:C78"/>
    <mergeCell ref="A51:C51"/>
    <mergeCell ref="A52:C52"/>
    <mergeCell ref="B62:B70"/>
    <mergeCell ref="A69:A72"/>
    <mergeCell ref="B71:B72"/>
    <mergeCell ref="B74:B76"/>
    <mergeCell ref="C74:C76"/>
    <mergeCell ref="A75:A76"/>
  </mergeCells>
  <printOptions/>
  <pageMargins left="0.5118110236220472" right="0" top="0.7480314960629921" bottom="0.7874015748031497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X25"/>
  <sheetViews>
    <sheetView zoomScalePageLayoutView="0" workbookViewId="0" topLeftCell="BI1">
      <selection activeCell="BL9" sqref="BL9:BL13"/>
    </sheetView>
  </sheetViews>
  <sheetFormatPr defaultColWidth="9.00390625" defaultRowHeight="12.75"/>
  <cols>
    <col min="1" max="1" width="15.875" style="18" customWidth="1"/>
    <col min="2" max="13" width="10.75390625" style="18" customWidth="1"/>
    <col min="14" max="14" width="15.75390625" style="18" customWidth="1"/>
    <col min="15" max="28" width="8.75390625" style="18" customWidth="1"/>
    <col min="29" max="29" width="14.375" style="18" customWidth="1"/>
    <col min="30" max="37" width="7.25390625" style="18" customWidth="1"/>
    <col min="38" max="38" width="6.75390625" style="18" customWidth="1"/>
    <col min="39" max="40" width="7.25390625" style="18" customWidth="1"/>
    <col min="41" max="41" width="6.625" style="18" customWidth="1"/>
    <col min="42" max="44" width="7.25390625" style="18" customWidth="1"/>
    <col min="45" max="47" width="7.875" style="22" bestFit="1" customWidth="1"/>
    <col min="48" max="48" width="14.375" style="18" customWidth="1"/>
    <col min="49" max="54" width="10.75390625" style="18" customWidth="1"/>
    <col min="55" max="60" width="10.75390625" style="22" customWidth="1"/>
    <col min="61" max="61" width="20.75390625" style="18" customWidth="1"/>
    <col min="62" max="62" width="6.625" style="2" bestFit="1" customWidth="1"/>
    <col min="63" max="63" width="8.125" style="2" bestFit="1" customWidth="1"/>
    <col min="64" max="64" width="8.00390625" style="2" customWidth="1"/>
    <col min="65" max="65" width="6.875" style="2" bestFit="1" customWidth="1"/>
    <col min="66" max="66" width="8.125" style="2" bestFit="1" customWidth="1"/>
    <col min="67" max="67" width="8.00390625" style="2" customWidth="1"/>
    <col min="68" max="68" width="5.875" style="2" bestFit="1" customWidth="1"/>
    <col min="69" max="69" width="8.125" style="2" bestFit="1" customWidth="1"/>
    <col min="70" max="70" width="8.125" style="2" customWidth="1"/>
    <col min="71" max="71" width="5.875" style="2" bestFit="1" customWidth="1"/>
    <col min="72" max="72" width="8.125" style="2" bestFit="1" customWidth="1"/>
    <col min="73" max="16384" width="9.125" style="18" customWidth="1"/>
  </cols>
  <sheetData>
    <row r="1" spans="1:72" ht="11.25">
      <c r="A1" s="18" t="s">
        <v>319</v>
      </c>
      <c r="M1" s="87" t="s">
        <v>176</v>
      </c>
      <c r="N1" s="18" t="s">
        <v>319</v>
      </c>
      <c r="AB1" s="87" t="s">
        <v>176</v>
      </c>
      <c r="AC1" s="18" t="s">
        <v>319</v>
      </c>
      <c r="AU1" s="87" t="s">
        <v>176</v>
      </c>
      <c r="AV1" s="18" t="s">
        <v>319</v>
      </c>
      <c r="BC1" s="18"/>
      <c r="BD1" s="18"/>
      <c r="BE1" s="18"/>
      <c r="BF1" s="18"/>
      <c r="BG1" s="18"/>
      <c r="BH1" s="87" t="s">
        <v>176</v>
      </c>
      <c r="BI1" s="18" t="s">
        <v>319</v>
      </c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87" t="s">
        <v>176</v>
      </c>
    </row>
    <row r="2" spans="1:76" ht="12.75" customHeight="1">
      <c r="A2" s="409" t="s">
        <v>172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 t="s">
        <v>172</v>
      </c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 t="s">
        <v>172</v>
      </c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 t="s">
        <v>172</v>
      </c>
      <c r="AW2" s="409"/>
      <c r="AX2" s="409"/>
      <c r="AY2" s="409"/>
      <c r="AZ2" s="409"/>
      <c r="BA2" s="409"/>
      <c r="BB2" s="409"/>
      <c r="BC2" s="409"/>
      <c r="BD2" s="409"/>
      <c r="BE2" s="409"/>
      <c r="BF2" s="409"/>
      <c r="BG2" s="409"/>
      <c r="BH2" s="409"/>
      <c r="BI2" s="409" t="s">
        <v>172</v>
      </c>
      <c r="BJ2" s="409"/>
      <c r="BK2" s="409"/>
      <c r="BL2" s="409"/>
      <c r="BM2" s="409"/>
      <c r="BN2" s="409"/>
      <c r="BO2" s="409"/>
      <c r="BP2" s="409"/>
      <c r="BQ2" s="409"/>
      <c r="BR2" s="409"/>
      <c r="BS2" s="409"/>
      <c r="BT2" s="409"/>
      <c r="BU2" s="36"/>
      <c r="BV2" s="36"/>
      <c r="BW2" s="36"/>
      <c r="BX2" s="36"/>
    </row>
    <row r="3" spans="1:76" ht="12.75" customHeight="1">
      <c r="A3" s="409" t="s">
        <v>371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 t="s">
        <v>371</v>
      </c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 t="s">
        <v>371</v>
      </c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 t="s">
        <v>371</v>
      </c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 t="s">
        <v>371</v>
      </c>
      <c r="BJ3" s="409"/>
      <c r="BK3" s="409"/>
      <c r="BL3" s="409"/>
      <c r="BM3" s="409"/>
      <c r="BN3" s="409"/>
      <c r="BO3" s="409"/>
      <c r="BP3" s="409"/>
      <c r="BQ3" s="409"/>
      <c r="BR3" s="409"/>
      <c r="BS3" s="409"/>
      <c r="BT3" s="409"/>
      <c r="BU3" s="36"/>
      <c r="BV3" s="36"/>
      <c r="BW3" s="36"/>
      <c r="BX3" s="36"/>
    </row>
    <row r="4" spans="6:76" ht="12.75" customHeight="1"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W4" s="36"/>
      <c r="AX4" s="36"/>
      <c r="AY4" s="36"/>
      <c r="AZ4" s="36"/>
      <c r="BC4" s="18"/>
      <c r="BD4" s="18"/>
      <c r="BE4" s="18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</row>
    <row r="6" spans="1:72" s="29" customFormat="1" ht="11.25" customHeight="1">
      <c r="A6" s="27"/>
      <c r="B6" s="268"/>
      <c r="C6" s="269"/>
      <c r="D6" s="270"/>
      <c r="E6" s="268"/>
      <c r="F6" s="269"/>
      <c r="G6" s="270"/>
      <c r="H6" s="268"/>
      <c r="I6" s="269"/>
      <c r="J6" s="270"/>
      <c r="K6" s="268"/>
      <c r="L6" s="269"/>
      <c r="M6" s="270"/>
      <c r="N6" s="27"/>
      <c r="O6" s="414" t="s">
        <v>144</v>
      </c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27"/>
      <c r="AD6" s="268"/>
      <c r="AE6" s="269"/>
      <c r="AF6" s="270"/>
      <c r="AG6" s="268"/>
      <c r="AH6" s="269"/>
      <c r="AI6" s="270"/>
      <c r="AJ6" s="406" t="s">
        <v>145</v>
      </c>
      <c r="AK6" s="407"/>
      <c r="AL6" s="407"/>
      <c r="AM6" s="407"/>
      <c r="AN6" s="407"/>
      <c r="AO6" s="407"/>
      <c r="AP6" s="407"/>
      <c r="AQ6" s="407"/>
      <c r="AR6" s="408"/>
      <c r="AS6" s="319"/>
      <c r="AT6" s="320"/>
      <c r="AU6" s="321"/>
      <c r="AV6" s="27"/>
      <c r="AW6" s="268"/>
      <c r="AX6" s="269"/>
      <c r="AY6" s="270"/>
      <c r="AZ6" s="268"/>
      <c r="BA6" s="269"/>
      <c r="BB6" s="270"/>
      <c r="BC6" s="319"/>
      <c r="BD6" s="320"/>
      <c r="BE6" s="321"/>
      <c r="BF6" s="319"/>
      <c r="BG6" s="320"/>
      <c r="BH6" s="321"/>
      <c r="BI6" s="27"/>
      <c r="BJ6" s="268"/>
      <c r="BK6" s="263"/>
      <c r="BL6" s="264"/>
      <c r="BM6" s="268"/>
      <c r="BN6" s="263"/>
      <c r="BO6" s="264"/>
      <c r="BP6" s="268"/>
      <c r="BQ6" s="263"/>
      <c r="BR6" s="264"/>
      <c r="BS6" s="268"/>
      <c r="BT6" s="264"/>
    </row>
    <row r="7" spans="1:72" s="31" customFormat="1" ht="38.25" customHeight="1">
      <c r="A7" s="28" t="s">
        <v>40</v>
      </c>
      <c r="B7" s="406" t="s">
        <v>70</v>
      </c>
      <c r="C7" s="407"/>
      <c r="D7" s="408"/>
      <c r="E7" s="406" t="s">
        <v>146</v>
      </c>
      <c r="F7" s="407"/>
      <c r="G7" s="408"/>
      <c r="H7" s="406" t="s">
        <v>71</v>
      </c>
      <c r="I7" s="407"/>
      <c r="J7" s="408"/>
      <c r="K7" s="406" t="s">
        <v>147</v>
      </c>
      <c r="L7" s="407"/>
      <c r="M7" s="408"/>
      <c r="N7" s="28" t="s">
        <v>40</v>
      </c>
      <c r="O7" s="406" t="s">
        <v>165</v>
      </c>
      <c r="P7" s="407"/>
      <c r="Q7" s="408"/>
      <c r="R7" s="406" t="s">
        <v>148</v>
      </c>
      <c r="S7" s="407"/>
      <c r="T7" s="408"/>
      <c r="U7" s="406" t="s">
        <v>149</v>
      </c>
      <c r="V7" s="407"/>
      <c r="W7" s="408"/>
      <c r="X7" s="406" t="s">
        <v>150</v>
      </c>
      <c r="Y7" s="407"/>
      <c r="Z7" s="408"/>
      <c r="AA7" s="414" t="s">
        <v>151</v>
      </c>
      <c r="AB7" s="414"/>
      <c r="AC7" s="28" t="s">
        <v>40</v>
      </c>
      <c r="AD7" s="406" t="s">
        <v>164</v>
      </c>
      <c r="AE7" s="407"/>
      <c r="AF7" s="408"/>
      <c r="AG7" s="406" t="s">
        <v>152</v>
      </c>
      <c r="AH7" s="407"/>
      <c r="AI7" s="408"/>
      <c r="AJ7" s="406" t="s">
        <v>153</v>
      </c>
      <c r="AK7" s="407"/>
      <c r="AL7" s="408"/>
      <c r="AM7" s="406" t="s">
        <v>154</v>
      </c>
      <c r="AN7" s="407"/>
      <c r="AO7" s="408"/>
      <c r="AP7" s="406" t="s">
        <v>155</v>
      </c>
      <c r="AQ7" s="407"/>
      <c r="AR7" s="408"/>
      <c r="AS7" s="410" t="s">
        <v>166</v>
      </c>
      <c r="AT7" s="411"/>
      <c r="AU7" s="412"/>
      <c r="AV7" s="28" t="s">
        <v>40</v>
      </c>
      <c r="AW7" s="406" t="s">
        <v>156</v>
      </c>
      <c r="AX7" s="407"/>
      <c r="AY7" s="408"/>
      <c r="AZ7" s="406" t="s">
        <v>394</v>
      </c>
      <c r="BA7" s="407"/>
      <c r="BB7" s="408"/>
      <c r="BC7" s="410" t="s">
        <v>167</v>
      </c>
      <c r="BD7" s="411"/>
      <c r="BE7" s="412"/>
      <c r="BF7" s="410" t="s">
        <v>157</v>
      </c>
      <c r="BG7" s="411"/>
      <c r="BH7" s="412"/>
      <c r="BI7" s="28" t="s">
        <v>40</v>
      </c>
      <c r="BJ7" s="403" t="s">
        <v>24</v>
      </c>
      <c r="BK7" s="404"/>
      <c r="BL7" s="405"/>
      <c r="BM7" s="403" t="s">
        <v>23</v>
      </c>
      <c r="BN7" s="404"/>
      <c r="BO7" s="405"/>
      <c r="BP7" s="413" t="s">
        <v>34</v>
      </c>
      <c r="BQ7" s="413"/>
      <c r="BR7" s="20" t="s">
        <v>998</v>
      </c>
      <c r="BS7" s="413" t="s">
        <v>168</v>
      </c>
      <c r="BT7" s="413"/>
    </row>
    <row r="8" spans="1:72" s="31" customFormat="1" ht="22.5">
      <c r="A8" s="28"/>
      <c r="B8" s="28" t="s">
        <v>142</v>
      </c>
      <c r="C8" s="28" t="s">
        <v>143</v>
      </c>
      <c r="D8" s="28" t="s">
        <v>225</v>
      </c>
      <c r="E8" s="28" t="s">
        <v>142</v>
      </c>
      <c r="F8" s="28" t="s">
        <v>143</v>
      </c>
      <c r="G8" s="28" t="s">
        <v>225</v>
      </c>
      <c r="H8" s="28" t="s">
        <v>142</v>
      </c>
      <c r="I8" s="28" t="s">
        <v>143</v>
      </c>
      <c r="J8" s="28" t="s">
        <v>225</v>
      </c>
      <c r="K8" s="28" t="s">
        <v>142</v>
      </c>
      <c r="L8" s="28" t="s">
        <v>143</v>
      </c>
      <c r="M8" s="28" t="s">
        <v>225</v>
      </c>
      <c r="N8" s="28"/>
      <c r="O8" s="28" t="s">
        <v>142</v>
      </c>
      <c r="P8" s="28" t="s">
        <v>143</v>
      </c>
      <c r="Q8" s="28" t="s">
        <v>225</v>
      </c>
      <c r="R8" s="28" t="s">
        <v>142</v>
      </c>
      <c r="S8" s="28" t="s">
        <v>143</v>
      </c>
      <c r="T8" s="28" t="s">
        <v>225</v>
      </c>
      <c r="U8" s="28" t="s">
        <v>142</v>
      </c>
      <c r="V8" s="28" t="s">
        <v>143</v>
      </c>
      <c r="W8" s="28" t="s">
        <v>225</v>
      </c>
      <c r="X8" s="28" t="s">
        <v>142</v>
      </c>
      <c r="Y8" s="28" t="s">
        <v>143</v>
      </c>
      <c r="Z8" s="28" t="s">
        <v>225</v>
      </c>
      <c r="AA8" s="28" t="s">
        <v>142</v>
      </c>
      <c r="AB8" s="28" t="s">
        <v>143</v>
      </c>
      <c r="AC8" s="28"/>
      <c r="AD8" s="28" t="s">
        <v>142</v>
      </c>
      <c r="AE8" s="28" t="s">
        <v>143</v>
      </c>
      <c r="AF8" s="28" t="s">
        <v>225</v>
      </c>
      <c r="AG8" s="28" t="s">
        <v>142</v>
      </c>
      <c r="AH8" s="28" t="s">
        <v>143</v>
      </c>
      <c r="AI8" s="28" t="s">
        <v>225</v>
      </c>
      <c r="AJ8" s="28" t="s">
        <v>142</v>
      </c>
      <c r="AK8" s="28" t="s">
        <v>169</v>
      </c>
      <c r="AL8" s="28" t="s">
        <v>225</v>
      </c>
      <c r="AM8" s="28" t="s">
        <v>142</v>
      </c>
      <c r="AN8" s="28" t="s">
        <v>169</v>
      </c>
      <c r="AO8" s="28" t="s">
        <v>225</v>
      </c>
      <c r="AP8" s="28" t="s">
        <v>142</v>
      </c>
      <c r="AQ8" s="28" t="s">
        <v>143</v>
      </c>
      <c r="AR8" s="28" t="s">
        <v>225</v>
      </c>
      <c r="AS8" s="30" t="s">
        <v>142</v>
      </c>
      <c r="AT8" s="30" t="s">
        <v>169</v>
      </c>
      <c r="AU8" s="28" t="s">
        <v>225</v>
      </c>
      <c r="AV8" s="28"/>
      <c r="AW8" s="28" t="s">
        <v>142</v>
      </c>
      <c r="AX8" s="28" t="s">
        <v>169</v>
      </c>
      <c r="AY8" s="28" t="s">
        <v>225</v>
      </c>
      <c r="AZ8" s="28" t="s">
        <v>142</v>
      </c>
      <c r="BA8" s="28" t="s">
        <v>169</v>
      </c>
      <c r="BB8" s="28" t="s">
        <v>225</v>
      </c>
      <c r="BC8" s="28" t="s">
        <v>142</v>
      </c>
      <c r="BD8" s="28" t="s">
        <v>169</v>
      </c>
      <c r="BE8" s="28" t="s">
        <v>225</v>
      </c>
      <c r="BF8" s="30" t="s">
        <v>142</v>
      </c>
      <c r="BG8" s="30" t="s">
        <v>143</v>
      </c>
      <c r="BH8" s="28" t="s">
        <v>225</v>
      </c>
      <c r="BI8" s="28"/>
      <c r="BJ8" s="28" t="s">
        <v>142</v>
      </c>
      <c r="BK8" s="28" t="s">
        <v>143</v>
      </c>
      <c r="BL8" s="28" t="s">
        <v>225</v>
      </c>
      <c r="BM8" s="28" t="s">
        <v>142</v>
      </c>
      <c r="BN8" s="28" t="s">
        <v>143</v>
      </c>
      <c r="BO8" s="28" t="s">
        <v>225</v>
      </c>
      <c r="BP8" s="28" t="s">
        <v>142</v>
      </c>
      <c r="BQ8" s="28" t="s">
        <v>143</v>
      </c>
      <c r="BR8" s="28"/>
      <c r="BS8" s="28" t="s">
        <v>142</v>
      </c>
      <c r="BT8" s="28" t="s">
        <v>143</v>
      </c>
    </row>
    <row r="9" spans="1:72" ht="11.25">
      <c r="A9" s="17" t="s">
        <v>63</v>
      </c>
      <c r="B9" s="266">
        <v>139281</v>
      </c>
      <c r="C9" s="266">
        <v>148953</v>
      </c>
      <c r="D9" s="266">
        <v>143030</v>
      </c>
      <c r="E9" s="266">
        <v>41357</v>
      </c>
      <c r="F9" s="266">
        <v>43152</v>
      </c>
      <c r="G9" s="266">
        <v>36075</v>
      </c>
      <c r="H9" s="266">
        <v>246755</v>
      </c>
      <c r="I9" s="266">
        <v>328184</v>
      </c>
      <c r="J9" s="266">
        <v>298041</v>
      </c>
      <c r="K9" s="266">
        <f>'[1]GESZ'!F4</f>
        <v>0</v>
      </c>
      <c r="L9" s="266">
        <f>'[1]GESZ'!F27</f>
        <v>0</v>
      </c>
      <c r="M9" s="266"/>
      <c r="N9" s="17" t="s">
        <v>63</v>
      </c>
      <c r="O9" s="266">
        <f>'[1]GESZ'!G4</f>
        <v>0</v>
      </c>
      <c r="P9" s="266">
        <v>7601</v>
      </c>
      <c r="Q9" s="266">
        <v>6836</v>
      </c>
      <c r="R9" s="266">
        <f>'[1]GESZ'!H4</f>
        <v>0</v>
      </c>
      <c r="S9" s="266">
        <f>'[1]GESZ'!H27</f>
        <v>0</v>
      </c>
      <c r="T9" s="266"/>
      <c r="U9" s="266">
        <f>'[1]GESZ'!I4</f>
        <v>0</v>
      </c>
      <c r="V9" s="266">
        <f>'[1]GESZ'!I27</f>
        <v>0</v>
      </c>
      <c r="W9" s="266"/>
      <c r="X9" s="266">
        <f>'[1]GESZ'!J4</f>
        <v>0</v>
      </c>
      <c r="Y9" s="266">
        <f>'[1]GESZ'!J27</f>
        <v>0</v>
      </c>
      <c r="Z9" s="266"/>
      <c r="AA9" s="266">
        <f>'[1]GESZ'!K4</f>
        <v>0</v>
      </c>
      <c r="AB9" s="266">
        <f>'[1]GESZ'!K27</f>
        <v>0</v>
      </c>
      <c r="AC9" s="17" t="s">
        <v>63</v>
      </c>
      <c r="AD9" s="266">
        <v>2750</v>
      </c>
      <c r="AE9" s="266">
        <v>2750</v>
      </c>
      <c r="AF9" s="266">
        <v>2745</v>
      </c>
      <c r="AG9" s="266">
        <v>3000</v>
      </c>
      <c r="AH9" s="266">
        <v>3000</v>
      </c>
      <c r="AI9" s="266">
        <v>0</v>
      </c>
      <c r="AJ9" s="266">
        <f>'[1]GESZ'!N4</f>
        <v>0</v>
      </c>
      <c r="AK9" s="266">
        <f>'[1]GESZ'!N27</f>
        <v>0</v>
      </c>
      <c r="AL9" s="266"/>
      <c r="AM9" s="266">
        <f>'[1]GESZ'!O4</f>
        <v>0</v>
      </c>
      <c r="AN9" s="266">
        <f>'[1]GESZ'!O27</f>
        <v>0</v>
      </c>
      <c r="AO9" s="266"/>
      <c r="AP9" s="266">
        <f>'[1]GESZ'!P4</f>
        <v>0</v>
      </c>
      <c r="AQ9" s="266">
        <f>'[1]GESZ'!P27</f>
        <v>0</v>
      </c>
      <c r="AR9" s="266"/>
      <c r="AS9" s="19">
        <f>B9+E9+H9+K9+O9+R9+U9+X9+AA9+AD9+AG9+AJ9+AM9+AP9</f>
        <v>433143</v>
      </c>
      <c r="AT9" s="19">
        <f>C9+F9+I9+L9+P9+S9+V9+Y9+AB9+AE9+AH9+AK9+AN9+AQ9</f>
        <v>533640</v>
      </c>
      <c r="AU9" s="19">
        <f>D9+G9+J9+M9+Q9+T9+W9+Z9+AF9+AI9+AL9+AO9+AR9</f>
        <v>486727</v>
      </c>
      <c r="AV9" s="17" t="s">
        <v>63</v>
      </c>
      <c r="AW9" s="266">
        <f>'[1]GESZ'!R4</f>
        <v>0</v>
      </c>
      <c r="AX9" s="266">
        <f>'[1]GESZ'!R27</f>
        <v>0</v>
      </c>
      <c r="AY9" s="266"/>
      <c r="AZ9" s="266">
        <f>'[1]GESZ'!S4</f>
        <v>0</v>
      </c>
      <c r="BA9" s="266">
        <f>'[1]GESZ'!S27</f>
        <v>0</v>
      </c>
      <c r="BB9" s="266"/>
      <c r="BC9" s="266">
        <f>AW9+AZ9</f>
        <v>0</v>
      </c>
      <c r="BD9" s="266">
        <f>AX9+BA9</f>
        <v>0</v>
      </c>
      <c r="BE9" s="266">
        <f>AY9+BB9</f>
        <v>0</v>
      </c>
      <c r="BF9" s="19">
        <f>AS9+BC9</f>
        <v>433143</v>
      </c>
      <c r="BG9" s="19">
        <f>AT9+BD9</f>
        <v>533640</v>
      </c>
      <c r="BH9" s="19">
        <f>AU9+BE9</f>
        <v>486727</v>
      </c>
      <c r="BI9" s="17" t="s">
        <v>63</v>
      </c>
      <c r="BJ9" s="266">
        <v>35861</v>
      </c>
      <c r="BK9" s="266">
        <v>122502</v>
      </c>
      <c r="BL9" s="266">
        <v>122503</v>
      </c>
      <c r="BM9" s="266"/>
      <c r="BN9" s="266"/>
      <c r="BO9" s="266"/>
      <c r="BP9" s="266">
        <v>79</v>
      </c>
      <c r="BQ9" s="266">
        <v>79</v>
      </c>
      <c r="BR9" s="266">
        <v>74</v>
      </c>
      <c r="BS9" s="266"/>
      <c r="BT9" s="13"/>
    </row>
    <row r="10" spans="1:72" ht="11.25">
      <c r="A10" s="17" t="s">
        <v>158</v>
      </c>
      <c r="B10" s="266">
        <v>281811</v>
      </c>
      <c r="C10" s="266">
        <v>278941</v>
      </c>
      <c r="D10" s="266">
        <v>278933</v>
      </c>
      <c r="E10" s="266">
        <v>79069</v>
      </c>
      <c r="F10" s="266">
        <v>77596</v>
      </c>
      <c r="G10" s="266">
        <v>77596</v>
      </c>
      <c r="H10" s="266">
        <v>108848</v>
      </c>
      <c r="I10" s="266">
        <v>115719</v>
      </c>
      <c r="J10" s="266">
        <v>108060</v>
      </c>
      <c r="K10" s="266">
        <f>'[1]K.V.Óvoda'!F4</f>
        <v>0</v>
      </c>
      <c r="L10" s="266">
        <f>'[1]K.V.Óvoda'!F28</f>
        <v>0</v>
      </c>
      <c r="M10" s="266"/>
      <c r="N10" s="17" t="s">
        <v>158</v>
      </c>
      <c r="O10" s="266">
        <f>'[1]K.V.Óvoda'!G4</f>
        <v>0</v>
      </c>
      <c r="P10" s="266">
        <v>4528</v>
      </c>
      <c r="Q10" s="266">
        <v>4528</v>
      </c>
      <c r="R10" s="266">
        <f>'[1]K.V.Óvoda'!H4</f>
        <v>0</v>
      </c>
      <c r="S10" s="266">
        <f>'[1]K.V.Óvoda'!H28</f>
        <v>0</v>
      </c>
      <c r="T10" s="266"/>
      <c r="U10" s="266">
        <f>'[1]K.V.Óvoda'!I4</f>
        <v>0</v>
      </c>
      <c r="V10" s="266">
        <f>'[1]K.V.Óvoda'!I28</f>
        <v>0</v>
      </c>
      <c r="W10" s="266"/>
      <c r="X10" s="266">
        <f>'[1]K.V.Óvoda'!J4</f>
        <v>0</v>
      </c>
      <c r="Y10" s="266">
        <f>'[1]K.V.Óvoda'!J28</f>
        <v>0</v>
      </c>
      <c r="Z10" s="266"/>
      <c r="AA10" s="266">
        <f>'[1]K.V.Óvoda'!K4</f>
        <v>0</v>
      </c>
      <c r="AB10" s="266">
        <f>'[1]K.V.Óvoda'!K28</f>
        <v>0</v>
      </c>
      <c r="AC10" s="17" t="s">
        <v>158</v>
      </c>
      <c r="AD10" s="266">
        <v>2000</v>
      </c>
      <c r="AE10" s="266">
        <v>2601</v>
      </c>
      <c r="AF10" s="266">
        <v>1937</v>
      </c>
      <c r="AG10" s="266">
        <f>'[1]K.V.Óvoda'!M4</f>
        <v>0</v>
      </c>
      <c r="AH10" s="266">
        <v>2273</v>
      </c>
      <c r="AI10" s="266">
        <v>2273</v>
      </c>
      <c r="AJ10" s="266">
        <f>'[1]K.V.Óvoda'!N4</f>
        <v>0</v>
      </c>
      <c r="AK10" s="266">
        <f>'[1]K.V.Óvoda'!N28</f>
        <v>0</v>
      </c>
      <c r="AL10" s="266"/>
      <c r="AM10" s="266">
        <f>'[1]K.V.Óvoda'!O4</f>
        <v>0</v>
      </c>
      <c r="AN10" s="266">
        <f>'[1]K.V.Óvoda'!O28</f>
        <v>0</v>
      </c>
      <c r="AO10" s="266"/>
      <c r="AP10" s="266">
        <f>'[1]K.V.Óvoda'!P4</f>
        <v>0</v>
      </c>
      <c r="AQ10" s="266">
        <f>'[1]K.V.Óvoda'!P28</f>
        <v>0</v>
      </c>
      <c r="AR10" s="266"/>
      <c r="AS10" s="19">
        <f aca="true" t="shared" si="0" ref="AS10:AS16">B10+E10+H10+K10+O10+R10+U10+X10+AA10+AD10+AG10+AJ10+AM10+AP10</f>
        <v>471728</v>
      </c>
      <c r="AT10" s="19">
        <f aca="true" t="shared" si="1" ref="AT10:AT16">C10+F10+I10+L10+P10+S10+V10+Y10+AB10+AE10+AH10+AK10+AN10+AQ10</f>
        <v>481658</v>
      </c>
      <c r="AU10" s="19">
        <f aca="true" t="shared" si="2" ref="AU10:AU16">D10+G10+J10+M10+Q10+T10+W10+Z10+AF10+AI10+AL10+AO10+AR10</f>
        <v>473327</v>
      </c>
      <c r="AV10" s="17" t="s">
        <v>158</v>
      </c>
      <c r="AW10" s="266">
        <f>'[1]K.V.Óvoda'!R4</f>
        <v>0</v>
      </c>
      <c r="AX10" s="266">
        <f>'[1]K.V.Óvoda'!R28</f>
        <v>0</v>
      </c>
      <c r="AY10" s="266"/>
      <c r="AZ10" s="266">
        <f>'[1]K.V.Óvoda'!S4</f>
        <v>0</v>
      </c>
      <c r="BA10" s="266">
        <f>'[1]K.V.Óvoda'!S28</f>
        <v>0</v>
      </c>
      <c r="BB10" s="266"/>
      <c r="BC10" s="266">
        <f aca="true" t="shared" si="3" ref="BC10:BC16">AW10+AZ10</f>
        <v>0</v>
      </c>
      <c r="BD10" s="266">
        <f aca="true" t="shared" si="4" ref="BD10:BE14">AX10+BA10</f>
        <v>0</v>
      </c>
      <c r="BE10" s="266">
        <f t="shared" si="4"/>
        <v>0</v>
      </c>
      <c r="BF10" s="19">
        <f aca="true" t="shared" si="5" ref="BF10:BF16">AS10+BC10</f>
        <v>471728</v>
      </c>
      <c r="BG10" s="19">
        <f aca="true" t="shared" si="6" ref="BG10:BH14">AT10+BD10</f>
        <v>481658</v>
      </c>
      <c r="BH10" s="19">
        <f t="shared" si="6"/>
        <v>473327</v>
      </c>
      <c r="BI10" s="17" t="s">
        <v>158</v>
      </c>
      <c r="BJ10" s="266">
        <v>25539</v>
      </c>
      <c r="BK10" s="266">
        <v>30615</v>
      </c>
      <c r="BL10" s="266">
        <v>30615</v>
      </c>
      <c r="BM10" s="266"/>
      <c r="BN10" s="266"/>
      <c r="BO10" s="266"/>
      <c r="BP10" s="266">
        <v>108</v>
      </c>
      <c r="BQ10" s="266">
        <v>108</v>
      </c>
      <c r="BR10" s="266">
        <v>108</v>
      </c>
      <c r="BS10" s="266"/>
      <c r="BT10" s="13"/>
    </row>
    <row r="11" spans="1:72" ht="11.25">
      <c r="A11" s="17" t="s">
        <v>159</v>
      </c>
      <c r="B11" s="266">
        <v>17078</v>
      </c>
      <c r="C11" s="266">
        <v>17018</v>
      </c>
      <c r="D11" s="266">
        <v>17018</v>
      </c>
      <c r="E11" s="266">
        <v>4401</v>
      </c>
      <c r="F11" s="266">
        <v>3849</v>
      </c>
      <c r="G11" s="266">
        <v>3849</v>
      </c>
      <c r="H11" s="266">
        <v>10840</v>
      </c>
      <c r="I11" s="266">
        <v>16678</v>
      </c>
      <c r="J11" s="266">
        <v>16180</v>
      </c>
      <c r="K11" s="266">
        <f>'[1]Könyvtár'!F4</f>
        <v>0</v>
      </c>
      <c r="L11" s="266">
        <f>'[1]Könyvtár'!F16</f>
        <v>0</v>
      </c>
      <c r="M11" s="266"/>
      <c r="N11" s="17" t="s">
        <v>159</v>
      </c>
      <c r="O11" s="266">
        <f>'[1]Könyvtár'!G4</f>
        <v>0</v>
      </c>
      <c r="P11" s="266">
        <v>681</v>
      </c>
      <c r="Q11" s="266">
        <v>681</v>
      </c>
      <c r="R11" s="266">
        <f>'[1]Könyvtár'!H4</f>
        <v>0</v>
      </c>
      <c r="S11" s="266">
        <f>'[1]Könyvtár'!H16</f>
        <v>0</v>
      </c>
      <c r="T11" s="266"/>
      <c r="U11" s="266">
        <f>'[1]Könyvtár'!I4</f>
        <v>0</v>
      </c>
      <c r="V11" s="266">
        <f>'[1]Könyvtár'!I16</f>
        <v>0</v>
      </c>
      <c r="W11" s="266"/>
      <c r="X11" s="266">
        <f>'[1]Könyvtár'!J4</f>
        <v>0</v>
      </c>
      <c r="Y11" s="266">
        <f>'[1]Könyvtár'!J16</f>
        <v>0</v>
      </c>
      <c r="Z11" s="266"/>
      <c r="AA11" s="266">
        <f>'[1]Könyvtár'!K4</f>
        <v>0</v>
      </c>
      <c r="AB11" s="266">
        <f>'[1]Könyvtár'!K16</f>
        <v>0</v>
      </c>
      <c r="AC11" s="17" t="s">
        <v>159</v>
      </c>
      <c r="AD11" s="266">
        <v>19760</v>
      </c>
      <c r="AE11" s="266">
        <v>6144</v>
      </c>
      <c r="AF11" s="266">
        <v>3407</v>
      </c>
      <c r="AG11" s="266">
        <f>'[1]Könyvtár'!M4</f>
        <v>0</v>
      </c>
      <c r="AH11" s="266">
        <f>'[1]Könyvtár'!M16</f>
        <v>0</v>
      </c>
      <c r="AI11" s="266"/>
      <c r="AJ11" s="266">
        <f>'[1]Könyvtár'!N4</f>
        <v>0</v>
      </c>
      <c r="AK11" s="266">
        <f>'[1]Könyvtár'!N16</f>
        <v>0</v>
      </c>
      <c r="AL11" s="266"/>
      <c r="AM11" s="266">
        <f>'[1]Könyvtár'!O4</f>
        <v>0</v>
      </c>
      <c r="AN11" s="266">
        <f>'[1]Könyvtár'!O16</f>
        <v>0</v>
      </c>
      <c r="AO11" s="266"/>
      <c r="AP11" s="266">
        <f>'[1]Könyvtár'!P4</f>
        <v>0</v>
      </c>
      <c r="AQ11" s="266">
        <f>'[1]Könyvtár'!P16</f>
        <v>0</v>
      </c>
      <c r="AR11" s="266"/>
      <c r="AS11" s="19">
        <f t="shared" si="0"/>
        <v>52079</v>
      </c>
      <c r="AT11" s="19">
        <f t="shared" si="1"/>
        <v>44370</v>
      </c>
      <c r="AU11" s="19">
        <f t="shared" si="2"/>
        <v>41135</v>
      </c>
      <c r="AV11" s="17" t="s">
        <v>159</v>
      </c>
      <c r="AW11" s="266">
        <f>'[1]Könyvtár'!R4</f>
        <v>0</v>
      </c>
      <c r="AX11" s="266">
        <f>'[1]Könyvtár'!R16</f>
        <v>0</v>
      </c>
      <c r="AY11" s="266"/>
      <c r="AZ11" s="266">
        <f>'[1]Könyvtár'!S4</f>
        <v>0</v>
      </c>
      <c r="BA11" s="266">
        <f>'[1]Könyvtár'!S16</f>
        <v>0</v>
      </c>
      <c r="BB11" s="266"/>
      <c r="BC11" s="266">
        <f t="shared" si="3"/>
        <v>0</v>
      </c>
      <c r="BD11" s="266">
        <f t="shared" si="4"/>
        <v>0</v>
      </c>
      <c r="BE11" s="266">
        <f t="shared" si="4"/>
        <v>0</v>
      </c>
      <c r="BF11" s="19">
        <f t="shared" si="5"/>
        <v>52079</v>
      </c>
      <c r="BG11" s="19">
        <f t="shared" si="6"/>
        <v>44370</v>
      </c>
      <c r="BH11" s="19">
        <f t="shared" si="6"/>
        <v>41135</v>
      </c>
      <c r="BI11" s="17" t="s">
        <v>159</v>
      </c>
      <c r="BJ11" s="266">
        <v>7240</v>
      </c>
      <c r="BK11" s="266">
        <v>7007</v>
      </c>
      <c r="BL11" s="266">
        <v>7007</v>
      </c>
      <c r="BM11" s="266"/>
      <c r="BN11" s="266"/>
      <c r="BO11" s="266"/>
      <c r="BP11" s="266">
        <v>7</v>
      </c>
      <c r="BQ11" s="266">
        <v>7</v>
      </c>
      <c r="BR11" s="266">
        <v>7</v>
      </c>
      <c r="BS11" s="266"/>
      <c r="BT11" s="13"/>
    </row>
    <row r="12" spans="1:72" ht="11.25">
      <c r="A12" s="17" t="s">
        <v>160</v>
      </c>
      <c r="B12" s="266">
        <v>30377</v>
      </c>
      <c r="C12" s="266">
        <v>39194</v>
      </c>
      <c r="D12" s="266">
        <v>39194</v>
      </c>
      <c r="E12" s="266">
        <v>7905</v>
      </c>
      <c r="F12" s="266">
        <v>10092</v>
      </c>
      <c r="G12" s="266">
        <v>10092</v>
      </c>
      <c r="H12" s="266">
        <v>35543</v>
      </c>
      <c r="I12" s="266">
        <v>46248</v>
      </c>
      <c r="J12" s="266">
        <v>41862</v>
      </c>
      <c r="K12" s="266">
        <f>'[1]KH'!F4</f>
        <v>0</v>
      </c>
      <c r="L12" s="266">
        <f>'[1]KH'!F31</f>
        <v>0</v>
      </c>
      <c r="M12" s="266"/>
      <c r="N12" s="17" t="s">
        <v>160</v>
      </c>
      <c r="O12" s="266">
        <f>'[1]KH'!G4</f>
        <v>0</v>
      </c>
      <c r="P12" s="266">
        <v>522</v>
      </c>
      <c r="Q12" s="266">
        <v>521</v>
      </c>
      <c r="R12" s="266">
        <f>'[1]KH'!H4</f>
        <v>0</v>
      </c>
      <c r="S12" s="266">
        <f>'[1]KH'!H31</f>
        <v>0</v>
      </c>
      <c r="T12" s="266"/>
      <c r="U12" s="266">
        <f>'[1]KH'!I4</f>
        <v>0</v>
      </c>
      <c r="V12" s="266">
        <f>'[1]KH'!I31</f>
        <v>0</v>
      </c>
      <c r="W12" s="266"/>
      <c r="X12" s="266">
        <f>'[1]KH'!J4</f>
        <v>0</v>
      </c>
      <c r="Y12" s="266">
        <f>'[1]KH'!J31</f>
        <v>0</v>
      </c>
      <c r="Z12" s="266"/>
      <c r="AA12" s="266">
        <f>'[1]KH'!K4</f>
        <v>0</v>
      </c>
      <c r="AB12" s="266">
        <f>'[1]KH'!K31</f>
        <v>0</v>
      </c>
      <c r="AC12" s="17" t="s">
        <v>160</v>
      </c>
      <c r="AD12" s="266">
        <v>54931</v>
      </c>
      <c r="AE12" s="266">
        <v>54011</v>
      </c>
      <c r="AF12" s="266">
        <v>53887</v>
      </c>
      <c r="AG12" s="266">
        <f>'[1]KH'!M4</f>
        <v>0</v>
      </c>
      <c r="AH12" s="266">
        <f>'[1]KH'!M31</f>
        <v>0</v>
      </c>
      <c r="AI12" s="266"/>
      <c r="AJ12" s="266">
        <f>'[1]KH'!N4</f>
        <v>0</v>
      </c>
      <c r="AK12" s="266">
        <f>'[1]KH'!N31</f>
        <v>0</v>
      </c>
      <c r="AL12" s="266"/>
      <c r="AM12" s="266">
        <f>'[1]KH'!O4</f>
        <v>0</v>
      </c>
      <c r="AN12" s="266">
        <f>'[1]KH'!O31</f>
        <v>0</v>
      </c>
      <c r="AO12" s="266"/>
      <c r="AP12" s="266">
        <f>'[1]KH'!P4</f>
        <v>0</v>
      </c>
      <c r="AQ12" s="266">
        <f>'[1]KH'!P31</f>
        <v>0</v>
      </c>
      <c r="AR12" s="266"/>
      <c r="AS12" s="19">
        <f t="shared" si="0"/>
        <v>128756</v>
      </c>
      <c r="AT12" s="19">
        <f t="shared" si="1"/>
        <v>150067</v>
      </c>
      <c r="AU12" s="19">
        <f t="shared" si="2"/>
        <v>145556</v>
      </c>
      <c r="AV12" s="17" t="s">
        <v>160</v>
      </c>
      <c r="AW12" s="266">
        <f>'[1]KH'!R4</f>
        <v>0</v>
      </c>
      <c r="AX12" s="266">
        <f>'[1]KH'!R31</f>
        <v>0</v>
      </c>
      <c r="AY12" s="266"/>
      <c r="AZ12" s="266">
        <f>'[1]KH'!S4</f>
        <v>0</v>
      </c>
      <c r="BA12" s="266">
        <f>'[1]KH'!S31</f>
        <v>0</v>
      </c>
      <c r="BB12" s="266"/>
      <c r="BC12" s="266">
        <f t="shared" si="3"/>
        <v>0</v>
      </c>
      <c r="BD12" s="266">
        <f t="shared" si="4"/>
        <v>0</v>
      </c>
      <c r="BE12" s="266">
        <f t="shared" si="4"/>
        <v>0</v>
      </c>
      <c r="BF12" s="19">
        <f t="shared" si="5"/>
        <v>128756</v>
      </c>
      <c r="BG12" s="19">
        <f t="shared" si="6"/>
        <v>150067</v>
      </c>
      <c r="BH12" s="19">
        <f t="shared" si="6"/>
        <v>145556</v>
      </c>
      <c r="BI12" s="17" t="s">
        <v>160</v>
      </c>
      <c r="BJ12" s="266">
        <v>10893</v>
      </c>
      <c r="BK12" s="266">
        <v>8867</v>
      </c>
      <c r="BL12" s="266">
        <v>8866</v>
      </c>
      <c r="BM12" s="266"/>
      <c r="BN12" s="266"/>
      <c r="BO12" s="266"/>
      <c r="BP12" s="266">
        <v>16</v>
      </c>
      <c r="BQ12" s="266">
        <v>17</v>
      </c>
      <c r="BR12" s="266">
        <v>17</v>
      </c>
      <c r="BS12" s="266"/>
      <c r="BT12" s="14"/>
    </row>
    <row r="13" spans="1:72" ht="11.25">
      <c r="A13" s="17" t="s">
        <v>64</v>
      </c>
      <c r="B13" s="266">
        <v>53681</v>
      </c>
      <c r="C13" s="266">
        <v>757113</v>
      </c>
      <c r="D13" s="266">
        <v>757113</v>
      </c>
      <c r="E13" s="266">
        <v>13526</v>
      </c>
      <c r="F13" s="266">
        <v>110932</v>
      </c>
      <c r="G13" s="266">
        <v>110932</v>
      </c>
      <c r="H13" s="266">
        <v>209452</v>
      </c>
      <c r="I13" s="266">
        <v>329156</v>
      </c>
      <c r="J13" s="266">
        <v>329153</v>
      </c>
      <c r="K13" s="266">
        <f>'[1]Városgondnokság'!F4</f>
        <v>0</v>
      </c>
      <c r="L13" s="266">
        <f>'[1]Városgondnokság'!F32</f>
        <v>0</v>
      </c>
      <c r="M13" s="266"/>
      <c r="N13" s="17" t="s">
        <v>64</v>
      </c>
      <c r="O13" s="266">
        <f>'[1]Városgondnokság'!G4</f>
        <v>0</v>
      </c>
      <c r="P13" s="266">
        <f>'[1]Városgondnokság'!G32</f>
        <v>0</v>
      </c>
      <c r="Q13" s="266"/>
      <c r="R13" s="266">
        <f>'[1]Városgondnokság'!H4</f>
        <v>0</v>
      </c>
      <c r="S13" s="266">
        <f>'[1]Városgondnokság'!H32</f>
        <v>0</v>
      </c>
      <c r="T13" s="266"/>
      <c r="U13" s="266">
        <f>'[1]Városgondnokság'!I4</f>
        <v>0</v>
      </c>
      <c r="V13" s="266">
        <f>'[1]Városgondnokság'!I32</f>
        <v>0</v>
      </c>
      <c r="W13" s="266"/>
      <c r="X13" s="266">
        <f>'[1]Városgondnokság'!J4</f>
        <v>0</v>
      </c>
      <c r="Y13" s="266">
        <f>'[1]Városgondnokság'!J32</f>
        <v>0</v>
      </c>
      <c r="Z13" s="266"/>
      <c r="AA13" s="266">
        <f>'[1]Városgondnokság'!K4</f>
        <v>0</v>
      </c>
      <c r="AB13" s="266">
        <f>'[1]Városgondnokság'!K32</f>
        <v>0</v>
      </c>
      <c r="AC13" s="17" t="s">
        <v>64</v>
      </c>
      <c r="AD13" s="266">
        <v>1000</v>
      </c>
      <c r="AE13" s="266">
        <v>88596</v>
      </c>
      <c r="AF13" s="266">
        <v>88558</v>
      </c>
      <c r="AG13" s="266">
        <v>8000</v>
      </c>
      <c r="AH13" s="266">
        <v>7100</v>
      </c>
      <c r="AI13" s="266">
        <v>7100</v>
      </c>
      <c r="AJ13" s="266">
        <f>'[1]Városgondnokság'!N4</f>
        <v>0</v>
      </c>
      <c r="AK13" s="266">
        <f>'[1]Városgondnokság'!N32</f>
        <v>0</v>
      </c>
      <c r="AL13" s="266"/>
      <c r="AM13" s="266">
        <f>'[1]Városgondnokság'!O4</f>
        <v>0</v>
      </c>
      <c r="AN13" s="266">
        <f>'[1]Városgondnokság'!O32</f>
        <v>0</v>
      </c>
      <c r="AO13" s="266"/>
      <c r="AP13" s="266">
        <f>'[1]Városgondnokság'!P4</f>
        <v>0</v>
      </c>
      <c r="AQ13" s="266">
        <f>'[1]Városgondnokság'!P32</f>
        <v>0</v>
      </c>
      <c r="AR13" s="266"/>
      <c r="AS13" s="19">
        <f t="shared" si="0"/>
        <v>285659</v>
      </c>
      <c r="AT13" s="19">
        <f t="shared" si="1"/>
        <v>1292897</v>
      </c>
      <c r="AU13" s="19">
        <f t="shared" si="2"/>
        <v>1292856</v>
      </c>
      <c r="AV13" s="17" t="s">
        <v>64</v>
      </c>
      <c r="AW13" s="266">
        <f>'[1]Városgondnokság'!R4</f>
        <v>0</v>
      </c>
      <c r="AX13" s="266">
        <f>'[1]Városgondnokság'!R32</f>
        <v>0</v>
      </c>
      <c r="AY13" s="266"/>
      <c r="AZ13" s="266">
        <f>'[1]Városgondnokság'!S4</f>
        <v>0</v>
      </c>
      <c r="BA13" s="266">
        <f>'[1]Városgondnokság'!S32</f>
        <v>0</v>
      </c>
      <c r="BB13" s="266"/>
      <c r="BC13" s="266">
        <f t="shared" si="3"/>
        <v>0</v>
      </c>
      <c r="BD13" s="266">
        <f t="shared" si="4"/>
        <v>0</v>
      </c>
      <c r="BE13" s="266">
        <f t="shared" si="4"/>
        <v>0</v>
      </c>
      <c r="BF13" s="19">
        <f t="shared" si="5"/>
        <v>285659</v>
      </c>
      <c r="BG13" s="19">
        <f t="shared" si="6"/>
        <v>1292897</v>
      </c>
      <c r="BH13" s="19">
        <f t="shared" si="6"/>
        <v>1292856</v>
      </c>
      <c r="BI13" s="17" t="s">
        <v>64</v>
      </c>
      <c r="BJ13" s="266">
        <v>79894</v>
      </c>
      <c r="BK13" s="266">
        <v>87484</v>
      </c>
      <c r="BL13" s="266">
        <v>87484</v>
      </c>
      <c r="BM13" s="266"/>
      <c r="BN13" s="266"/>
      <c r="BO13" s="266"/>
      <c r="BP13" s="266">
        <v>30</v>
      </c>
      <c r="BQ13" s="266">
        <v>31</v>
      </c>
      <c r="BR13" s="266">
        <v>796</v>
      </c>
      <c r="BS13" s="266">
        <v>800</v>
      </c>
      <c r="BT13" s="13">
        <v>800</v>
      </c>
    </row>
    <row r="14" spans="1:72" ht="11.25">
      <c r="A14" s="17" t="s">
        <v>163</v>
      </c>
      <c r="B14" s="266">
        <v>232440</v>
      </c>
      <c r="C14" s="266">
        <v>235344</v>
      </c>
      <c r="D14" s="266">
        <v>229125</v>
      </c>
      <c r="E14" s="266">
        <v>66033</v>
      </c>
      <c r="F14" s="266">
        <v>64068</v>
      </c>
      <c r="G14" s="266">
        <v>62927</v>
      </c>
      <c r="H14" s="266">
        <v>149919</v>
      </c>
      <c r="I14" s="266">
        <v>116494</v>
      </c>
      <c r="J14" s="266">
        <v>90259</v>
      </c>
      <c r="K14" s="266">
        <f>'[1]Közös Hivatal'!F4</f>
        <v>0</v>
      </c>
      <c r="L14" s="266">
        <f>'[1]Közös Hivatal'!F25</f>
        <v>0</v>
      </c>
      <c r="M14" s="266"/>
      <c r="N14" s="17" t="s">
        <v>163</v>
      </c>
      <c r="O14" s="266">
        <f>'[1]Közös Hivatal'!G4</f>
        <v>0</v>
      </c>
      <c r="P14" s="266">
        <v>3983</v>
      </c>
      <c r="Q14" s="266">
        <v>3983</v>
      </c>
      <c r="R14" s="266">
        <f>'[1]Közös Hivatal'!H4</f>
        <v>0</v>
      </c>
      <c r="S14" s="266">
        <v>2039</v>
      </c>
      <c r="T14" s="266">
        <v>2039</v>
      </c>
      <c r="U14" s="266">
        <f>'[1]Közös Hivatal'!I4</f>
        <v>0</v>
      </c>
      <c r="V14" s="266">
        <f>'[1]Közös Hivatal'!I25</f>
        <v>0</v>
      </c>
      <c r="W14" s="266"/>
      <c r="X14" s="266">
        <f>'[1]Közös Hivatal'!J4</f>
        <v>0</v>
      </c>
      <c r="Y14" s="266">
        <v>114</v>
      </c>
      <c r="Z14" s="266">
        <v>114</v>
      </c>
      <c r="AA14" s="266">
        <f>'[1]Közös Hivatal'!K4</f>
        <v>0</v>
      </c>
      <c r="AB14" s="266">
        <f>'[1]Közös Hivatal'!K25</f>
        <v>0</v>
      </c>
      <c r="AC14" s="17" t="s">
        <v>163</v>
      </c>
      <c r="AD14" s="266">
        <v>12358</v>
      </c>
      <c r="AE14" s="266">
        <v>9204</v>
      </c>
      <c r="AF14" s="266">
        <v>9204</v>
      </c>
      <c r="AG14" s="266">
        <f>'[1]Közös Hivatal'!M4</f>
        <v>0</v>
      </c>
      <c r="AH14" s="266">
        <f>'[1]Közös Hivatal'!M25</f>
        <v>0</v>
      </c>
      <c r="AI14" s="266"/>
      <c r="AJ14" s="266">
        <f>'[1]Közös Hivatal'!N4</f>
        <v>0</v>
      </c>
      <c r="AK14" s="266">
        <f>'[1]Közös Hivatal'!N25</f>
        <v>0</v>
      </c>
      <c r="AL14" s="266"/>
      <c r="AM14" s="266">
        <f>'[1]Közös Hivatal'!O4</f>
        <v>0</v>
      </c>
      <c r="AN14" s="266">
        <f>'[1]Közös Hivatal'!O25</f>
        <v>0</v>
      </c>
      <c r="AO14" s="266"/>
      <c r="AP14" s="266">
        <v>3469</v>
      </c>
      <c r="AQ14" s="266">
        <v>3469</v>
      </c>
      <c r="AR14" s="266">
        <v>0</v>
      </c>
      <c r="AS14" s="19">
        <f t="shared" si="0"/>
        <v>464219</v>
      </c>
      <c r="AT14" s="19">
        <f t="shared" si="1"/>
        <v>434715</v>
      </c>
      <c r="AU14" s="19">
        <f t="shared" si="2"/>
        <v>397651</v>
      </c>
      <c r="AV14" s="17" t="s">
        <v>163</v>
      </c>
      <c r="AW14" s="266">
        <f>'[1]Közös Hivatal'!R4</f>
        <v>0</v>
      </c>
      <c r="AX14" s="266">
        <f>'[1]Közös Hivatal'!R25</f>
        <v>0</v>
      </c>
      <c r="AY14" s="266"/>
      <c r="AZ14" s="266">
        <f>'[1]Közös Hivatal'!S4</f>
        <v>0</v>
      </c>
      <c r="BA14" s="266">
        <f>'[1]Közös Hivatal'!S25</f>
        <v>0</v>
      </c>
      <c r="BB14" s="266"/>
      <c r="BC14" s="266">
        <f t="shared" si="3"/>
        <v>0</v>
      </c>
      <c r="BD14" s="266">
        <f t="shared" si="4"/>
        <v>0</v>
      </c>
      <c r="BE14" s="266">
        <f t="shared" si="4"/>
        <v>0</v>
      </c>
      <c r="BF14" s="19">
        <f t="shared" si="5"/>
        <v>464219</v>
      </c>
      <c r="BG14" s="19">
        <f t="shared" si="6"/>
        <v>434715</v>
      </c>
      <c r="BH14" s="19">
        <f t="shared" si="6"/>
        <v>397651</v>
      </c>
      <c r="BI14" s="17" t="s">
        <v>163</v>
      </c>
      <c r="BJ14" s="266">
        <v>5000</v>
      </c>
      <c r="BK14" s="266">
        <v>14184</v>
      </c>
      <c r="BL14" s="266">
        <v>12922</v>
      </c>
      <c r="BM14" s="266"/>
      <c r="BN14" s="266"/>
      <c r="BO14" s="266"/>
      <c r="BP14" s="266">
        <v>76.5</v>
      </c>
      <c r="BQ14" s="266">
        <v>77</v>
      </c>
      <c r="BR14" s="266">
        <v>73</v>
      </c>
      <c r="BS14" s="266"/>
      <c r="BT14" s="13"/>
    </row>
    <row r="15" spans="1:72" s="35" customFormat="1" ht="22.5">
      <c r="A15" s="37" t="s">
        <v>161</v>
      </c>
      <c r="B15" s="267">
        <f aca="true" t="shared" si="7" ref="B15:AU15">SUM(B9:B14)</f>
        <v>754668</v>
      </c>
      <c r="C15" s="267">
        <f t="shared" si="7"/>
        <v>1476563</v>
      </c>
      <c r="D15" s="267">
        <f t="shared" si="7"/>
        <v>1464413</v>
      </c>
      <c r="E15" s="267">
        <f t="shared" si="7"/>
        <v>212291</v>
      </c>
      <c r="F15" s="267">
        <f t="shared" si="7"/>
        <v>309689</v>
      </c>
      <c r="G15" s="267">
        <f t="shared" si="7"/>
        <v>301471</v>
      </c>
      <c r="H15" s="267">
        <f t="shared" si="7"/>
        <v>761357</v>
      </c>
      <c r="I15" s="267">
        <f t="shared" si="7"/>
        <v>952479</v>
      </c>
      <c r="J15" s="267">
        <f t="shared" si="7"/>
        <v>883555</v>
      </c>
      <c r="K15" s="267">
        <f t="shared" si="7"/>
        <v>0</v>
      </c>
      <c r="L15" s="267">
        <f t="shared" si="7"/>
        <v>0</v>
      </c>
      <c r="M15" s="267">
        <f t="shared" si="7"/>
        <v>0</v>
      </c>
      <c r="N15" s="37" t="s">
        <v>161</v>
      </c>
      <c r="O15" s="267">
        <f t="shared" si="7"/>
        <v>0</v>
      </c>
      <c r="P15" s="267">
        <f t="shared" si="7"/>
        <v>17315</v>
      </c>
      <c r="Q15" s="267">
        <f t="shared" si="7"/>
        <v>16549</v>
      </c>
      <c r="R15" s="267">
        <f t="shared" si="7"/>
        <v>0</v>
      </c>
      <c r="S15" s="267">
        <f t="shared" si="7"/>
        <v>2039</v>
      </c>
      <c r="T15" s="267">
        <f t="shared" si="7"/>
        <v>2039</v>
      </c>
      <c r="U15" s="267">
        <f t="shared" si="7"/>
        <v>0</v>
      </c>
      <c r="V15" s="267">
        <f t="shared" si="7"/>
        <v>0</v>
      </c>
      <c r="W15" s="267">
        <f t="shared" si="7"/>
        <v>0</v>
      </c>
      <c r="X15" s="267">
        <f t="shared" si="7"/>
        <v>0</v>
      </c>
      <c r="Y15" s="267">
        <f t="shared" si="7"/>
        <v>114</v>
      </c>
      <c r="Z15" s="267">
        <f t="shared" si="7"/>
        <v>114</v>
      </c>
      <c r="AA15" s="267">
        <f t="shared" si="7"/>
        <v>0</v>
      </c>
      <c r="AB15" s="267">
        <f t="shared" si="7"/>
        <v>0</v>
      </c>
      <c r="AC15" s="37" t="s">
        <v>161</v>
      </c>
      <c r="AD15" s="267">
        <f t="shared" si="7"/>
        <v>92799</v>
      </c>
      <c r="AE15" s="267">
        <f t="shared" si="7"/>
        <v>163306</v>
      </c>
      <c r="AF15" s="267">
        <f t="shared" si="7"/>
        <v>159738</v>
      </c>
      <c r="AG15" s="267">
        <f t="shared" si="7"/>
        <v>11000</v>
      </c>
      <c r="AH15" s="267">
        <f t="shared" si="7"/>
        <v>12373</v>
      </c>
      <c r="AI15" s="267">
        <f t="shared" si="7"/>
        <v>9373</v>
      </c>
      <c r="AJ15" s="267">
        <f t="shared" si="7"/>
        <v>0</v>
      </c>
      <c r="AK15" s="267">
        <f t="shared" si="7"/>
        <v>0</v>
      </c>
      <c r="AL15" s="267">
        <f t="shared" si="7"/>
        <v>0</v>
      </c>
      <c r="AM15" s="267">
        <f t="shared" si="7"/>
        <v>0</v>
      </c>
      <c r="AN15" s="267">
        <f t="shared" si="7"/>
        <v>0</v>
      </c>
      <c r="AO15" s="267">
        <f t="shared" si="7"/>
        <v>0</v>
      </c>
      <c r="AP15" s="267">
        <f t="shared" si="7"/>
        <v>3469</v>
      </c>
      <c r="AQ15" s="267">
        <f t="shared" si="7"/>
        <v>3469</v>
      </c>
      <c r="AR15" s="267">
        <f t="shared" si="7"/>
        <v>0</v>
      </c>
      <c r="AS15" s="267">
        <f t="shared" si="7"/>
        <v>1835584</v>
      </c>
      <c r="AT15" s="267">
        <f t="shared" si="7"/>
        <v>2937347</v>
      </c>
      <c r="AU15" s="267">
        <f t="shared" si="7"/>
        <v>2837252</v>
      </c>
      <c r="AV15" s="37" t="s">
        <v>161</v>
      </c>
      <c r="AW15" s="267">
        <f>SUM(AW9:AW14)</f>
        <v>0</v>
      </c>
      <c r="AX15" s="267">
        <f aca="true" t="shared" si="8" ref="AX15:BH15">SUM(AX9:AX14)</f>
        <v>0</v>
      </c>
      <c r="AY15" s="267">
        <f t="shared" si="8"/>
        <v>0</v>
      </c>
      <c r="AZ15" s="267">
        <f t="shared" si="8"/>
        <v>0</v>
      </c>
      <c r="BA15" s="267">
        <f t="shared" si="8"/>
        <v>0</v>
      </c>
      <c r="BB15" s="267">
        <f t="shared" si="8"/>
        <v>0</v>
      </c>
      <c r="BC15" s="267">
        <f t="shared" si="8"/>
        <v>0</v>
      </c>
      <c r="BD15" s="267">
        <f t="shared" si="8"/>
        <v>0</v>
      </c>
      <c r="BE15" s="267">
        <f t="shared" si="8"/>
        <v>0</v>
      </c>
      <c r="BF15" s="267">
        <f t="shared" si="8"/>
        <v>1835584</v>
      </c>
      <c r="BG15" s="267">
        <f t="shared" si="8"/>
        <v>2937347</v>
      </c>
      <c r="BH15" s="267">
        <f t="shared" si="8"/>
        <v>2837252</v>
      </c>
      <c r="BI15" s="33" t="s">
        <v>161</v>
      </c>
      <c r="BJ15" s="19">
        <f>SUM(BJ9:BJ14)</f>
        <v>164427</v>
      </c>
      <c r="BK15" s="19">
        <f aca="true" t="shared" si="9" ref="BK15:BT15">SUM(BK9:BK14)</f>
        <v>270659</v>
      </c>
      <c r="BL15" s="19">
        <f t="shared" si="9"/>
        <v>269397</v>
      </c>
      <c r="BM15" s="19">
        <f t="shared" si="9"/>
        <v>0</v>
      </c>
      <c r="BN15" s="19">
        <f t="shared" si="9"/>
        <v>0</v>
      </c>
      <c r="BO15" s="19">
        <f t="shared" si="9"/>
        <v>0</v>
      </c>
      <c r="BP15" s="19">
        <f t="shared" si="9"/>
        <v>316.5</v>
      </c>
      <c r="BQ15" s="19">
        <f t="shared" si="9"/>
        <v>319</v>
      </c>
      <c r="BR15" s="19">
        <f t="shared" si="9"/>
        <v>1075</v>
      </c>
      <c r="BS15" s="19">
        <f t="shared" si="9"/>
        <v>800</v>
      </c>
      <c r="BT15" s="19">
        <f t="shared" si="9"/>
        <v>800</v>
      </c>
    </row>
    <row r="16" spans="1:72" s="34" customFormat="1" ht="11.25">
      <c r="A16" s="32" t="s">
        <v>66</v>
      </c>
      <c r="B16" s="25">
        <v>67724</v>
      </c>
      <c r="C16" s="25">
        <v>104908</v>
      </c>
      <c r="D16" s="25">
        <v>92110</v>
      </c>
      <c r="E16" s="25">
        <v>23782</v>
      </c>
      <c r="F16" s="25">
        <v>30638</v>
      </c>
      <c r="G16" s="25">
        <v>25354</v>
      </c>
      <c r="H16" s="25">
        <v>176119</v>
      </c>
      <c r="I16" s="25">
        <v>304875</v>
      </c>
      <c r="J16" s="25">
        <v>221671</v>
      </c>
      <c r="K16" s="25">
        <v>705294</v>
      </c>
      <c r="L16" s="25">
        <v>358803</v>
      </c>
      <c r="M16" s="25">
        <v>277923</v>
      </c>
      <c r="N16" s="32" t="s">
        <v>66</v>
      </c>
      <c r="O16" s="25">
        <f>'[1]Önkormányzat'!G4</f>
        <v>0</v>
      </c>
      <c r="P16" s="25">
        <v>8703</v>
      </c>
      <c r="Q16" s="25">
        <v>8676</v>
      </c>
      <c r="R16" s="25">
        <v>73016</v>
      </c>
      <c r="S16" s="25">
        <v>272033</v>
      </c>
      <c r="T16" s="25">
        <v>271055</v>
      </c>
      <c r="U16" s="25">
        <v>3000</v>
      </c>
      <c r="V16" s="25">
        <v>3360</v>
      </c>
      <c r="W16" s="25">
        <v>3360</v>
      </c>
      <c r="X16" s="25">
        <v>107888</v>
      </c>
      <c r="Y16" s="25">
        <v>284761</v>
      </c>
      <c r="Z16" s="25">
        <v>276490</v>
      </c>
      <c r="AA16" s="25">
        <v>393643</v>
      </c>
      <c r="AB16" s="25">
        <v>60933</v>
      </c>
      <c r="AC16" s="32" t="s">
        <v>66</v>
      </c>
      <c r="AD16" s="25">
        <v>330430</v>
      </c>
      <c r="AE16" s="25">
        <v>338857</v>
      </c>
      <c r="AF16" s="25">
        <v>175724</v>
      </c>
      <c r="AG16" s="25">
        <v>123676</v>
      </c>
      <c r="AH16" s="25">
        <v>124219</v>
      </c>
      <c r="AI16" s="25">
        <v>72363</v>
      </c>
      <c r="AJ16" s="25">
        <f>'[1]Önkormányzat'!N4</f>
        <v>0</v>
      </c>
      <c r="AK16" s="25">
        <f>'[1]Önkormányzat'!N65</f>
        <v>0</v>
      </c>
      <c r="AL16" s="25"/>
      <c r="AM16" s="25">
        <f>'[1]Önkormányzat'!O4</f>
        <v>0</v>
      </c>
      <c r="AN16" s="25">
        <v>1500</v>
      </c>
      <c r="AO16" s="25">
        <v>1500</v>
      </c>
      <c r="AP16" s="25">
        <v>22000</v>
      </c>
      <c r="AQ16" s="25">
        <v>25958</v>
      </c>
      <c r="AR16" s="25">
        <v>23929</v>
      </c>
      <c r="AS16" s="19">
        <f t="shared" si="0"/>
        <v>2026572</v>
      </c>
      <c r="AT16" s="19">
        <f t="shared" si="1"/>
        <v>1919548</v>
      </c>
      <c r="AU16" s="19">
        <f t="shared" si="2"/>
        <v>1450155</v>
      </c>
      <c r="AV16" s="32" t="s">
        <v>66</v>
      </c>
      <c r="AW16" s="25">
        <f>'[1]Önkormányzat'!R4</f>
        <v>0</v>
      </c>
      <c r="AX16" s="25">
        <f>'[1]Önkormányzat'!R65</f>
        <v>0</v>
      </c>
      <c r="AY16" s="25"/>
      <c r="AZ16" s="25">
        <f>'[1]Önkormányzat'!S4</f>
        <v>0</v>
      </c>
      <c r="BA16" s="25">
        <f>'[1]Önkormányzat'!S65</f>
        <v>0</v>
      </c>
      <c r="BB16" s="25">
        <v>0</v>
      </c>
      <c r="BC16" s="266">
        <f t="shared" si="3"/>
        <v>0</v>
      </c>
      <c r="BD16" s="266">
        <f>AX16+BA16</f>
        <v>0</v>
      </c>
      <c r="BE16" s="266">
        <f>AY16+BB16</f>
        <v>0</v>
      </c>
      <c r="BF16" s="19">
        <f t="shared" si="5"/>
        <v>2026572</v>
      </c>
      <c r="BG16" s="19">
        <f>AT16+BD16</f>
        <v>1919548</v>
      </c>
      <c r="BH16" s="19">
        <f>AU16+BE16</f>
        <v>1450155</v>
      </c>
      <c r="BI16" s="32" t="s">
        <v>66</v>
      </c>
      <c r="BJ16" s="266">
        <v>22800</v>
      </c>
      <c r="BK16" s="266">
        <v>63467</v>
      </c>
      <c r="BL16" s="266">
        <v>57777</v>
      </c>
      <c r="BM16" s="266">
        <v>44705</v>
      </c>
      <c r="BN16" s="266">
        <v>46049</v>
      </c>
      <c r="BO16" s="266">
        <v>47983</v>
      </c>
      <c r="BP16" s="266">
        <v>19</v>
      </c>
      <c r="BQ16" s="266">
        <v>18</v>
      </c>
      <c r="BR16" s="266">
        <v>20</v>
      </c>
      <c r="BS16" s="266"/>
      <c r="BT16" s="13"/>
    </row>
    <row r="17" spans="1:72" s="35" customFormat="1" ht="11.25">
      <c r="A17" s="33" t="s">
        <v>67</v>
      </c>
      <c r="B17" s="267">
        <f aca="true" t="shared" si="10" ref="B17:AU17">SUM(B15:B16)</f>
        <v>822392</v>
      </c>
      <c r="C17" s="267">
        <f t="shared" si="10"/>
        <v>1581471</v>
      </c>
      <c r="D17" s="267">
        <f t="shared" si="10"/>
        <v>1556523</v>
      </c>
      <c r="E17" s="267">
        <f t="shared" si="10"/>
        <v>236073</v>
      </c>
      <c r="F17" s="267">
        <f t="shared" si="10"/>
        <v>340327</v>
      </c>
      <c r="G17" s="267">
        <f t="shared" si="10"/>
        <v>326825</v>
      </c>
      <c r="H17" s="267">
        <f t="shared" si="10"/>
        <v>937476</v>
      </c>
      <c r="I17" s="267">
        <f t="shared" si="10"/>
        <v>1257354</v>
      </c>
      <c r="J17" s="267">
        <f t="shared" si="10"/>
        <v>1105226</v>
      </c>
      <c r="K17" s="267">
        <f t="shared" si="10"/>
        <v>705294</v>
      </c>
      <c r="L17" s="267">
        <f t="shared" si="10"/>
        <v>358803</v>
      </c>
      <c r="M17" s="267">
        <f t="shared" si="10"/>
        <v>277923</v>
      </c>
      <c r="N17" s="33" t="s">
        <v>67</v>
      </c>
      <c r="O17" s="267">
        <f t="shared" si="10"/>
        <v>0</v>
      </c>
      <c r="P17" s="267">
        <f t="shared" si="10"/>
        <v>26018</v>
      </c>
      <c r="Q17" s="267">
        <f t="shared" si="10"/>
        <v>25225</v>
      </c>
      <c r="R17" s="267">
        <f t="shared" si="10"/>
        <v>73016</v>
      </c>
      <c r="S17" s="267">
        <f t="shared" si="10"/>
        <v>274072</v>
      </c>
      <c r="T17" s="267">
        <f t="shared" si="10"/>
        <v>273094</v>
      </c>
      <c r="U17" s="267">
        <f t="shared" si="10"/>
        <v>3000</v>
      </c>
      <c r="V17" s="267">
        <f t="shared" si="10"/>
        <v>3360</v>
      </c>
      <c r="W17" s="267">
        <f t="shared" si="10"/>
        <v>3360</v>
      </c>
      <c r="X17" s="267">
        <f t="shared" si="10"/>
        <v>107888</v>
      </c>
      <c r="Y17" s="267">
        <f t="shared" si="10"/>
        <v>284875</v>
      </c>
      <c r="Z17" s="267">
        <f t="shared" si="10"/>
        <v>276604</v>
      </c>
      <c r="AA17" s="267">
        <f t="shared" si="10"/>
        <v>393643</v>
      </c>
      <c r="AB17" s="267">
        <f t="shared" si="10"/>
        <v>60933</v>
      </c>
      <c r="AC17" s="33" t="s">
        <v>67</v>
      </c>
      <c r="AD17" s="267">
        <f t="shared" si="10"/>
        <v>423229</v>
      </c>
      <c r="AE17" s="267">
        <f t="shared" si="10"/>
        <v>502163</v>
      </c>
      <c r="AF17" s="267">
        <f t="shared" si="10"/>
        <v>335462</v>
      </c>
      <c r="AG17" s="267">
        <f t="shared" si="10"/>
        <v>134676</v>
      </c>
      <c r="AH17" s="267">
        <f t="shared" si="10"/>
        <v>136592</v>
      </c>
      <c r="AI17" s="267">
        <f t="shared" si="10"/>
        <v>81736</v>
      </c>
      <c r="AJ17" s="267">
        <f t="shared" si="10"/>
        <v>0</v>
      </c>
      <c r="AK17" s="267">
        <f t="shared" si="10"/>
        <v>0</v>
      </c>
      <c r="AL17" s="267">
        <f t="shared" si="10"/>
        <v>0</v>
      </c>
      <c r="AM17" s="267">
        <f t="shared" si="10"/>
        <v>0</v>
      </c>
      <c r="AN17" s="267">
        <f t="shared" si="10"/>
        <v>1500</v>
      </c>
      <c r="AO17" s="267">
        <f t="shared" si="10"/>
        <v>1500</v>
      </c>
      <c r="AP17" s="267">
        <f t="shared" si="10"/>
        <v>25469</v>
      </c>
      <c r="AQ17" s="267">
        <f t="shared" si="10"/>
        <v>29427</v>
      </c>
      <c r="AR17" s="267">
        <f t="shared" si="10"/>
        <v>23929</v>
      </c>
      <c r="AS17" s="267">
        <f t="shared" si="10"/>
        <v>3862156</v>
      </c>
      <c r="AT17" s="267">
        <f t="shared" si="10"/>
        <v>4856895</v>
      </c>
      <c r="AU17" s="267">
        <f t="shared" si="10"/>
        <v>4287407</v>
      </c>
      <c r="AV17" s="33" t="s">
        <v>67</v>
      </c>
      <c r="AW17" s="267">
        <f>SUM(AW15:AW16)</f>
        <v>0</v>
      </c>
      <c r="AX17" s="267">
        <f>SUM(AX15:AX16)</f>
        <v>0</v>
      </c>
      <c r="AY17" s="267">
        <f aca="true" t="shared" si="11" ref="AY17:BH17">SUM(AY15:AY16)</f>
        <v>0</v>
      </c>
      <c r="AZ17" s="267">
        <f t="shared" si="11"/>
        <v>0</v>
      </c>
      <c r="BA17" s="267">
        <f t="shared" si="11"/>
        <v>0</v>
      </c>
      <c r="BB17" s="267">
        <f t="shared" si="11"/>
        <v>0</v>
      </c>
      <c r="BC17" s="267">
        <f t="shared" si="11"/>
        <v>0</v>
      </c>
      <c r="BD17" s="267">
        <f t="shared" si="11"/>
        <v>0</v>
      </c>
      <c r="BE17" s="267">
        <f t="shared" si="11"/>
        <v>0</v>
      </c>
      <c r="BF17" s="267">
        <f t="shared" si="11"/>
        <v>3862156</v>
      </c>
      <c r="BG17" s="267">
        <f t="shared" si="11"/>
        <v>4856895</v>
      </c>
      <c r="BH17" s="267">
        <f t="shared" si="11"/>
        <v>4287407</v>
      </c>
      <c r="BI17" s="33" t="s">
        <v>67</v>
      </c>
      <c r="BJ17" s="19">
        <f>SUM(BJ15:BJ16)</f>
        <v>187227</v>
      </c>
      <c r="BK17" s="19">
        <f aca="true" t="shared" si="12" ref="BK17:BS17">SUM(BK15:BK16)</f>
        <v>334126</v>
      </c>
      <c r="BL17" s="19">
        <f t="shared" si="12"/>
        <v>327174</v>
      </c>
      <c r="BM17" s="19">
        <f t="shared" si="12"/>
        <v>44705</v>
      </c>
      <c r="BN17" s="19">
        <f t="shared" si="12"/>
        <v>46049</v>
      </c>
      <c r="BO17" s="19">
        <f t="shared" si="12"/>
        <v>47983</v>
      </c>
      <c r="BP17" s="19">
        <f t="shared" si="12"/>
        <v>335.5</v>
      </c>
      <c r="BQ17" s="19">
        <f t="shared" si="12"/>
        <v>337</v>
      </c>
      <c r="BR17" s="19">
        <f t="shared" si="12"/>
        <v>1095</v>
      </c>
      <c r="BS17" s="19">
        <f t="shared" si="12"/>
        <v>800</v>
      </c>
      <c r="BT17" s="19">
        <f>SUM(BT15:BT16)</f>
        <v>800</v>
      </c>
    </row>
    <row r="19" ht="11.25">
      <c r="BM19" s="2" t="s">
        <v>65</v>
      </c>
    </row>
    <row r="23" spans="1:61" ht="11.25">
      <c r="A23" s="18" t="s">
        <v>162</v>
      </c>
      <c r="O23" s="87"/>
      <c r="AC23" s="18" t="s">
        <v>162</v>
      </c>
      <c r="AV23" s="18" t="s">
        <v>162</v>
      </c>
      <c r="BI23" s="18" t="s">
        <v>162</v>
      </c>
    </row>
    <row r="24" spans="3:15" ht="11.2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3:15" ht="11.2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</sheetData>
  <sheetProtection/>
  <mergeCells count="35">
    <mergeCell ref="BS7:BT7"/>
    <mergeCell ref="BP7:BQ7"/>
    <mergeCell ref="AA7:AB7"/>
    <mergeCell ref="O6:AB6"/>
    <mergeCell ref="BM7:BO7"/>
    <mergeCell ref="AJ7:AL7"/>
    <mergeCell ref="AM7:AO7"/>
    <mergeCell ref="E7:G7"/>
    <mergeCell ref="H7:J7"/>
    <mergeCell ref="A2:M2"/>
    <mergeCell ref="A3:M3"/>
    <mergeCell ref="B7:D7"/>
    <mergeCell ref="AJ6:AR6"/>
    <mergeCell ref="X7:Z7"/>
    <mergeCell ref="AD7:AF7"/>
    <mergeCell ref="AZ7:BB7"/>
    <mergeCell ref="BC7:BE7"/>
    <mergeCell ref="BF7:BH7"/>
    <mergeCell ref="N3:AB3"/>
    <mergeCell ref="AC2:AU2"/>
    <mergeCell ref="AC3:AU3"/>
    <mergeCell ref="AG7:AI7"/>
    <mergeCell ref="AP7:AR7"/>
    <mergeCell ref="AS7:AU7"/>
    <mergeCell ref="AW7:AY7"/>
    <mergeCell ref="BJ7:BL7"/>
    <mergeCell ref="K7:M7"/>
    <mergeCell ref="O7:Q7"/>
    <mergeCell ref="R7:T7"/>
    <mergeCell ref="U7:W7"/>
    <mergeCell ref="BI2:BT2"/>
    <mergeCell ref="BI3:BT3"/>
    <mergeCell ref="AV2:BH2"/>
    <mergeCell ref="AV3:BH3"/>
    <mergeCell ref="N2:AB2"/>
  </mergeCells>
  <printOptions horizontalCentered="1" verticalCentered="1"/>
  <pageMargins left="0.1968503937007874" right="0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R108"/>
  <sheetViews>
    <sheetView zoomScalePageLayoutView="0" workbookViewId="0" topLeftCell="A1">
      <selection activeCell="A76" sqref="A76:IV78"/>
    </sheetView>
  </sheetViews>
  <sheetFormatPr defaultColWidth="9.00390625" defaultRowHeight="12.75"/>
  <cols>
    <col min="1" max="1" width="9.00390625" style="85" customWidth="1"/>
    <col min="2" max="2" width="3.875" style="51" customWidth="1"/>
    <col min="3" max="3" width="7.625" style="51" customWidth="1"/>
    <col min="4" max="4" width="7.375" style="51" bestFit="1" customWidth="1"/>
    <col min="5" max="6" width="7.625" style="51" bestFit="1" customWidth="1"/>
    <col min="7" max="7" width="7.75390625" style="51" customWidth="1"/>
    <col min="8" max="8" width="8.25390625" style="51" bestFit="1" customWidth="1"/>
    <col min="9" max="9" width="7.125" style="51" customWidth="1"/>
    <col min="10" max="10" width="8.25390625" style="51" customWidth="1"/>
    <col min="11" max="11" width="7.25390625" style="51" customWidth="1"/>
    <col min="12" max="12" width="8.125" style="51" bestFit="1" customWidth="1"/>
    <col min="13" max="13" width="7.75390625" style="51" customWidth="1"/>
    <col min="14" max="14" width="8.125" style="51" bestFit="1" customWidth="1"/>
    <col min="15" max="15" width="7.75390625" style="51" customWidth="1"/>
    <col min="16" max="16" width="7.875" style="51" customWidth="1"/>
    <col min="17" max="17" width="9.125" style="51" bestFit="1" customWidth="1"/>
    <col min="18" max="18" width="8.875" style="51" customWidth="1"/>
    <col min="19" max="16384" width="9.125" style="51" customWidth="1"/>
  </cols>
  <sheetData>
    <row r="1" spans="1:18" ht="12">
      <c r="A1" s="85" t="s">
        <v>319</v>
      </c>
      <c r="Q1" s="277"/>
      <c r="R1" s="260" t="s">
        <v>777</v>
      </c>
    </row>
    <row r="2" spans="1:18" ht="12.75" customHeight="1">
      <c r="A2" s="422" t="s">
        <v>318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</row>
    <row r="4" spans="1:18" s="84" customFormat="1" ht="45">
      <c r="A4" s="86"/>
      <c r="B4" s="48"/>
      <c r="C4" s="47" t="s">
        <v>70</v>
      </c>
      <c r="D4" s="47" t="s">
        <v>313</v>
      </c>
      <c r="E4" s="47" t="s">
        <v>71</v>
      </c>
      <c r="F4" s="47" t="s">
        <v>147</v>
      </c>
      <c r="G4" s="47" t="s">
        <v>314</v>
      </c>
      <c r="H4" s="47" t="s">
        <v>315</v>
      </c>
      <c r="I4" s="47" t="s">
        <v>355</v>
      </c>
      <c r="J4" s="47" t="s">
        <v>779</v>
      </c>
      <c r="K4" s="47" t="s">
        <v>353</v>
      </c>
      <c r="L4" s="47" t="s">
        <v>354</v>
      </c>
      <c r="M4" s="47" t="s">
        <v>152</v>
      </c>
      <c r="N4" s="47" t="s">
        <v>316</v>
      </c>
      <c r="O4" s="47" t="s">
        <v>356</v>
      </c>
      <c r="P4" s="47" t="s">
        <v>317</v>
      </c>
      <c r="Q4" s="47" t="s">
        <v>357</v>
      </c>
      <c r="R4" s="83" t="s">
        <v>67</v>
      </c>
    </row>
    <row r="5" spans="1:18" s="46" customFormat="1" ht="12" customHeight="1">
      <c r="A5" s="415" t="s">
        <v>320</v>
      </c>
      <c r="B5" s="48" t="s">
        <v>229</v>
      </c>
      <c r="C5" s="271">
        <v>27199</v>
      </c>
      <c r="D5" s="271">
        <v>8659</v>
      </c>
      <c r="E5" s="271">
        <v>81285</v>
      </c>
      <c r="F5" s="271"/>
      <c r="G5" s="272"/>
      <c r="H5" s="272">
        <v>72935</v>
      </c>
      <c r="I5" s="272"/>
      <c r="J5" s="271">
        <v>74839</v>
      </c>
      <c r="K5" s="271">
        <v>230061</v>
      </c>
      <c r="L5" s="271">
        <v>6366</v>
      </c>
      <c r="M5" s="271"/>
      <c r="N5" s="271"/>
      <c r="O5" s="271"/>
      <c r="P5" s="271"/>
      <c r="Q5" s="271"/>
      <c r="R5" s="273">
        <f aca="true" t="shared" si="0" ref="R5:R40">SUM(C5:Q5)</f>
        <v>501344</v>
      </c>
    </row>
    <row r="6" spans="1:18" ht="12" customHeight="1">
      <c r="A6" s="415"/>
      <c r="B6" s="50" t="s">
        <v>230</v>
      </c>
      <c r="C6" s="274">
        <v>27435</v>
      </c>
      <c r="D6" s="274">
        <v>8760</v>
      </c>
      <c r="E6" s="274">
        <v>75130</v>
      </c>
      <c r="F6" s="274"/>
      <c r="G6" s="274">
        <v>360</v>
      </c>
      <c r="H6" s="274">
        <v>271452</v>
      </c>
      <c r="I6" s="274"/>
      <c r="J6" s="274">
        <v>83094</v>
      </c>
      <c r="K6" s="274">
        <v>45117</v>
      </c>
      <c r="L6" s="274">
        <v>13328</v>
      </c>
      <c r="M6" s="274"/>
      <c r="N6" s="274"/>
      <c r="O6" s="274"/>
      <c r="P6" s="274"/>
      <c r="Q6" s="274"/>
      <c r="R6" s="273">
        <f t="shared" si="0"/>
        <v>524676</v>
      </c>
    </row>
    <row r="7" spans="1:18" ht="12">
      <c r="A7" s="415"/>
      <c r="B7" s="50" t="s">
        <v>231</v>
      </c>
      <c r="C7" s="274">
        <v>23586</v>
      </c>
      <c r="D7" s="274">
        <v>6529</v>
      </c>
      <c r="E7" s="274">
        <v>45133</v>
      </c>
      <c r="F7" s="274"/>
      <c r="G7" s="274">
        <v>334</v>
      </c>
      <c r="H7" s="274">
        <v>270491</v>
      </c>
      <c r="I7" s="274"/>
      <c r="J7" s="274">
        <v>81863</v>
      </c>
      <c r="K7" s="274"/>
      <c r="L7" s="274">
        <v>8591</v>
      </c>
      <c r="M7" s="274"/>
      <c r="N7" s="274"/>
      <c r="O7" s="274"/>
      <c r="P7" s="274"/>
      <c r="Q7" s="274"/>
      <c r="R7" s="273">
        <f t="shared" si="0"/>
        <v>436527</v>
      </c>
    </row>
    <row r="8" spans="1:18" ht="12">
      <c r="A8" s="415" t="s">
        <v>321</v>
      </c>
      <c r="B8" s="48" t="s">
        <v>229</v>
      </c>
      <c r="C8" s="274"/>
      <c r="D8" s="274"/>
      <c r="E8" s="274"/>
      <c r="F8" s="274"/>
      <c r="G8" s="274"/>
      <c r="H8" s="274"/>
      <c r="I8" s="274"/>
      <c r="J8" s="274"/>
      <c r="K8" s="274"/>
      <c r="L8" s="274">
        <v>3950</v>
      </c>
      <c r="M8" s="274"/>
      <c r="N8" s="274"/>
      <c r="O8" s="274"/>
      <c r="P8" s="274"/>
      <c r="Q8" s="274"/>
      <c r="R8" s="273">
        <f t="shared" si="0"/>
        <v>3950</v>
      </c>
    </row>
    <row r="9" spans="1:18" s="46" customFormat="1" ht="12" customHeight="1">
      <c r="A9" s="415"/>
      <c r="B9" s="50" t="s">
        <v>230</v>
      </c>
      <c r="C9" s="271"/>
      <c r="D9" s="271"/>
      <c r="E9" s="271"/>
      <c r="F9" s="271"/>
      <c r="G9" s="272"/>
      <c r="H9" s="272"/>
      <c r="I9" s="272"/>
      <c r="J9" s="271"/>
      <c r="K9" s="271"/>
      <c r="L9" s="271">
        <v>3950</v>
      </c>
      <c r="M9" s="271"/>
      <c r="N9" s="271"/>
      <c r="O9" s="271"/>
      <c r="P9" s="271"/>
      <c r="Q9" s="271"/>
      <c r="R9" s="273">
        <f t="shared" si="0"/>
        <v>3950</v>
      </c>
    </row>
    <row r="10" spans="1:18" ht="12" customHeight="1">
      <c r="A10" s="415"/>
      <c r="B10" s="50" t="s">
        <v>231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>
        <v>736</v>
      </c>
      <c r="M10" s="274"/>
      <c r="N10" s="274"/>
      <c r="O10" s="274"/>
      <c r="P10" s="274"/>
      <c r="Q10" s="274"/>
      <c r="R10" s="273">
        <f t="shared" si="0"/>
        <v>736</v>
      </c>
    </row>
    <row r="11" spans="1:18" ht="12" customHeight="1">
      <c r="A11" s="415" t="s">
        <v>322</v>
      </c>
      <c r="B11" s="48" t="s">
        <v>229</v>
      </c>
      <c r="C11" s="274"/>
      <c r="D11" s="274"/>
      <c r="E11" s="274">
        <v>2000</v>
      </c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3">
        <f t="shared" si="0"/>
        <v>2000</v>
      </c>
    </row>
    <row r="12" spans="1:18" ht="12">
      <c r="A12" s="415"/>
      <c r="B12" s="50" t="s">
        <v>230</v>
      </c>
      <c r="C12" s="274"/>
      <c r="D12" s="274"/>
      <c r="E12" s="274">
        <v>2000</v>
      </c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3">
        <f t="shared" si="0"/>
        <v>2000</v>
      </c>
    </row>
    <row r="13" spans="1:18" ht="12">
      <c r="A13" s="415"/>
      <c r="B13" s="50" t="s">
        <v>231</v>
      </c>
      <c r="C13" s="274"/>
      <c r="D13" s="274"/>
      <c r="E13" s="274">
        <v>1976</v>
      </c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3">
        <f t="shared" si="0"/>
        <v>1976</v>
      </c>
    </row>
    <row r="14" spans="1:18" ht="12.75" customHeight="1">
      <c r="A14" s="416" t="s">
        <v>323</v>
      </c>
      <c r="B14" s="48" t="s">
        <v>229</v>
      </c>
      <c r="C14" s="274">
        <v>2135</v>
      </c>
      <c r="D14" s="274">
        <v>4737</v>
      </c>
      <c r="E14" s="274">
        <v>15300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3">
        <f t="shared" si="0"/>
        <v>22172</v>
      </c>
    </row>
    <row r="15" spans="1:18" ht="12">
      <c r="A15" s="417"/>
      <c r="B15" s="50" t="s">
        <v>230</v>
      </c>
      <c r="C15" s="274">
        <v>4969</v>
      </c>
      <c r="D15" s="274">
        <v>2553</v>
      </c>
      <c r="E15" s="274">
        <v>22674</v>
      </c>
      <c r="F15" s="274"/>
      <c r="G15" s="274"/>
      <c r="H15" s="274"/>
      <c r="I15" s="274"/>
      <c r="J15" s="274">
        <v>400</v>
      </c>
      <c r="K15" s="274"/>
      <c r="L15" s="274"/>
      <c r="M15" s="274"/>
      <c r="N15" s="274"/>
      <c r="O15" s="274"/>
      <c r="P15" s="274"/>
      <c r="Q15" s="274"/>
      <c r="R15" s="273">
        <f t="shared" si="0"/>
        <v>30596</v>
      </c>
    </row>
    <row r="16" spans="1:18" ht="12">
      <c r="A16" s="418"/>
      <c r="B16" s="50" t="s">
        <v>231</v>
      </c>
      <c r="C16" s="274">
        <v>4225</v>
      </c>
      <c r="D16" s="274">
        <v>1853</v>
      </c>
      <c r="E16" s="274">
        <v>22622</v>
      </c>
      <c r="F16" s="274"/>
      <c r="G16" s="274"/>
      <c r="H16" s="274"/>
      <c r="I16" s="274"/>
      <c r="J16" s="274">
        <v>400</v>
      </c>
      <c r="K16" s="274"/>
      <c r="L16" s="274"/>
      <c r="M16" s="274"/>
      <c r="N16" s="274"/>
      <c r="O16" s="274"/>
      <c r="P16" s="274"/>
      <c r="Q16" s="274"/>
      <c r="R16" s="273">
        <f t="shared" si="0"/>
        <v>29100</v>
      </c>
    </row>
    <row r="17" spans="1:18" ht="12.75" customHeight="1">
      <c r="A17" s="416" t="s">
        <v>324</v>
      </c>
      <c r="B17" s="48" t="s">
        <v>229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3">
        <f t="shared" si="0"/>
        <v>0</v>
      </c>
    </row>
    <row r="18" spans="1:18" ht="12">
      <c r="A18" s="417"/>
      <c r="B18" s="50" t="s">
        <v>230</v>
      </c>
      <c r="C18" s="274"/>
      <c r="D18" s="274"/>
      <c r="E18" s="274">
        <v>6613</v>
      </c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3">
        <f t="shared" si="0"/>
        <v>6613</v>
      </c>
    </row>
    <row r="19" spans="1:18" ht="12.75" customHeight="1">
      <c r="A19" s="418"/>
      <c r="B19" s="50" t="s">
        <v>231</v>
      </c>
      <c r="C19" s="274"/>
      <c r="D19" s="274"/>
      <c r="E19" s="274">
        <v>6613</v>
      </c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3">
        <f t="shared" si="0"/>
        <v>6613</v>
      </c>
    </row>
    <row r="20" spans="1:18" ht="12.75" customHeight="1">
      <c r="A20" s="416" t="s">
        <v>325</v>
      </c>
      <c r="B20" s="48" t="s">
        <v>229</v>
      </c>
      <c r="C20" s="274"/>
      <c r="D20" s="274"/>
      <c r="E20" s="274"/>
      <c r="F20" s="274"/>
      <c r="G20" s="274"/>
      <c r="H20" s="274"/>
      <c r="I20" s="274"/>
      <c r="J20" s="274"/>
      <c r="K20" s="274">
        <v>20000</v>
      </c>
      <c r="L20" s="274"/>
      <c r="M20" s="274"/>
      <c r="N20" s="274"/>
      <c r="O20" s="274"/>
      <c r="P20" s="274"/>
      <c r="Q20" s="274"/>
      <c r="R20" s="273">
        <f t="shared" si="0"/>
        <v>20000</v>
      </c>
    </row>
    <row r="21" spans="1:18" ht="12">
      <c r="A21" s="417"/>
      <c r="B21" s="50" t="s">
        <v>230</v>
      </c>
      <c r="C21" s="274"/>
      <c r="D21" s="274"/>
      <c r="E21" s="274"/>
      <c r="F21" s="274"/>
      <c r="G21" s="274">
        <v>8315</v>
      </c>
      <c r="H21" s="274"/>
      <c r="I21" s="274"/>
      <c r="J21" s="274"/>
      <c r="K21" s="274">
        <v>12111</v>
      </c>
      <c r="L21" s="274"/>
      <c r="M21" s="274"/>
      <c r="N21" s="274"/>
      <c r="O21" s="274"/>
      <c r="P21" s="274"/>
      <c r="Q21" s="274"/>
      <c r="R21" s="273">
        <f t="shared" si="0"/>
        <v>20426</v>
      </c>
    </row>
    <row r="22" spans="1:18" ht="12">
      <c r="A22" s="418"/>
      <c r="B22" s="50" t="s">
        <v>231</v>
      </c>
      <c r="C22" s="274"/>
      <c r="D22" s="274"/>
      <c r="E22" s="274"/>
      <c r="F22" s="274"/>
      <c r="G22" s="274">
        <v>8314</v>
      </c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3">
        <f t="shared" si="0"/>
        <v>8314</v>
      </c>
    </row>
    <row r="23" spans="1:18" ht="12.75" customHeight="1">
      <c r="A23" s="416" t="s">
        <v>326</v>
      </c>
      <c r="B23" s="48" t="s">
        <v>229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>
        <v>1671157</v>
      </c>
      <c r="R23" s="273">
        <f t="shared" si="0"/>
        <v>1671157</v>
      </c>
    </row>
    <row r="24" spans="1:18" ht="12">
      <c r="A24" s="417"/>
      <c r="B24" s="50" t="s">
        <v>230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>
        <v>1583685</v>
      </c>
      <c r="R24" s="273">
        <f t="shared" si="0"/>
        <v>1583685</v>
      </c>
    </row>
    <row r="25" spans="1:18" ht="12">
      <c r="A25" s="418"/>
      <c r="B25" s="50" t="s">
        <v>231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>
        <v>1583685</v>
      </c>
      <c r="R25" s="273">
        <f t="shared" si="0"/>
        <v>1583685</v>
      </c>
    </row>
    <row r="26" spans="1:18" ht="12.75" customHeight="1">
      <c r="A26" s="416" t="s">
        <v>327</v>
      </c>
      <c r="B26" s="48" t="s">
        <v>229</v>
      </c>
      <c r="C26" s="274"/>
      <c r="D26" s="274">
        <v>353</v>
      </c>
      <c r="E26" s="274">
        <v>1309</v>
      </c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3">
        <f t="shared" si="0"/>
        <v>1662</v>
      </c>
    </row>
    <row r="27" spans="1:18" ht="12">
      <c r="A27" s="417"/>
      <c r="B27" s="50" t="s">
        <v>230</v>
      </c>
      <c r="C27" s="274">
        <v>136</v>
      </c>
      <c r="D27" s="274">
        <v>353</v>
      </c>
      <c r="E27" s="274">
        <v>1173</v>
      </c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3">
        <f t="shared" si="0"/>
        <v>1662</v>
      </c>
    </row>
    <row r="28" spans="1:18" ht="12">
      <c r="A28" s="418"/>
      <c r="B28" s="50" t="s">
        <v>231</v>
      </c>
      <c r="C28" s="274">
        <v>136</v>
      </c>
      <c r="D28" s="274">
        <v>68</v>
      </c>
      <c r="E28" s="274">
        <v>26</v>
      </c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3">
        <f t="shared" si="0"/>
        <v>230</v>
      </c>
    </row>
    <row r="29" spans="1:18" ht="12.75" customHeight="1">
      <c r="A29" s="416" t="s">
        <v>328</v>
      </c>
      <c r="B29" s="48" t="s">
        <v>229</v>
      </c>
      <c r="C29" s="274">
        <v>444</v>
      </c>
      <c r="D29" s="274">
        <v>60</v>
      </c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3">
        <f t="shared" si="0"/>
        <v>504</v>
      </c>
    </row>
    <row r="30" spans="1:18" ht="12">
      <c r="A30" s="417"/>
      <c r="B30" s="50" t="s">
        <v>230</v>
      </c>
      <c r="C30" s="274">
        <v>444</v>
      </c>
      <c r="D30" s="274">
        <v>60</v>
      </c>
      <c r="E30" s="274">
        <v>7</v>
      </c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3">
        <f t="shared" si="0"/>
        <v>511</v>
      </c>
    </row>
    <row r="31" spans="1:18" ht="12">
      <c r="A31" s="418"/>
      <c r="B31" s="50" t="s">
        <v>231</v>
      </c>
      <c r="C31" s="274">
        <v>444</v>
      </c>
      <c r="D31" s="274">
        <v>60</v>
      </c>
      <c r="E31" s="274">
        <v>7</v>
      </c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3">
        <f t="shared" si="0"/>
        <v>511</v>
      </c>
    </row>
    <row r="32" spans="1:18" ht="12.75" customHeight="1">
      <c r="A32" s="416" t="s">
        <v>329</v>
      </c>
      <c r="B32" s="48" t="s">
        <v>229</v>
      </c>
      <c r="C32" s="274"/>
      <c r="D32" s="274"/>
      <c r="E32" s="274"/>
      <c r="F32" s="274"/>
      <c r="G32" s="274"/>
      <c r="H32" s="274"/>
      <c r="I32" s="274"/>
      <c r="J32" s="274"/>
      <c r="K32" s="274">
        <v>25800</v>
      </c>
      <c r="L32" s="274"/>
      <c r="M32" s="274"/>
      <c r="N32" s="274"/>
      <c r="O32" s="274"/>
      <c r="P32" s="274"/>
      <c r="Q32" s="274"/>
      <c r="R32" s="273">
        <f t="shared" si="0"/>
        <v>25800</v>
      </c>
    </row>
    <row r="33" spans="1:18" ht="12">
      <c r="A33" s="417"/>
      <c r="B33" s="50" t="s">
        <v>230</v>
      </c>
      <c r="C33" s="274"/>
      <c r="D33" s="274"/>
      <c r="E33" s="274"/>
      <c r="F33" s="274"/>
      <c r="G33" s="274"/>
      <c r="H33" s="274"/>
      <c r="I33" s="274"/>
      <c r="J33" s="274"/>
      <c r="K33" s="274">
        <v>638</v>
      </c>
      <c r="L33" s="274"/>
      <c r="M33" s="274"/>
      <c r="N33" s="274"/>
      <c r="O33" s="274"/>
      <c r="P33" s="274"/>
      <c r="Q33" s="274"/>
      <c r="R33" s="273">
        <f t="shared" si="0"/>
        <v>638</v>
      </c>
    </row>
    <row r="34" spans="1:18" ht="12">
      <c r="A34" s="418"/>
      <c r="B34" s="50" t="s">
        <v>231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3">
        <f t="shared" si="0"/>
        <v>0</v>
      </c>
    </row>
    <row r="35" spans="1:18" ht="12.75" customHeight="1">
      <c r="A35" s="416" t="s">
        <v>330</v>
      </c>
      <c r="B35" s="48" t="s">
        <v>229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>
        <v>4395</v>
      </c>
      <c r="M35" s="274"/>
      <c r="N35" s="274"/>
      <c r="O35" s="274"/>
      <c r="P35" s="274"/>
      <c r="Q35" s="274"/>
      <c r="R35" s="273">
        <f t="shared" si="0"/>
        <v>4395</v>
      </c>
    </row>
    <row r="36" spans="1:18" ht="12">
      <c r="A36" s="417"/>
      <c r="B36" s="50" t="s">
        <v>230</v>
      </c>
      <c r="C36" s="274"/>
      <c r="D36" s="274"/>
      <c r="E36" s="274">
        <v>190</v>
      </c>
      <c r="F36" s="274"/>
      <c r="G36" s="274"/>
      <c r="H36" s="274"/>
      <c r="I36" s="274"/>
      <c r="J36" s="274"/>
      <c r="K36" s="274"/>
      <c r="L36" s="274">
        <v>4446</v>
      </c>
      <c r="M36" s="274">
        <v>20387</v>
      </c>
      <c r="N36" s="274"/>
      <c r="O36" s="274"/>
      <c r="P36" s="274"/>
      <c r="Q36" s="274"/>
      <c r="R36" s="273">
        <f t="shared" si="0"/>
        <v>25023</v>
      </c>
    </row>
    <row r="37" spans="1:18" ht="12">
      <c r="A37" s="418"/>
      <c r="B37" s="50" t="s">
        <v>231</v>
      </c>
      <c r="C37" s="274"/>
      <c r="D37" s="274"/>
      <c r="E37" s="274">
        <v>190</v>
      </c>
      <c r="F37" s="274"/>
      <c r="G37" s="274"/>
      <c r="H37" s="274"/>
      <c r="I37" s="274"/>
      <c r="J37" s="274"/>
      <c r="K37" s="274"/>
      <c r="L37" s="274">
        <v>1445</v>
      </c>
      <c r="M37" s="274">
        <v>20387</v>
      </c>
      <c r="N37" s="274"/>
      <c r="O37" s="274"/>
      <c r="P37" s="274"/>
      <c r="Q37" s="274"/>
      <c r="R37" s="273">
        <f t="shared" si="0"/>
        <v>22022</v>
      </c>
    </row>
    <row r="38" spans="1:18" ht="12.75" customHeight="1">
      <c r="A38" s="416" t="s">
        <v>331</v>
      </c>
      <c r="B38" s="48" t="s">
        <v>229</v>
      </c>
      <c r="C38" s="274"/>
      <c r="D38" s="274"/>
      <c r="E38" s="274">
        <v>2500</v>
      </c>
      <c r="F38" s="274"/>
      <c r="G38" s="274"/>
      <c r="H38" s="274"/>
      <c r="I38" s="274"/>
      <c r="J38" s="274">
        <v>14000</v>
      </c>
      <c r="K38" s="274"/>
      <c r="L38" s="274"/>
      <c r="M38" s="274"/>
      <c r="N38" s="274"/>
      <c r="O38" s="274"/>
      <c r="P38" s="274"/>
      <c r="Q38" s="274"/>
      <c r="R38" s="273">
        <f t="shared" si="0"/>
        <v>16500</v>
      </c>
    </row>
    <row r="39" spans="1:18" ht="12">
      <c r="A39" s="417"/>
      <c r="B39" s="50" t="s">
        <v>230</v>
      </c>
      <c r="C39" s="274"/>
      <c r="D39" s="274"/>
      <c r="E39" s="274">
        <v>2500</v>
      </c>
      <c r="F39" s="274"/>
      <c r="G39" s="274"/>
      <c r="H39" s="274"/>
      <c r="I39" s="274"/>
      <c r="J39" s="274">
        <v>151218</v>
      </c>
      <c r="K39" s="274"/>
      <c r="L39" s="274"/>
      <c r="M39" s="274"/>
      <c r="N39" s="274"/>
      <c r="O39" s="274"/>
      <c r="P39" s="274"/>
      <c r="Q39" s="274"/>
      <c r="R39" s="273">
        <f t="shared" si="0"/>
        <v>153718</v>
      </c>
    </row>
    <row r="40" spans="1:18" ht="12">
      <c r="A40" s="418"/>
      <c r="B40" s="50" t="s">
        <v>231</v>
      </c>
      <c r="C40" s="274"/>
      <c r="D40" s="274"/>
      <c r="E40" s="274">
        <v>1339</v>
      </c>
      <c r="F40" s="274"/>
      <c r="G40" s="274"/>
      <c r="H40" s="274"/>
      <c r="I40" s="274"/>
      <c r="J40" s="274">
        <v>151218</v>
      </c>
      <c r="K40" s="274"/>
      <c r="L40" s="274"/>
      <c r="M40" s="274"/>
      <c r="N40" s="274"/>
      <c r="O40" s="274"/>
      <c r="P40" s="274"/>
      <c r="Q40" s="274"/>
      <c r="R40" s="273">
        <f t="shared" si="0"/>
        <v>152557</v>
      </c>
    </row>
    <row r="41" spans="1:18" s="84" customFormat="1" ht="45">
      <c r="A41" s="86"/>
      <c r="B41" s="48"/>
      <c r="C41" s="47" t="s">
        <v>70</v>
      </c>
      <c r="D41" s="47" t="s">
        <v>313</v>
      </c>
      <c r="E41" s="47" t="s">
        <v>71</v>
      </c>
      <c r="F41" s="47" t="s">
        <v>147</v>
      </c>
      <c r="G41" s="47" t="s">
        <v>314</v>
      </c>
      <c r="H41" s="47" t="s">
        <v>315</v>
      </c>
      <c r="I41" s="47" t="s">
        <v>355</v>
      </c>
      <c r="J41" s="47" t="s">
        <v>779</v>
      </c>
      <c r="K41" s="47" t="s">
        <v>353</v>
      </c>
      <c r="L41" s="47" t="s">
        <v>354</v>
      </c>
      <c r="M41" s="47" t="s">
        <v>152</v>
      </c>
      <c r="N41" s="47" t="s">
        <v>316</v>
      </c>
      <c r="O41" s="47" t="s">
        <v>356</v>
      </c>
      <c r="P41" s="47" t="s">
        <v>317</v>
      </c>
      <c r="Q41" s="47" t="s">
        <v>357</v>
      </c>
      <c r="R41" s="83" t="s">
        <v>67</v>
      </c>
    </row>
    <row r="42" spans="1:18" ht="12.75" customHeight="1">
      <c r="A42" s="416" t="s">
        <v>332</v>
      </c>
      <c r="B42" s="48" t="s">
        <v>229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3">
        <f aca="true" t="shared" si="1" ref="R42:R74">SUM(C42:Q42)</f>
        <v>0</v>
      </c>
    </row>
    <row r="43" spans="1:18" ht="12">
      <c r="A43" s="417"/>
      <c r="B43" s="50" t="s">
        <v>230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>
        <v>2033</v>
      </c>
      <c r="N43" s="274"/>
      <c r="O43" s="274"/>
      <c r="P43" s="274"/>
      <c r="Q43" s="274"/>
      <c r="R43" s="273">
        <f t="shared" si="1"/>
        <v>2033</v>
      </c>
    </row>
    <row r="44" spans="1:18" ht="12">
      <c r="A44" s="418"/>
      <c r="B44" s="50" t="s">
        <v>231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>
        <v>2033</v>
      </c>
      <c r="N44" s="274"/>
      <c r="O44" s="274"/>
      <c r="P44" s="274"/>
      <c r="Q44" s="274"/>
      <c r="R44" s="273">
        <f t="shared" si="1"/>
        <v>2033</v>
      </c>
    </row>
    <row r="45" spans="1:18" ht="12.75" customHeight="1">
      <c r="A45" s="416" t="s">
        <v>333</v>
      </c>
      <c r="B45" s="48" t="s">
        <v>229</v>
      </c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3">
        <f t="shared" si="1"/>
        <v>0</v>
      </c>
    </row>
    <row r="46" spans="1:18" ht="12" customHeight="1">
      <c r="A46" s="417"/>
      <c r="B46" s="50" t="s">
        <v>230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>
        <v>2600</v>
      </c>
      <c r="N46" s="274"/>
      <c r="O46" s="274"/>
      <c r="P46" s="274"/>
      <c r="Q46" s="274"/>
      <c r="R46" s="273">
        <f t="shared" si="1"/>
        <v>2600</v>
      </c>
    </row>
    <row r="47" spans="1:18" ht="12" customHeight="1">
      <c r="A47" s="418"/>
      <c r="B47" s="50" t="s">
        <v>231</v>
      </c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>
        <v>2600</v>
      </c>
      <c r="N47" s="274"/>
      <c r="O47" s="274"/>
      <c r="P47" s="274"/>
      <c r="Q47" s="274"/>
      <c r="R47" s="273">
        <f t="shared" si="1"/>
        <v>2600</v>
      </c>
    </row>
    <row r="48" spans="1:18" ht="12" customHeight="1">
      <c r="A48" s="416" t="s">
        <v>334</v>
      </c>
      <c r="B48" s="48" t="s">
        <v>229</v>
      </c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>
        <v>9904</v>
      </c>
      <c r="N48" s="274"/>
      <c r="O48" s="274"/>
      <c r="P48" s="274"/>
      <c r="Q48" s="274"/>
      <c r="R48" s="273">
        <f t="shared" si="1"/>
        <v>9904</v>
      </c>
    </row>
    <row r="49" spans="1:18" ht="12">
      <c r="A49" s="417"/>
      <c r="B49" s="50" t="s">
        <v>230</v>
      </c>
      <c r="C49" s="274"/>
      <c r="D49" s="274"/>
      <c r="E49" s="274">
        <v>907</v>
      </c>
      <c r="F49" s="274"/>
      <c r="G49" s="274"/>
      <c r="H49" s="274"/>
      <c r="I49" s="274"/>
      <c r="J49" s="274"/>
      <c r="K49" s="274"/>
      <c r="L49" s="274">
        <v>140748</v>
      </c>
      <c r="M49" s="274">
        <v>6241</v>
      </c>
      <c r="N49" s="274"/>
      <c r="O49" s="274"/>
      <c r="P49" s="274"/>
      <c r="Q49" s="274"/>
      <c r="R49" s="273">
        <f t="shared" si="1"/>
        <v>147896</v>
      </c>
    </row>
    <row r="50" spans="1:18" ht="12">
      <c r="A50" s="418"/>
      <c r="B50" s="50" t="s">
        <v>231</v>
      </c>
      <c r="C50" s="274"/>
      <c r="D50" s="274"/>
      <c r="E50" s="274">
        <v>907</v>
      </c>
      <c r="F50" s="274"/>
      <c r="G50" s="274"/>
      <c r="H50" s="274"/>
      <c r="I50" s="274"/>
      <c r="J50" s="274"/>
      <c r="K50" s="274"/>
      <c r="L50" s="274">
        <v>104305</v>
      </c>
      <c r="M50" s="274">
        <v>2950</v>
      </c>
      <c r="N50" s="274"/>
      <c r="O50" s="274"/>
      <c r="P50" s="274"/>
      <c r="Q50" s="274"/>
      <c r="R50" s="273">
        <f t="shared" si="1"/>
        <v>108162</v>
      </c>
    </row>
    <row r="51" spans="1:18" ht="12.75" customHeight="1">
      <c r="A51" s="416" t="s">
        <v>335</v>
      </c>
      <c r="B51" s="48" t="s">
        <v>229</v>
      </c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>
        <v>4000</v>
      </c>
      <c r="Q51" s="274"/>
      <c r="R51" s="273">
        <f t="shared" si="1"/>
        <v>4000</v>
      </c>
    </row>
    <row r="52" spans="1:18" ht="12" customHeight="1">
      <c r="A52" s="417"/>
      <c r="B52" s="50" t="s">
        <v>230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>
        <v>1500</v>
      </c>
      <c r="P52" s="274">
        <v>2500</v>
      </c>
      <c r="Q52" s="274"/>
      <c r="R52" s="273">
        <f t="shared" si="1"/>
        <v>4000</v>
      </c>
    </row>
    <row r="53" spans="1:18" ht="12">
      <c r="A53" s="418"/>
      <c r="B53" s="50" t="s">
        <v>231</v>
      </c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>
        <v>1500</v>
      </c>
      <c r="P53" s="274">
        <v>1500</v>
      </c>
      <c r="Q53" s="274"/>
      <c r="R53" s="273">
        <f t="shared" si="1"/>
        <v>3000</v>
      </c>
    </row>
    <row r="54" spans="1:18" ht="12.75" customHeight="1">
      <c r="A54" s="416" t="s">
        <v>336</v>
      </c>
      <c r="B54" s="48" t="s">
        <v>229</v>
      </c>
      <c r="C54" s="274"/>
      <c r="D54" s="274"/>
      <c r="E54" s="274"/>
      <c r="F54" s="274"/>
      <c r="G54" s="274"/>
      <c r="H54" s="274"/>
      <c r="I54" s="274"/>
      <c r="J54" s="274"/>
      <c r="K54" s="274"/>
      <c r="L54" s="274">
        <v>784</v>
      </c>
      <c r="M54" s="274">
        <v>84426</v>
      </c>
      <c r="N54" s="274"/>
      <c r="O54" s="274"/>
      <c r="P54" s="274"/>
      <c r="Q54" s="274"/>
      <c r="R54" s="273">
        <f t="shared" si="1"/>
        <v>85210</v>
      </c>
    </row>
    <row r="55" spans="1:18" ht="12">
      <c r="A55" s="417"/>
      <c r="B55" s="50" t="s">
        <v>230</v>
      </c>
      <c r="C55" s="274"/>
      <c r="D55" s="274"/>
      <c r="E55" s="274">
        <v>347</v>
      </c>
      <c r="F55" s="274"/>
      <c r="G55" s="274"/>
      <c r="H55" s="274"/>
      <c r="I55" s="274"/>
      <c r="J55" s="274"/>
      <c r="K55" s="274"/>
      <c r="L55" s="274">
        <v>4008</v>
      </c>
      <c r="M55" s="274">
        <v>72299</v>
      </c>
      <c r="N55" s="274"/>
      <c r="O55" s="274"/>
      <c r="P55" s="274"/>
      <c r="Q55" s="274"/>
      <c r="R55" s="273">
        <f t="shared" si="1"/>
        <v>76654</v>
      </c>
    </row>
    <row r="56" spans="1:18" ht="12">
      <c r="A56" s="418"/>
      <c r="B56" s="50" t="s">
        <v>231</v>
      </c>
      <c r="C56" s="274"/>
      <c r="D56" s="274"/>
      <c r="E56" s="274">
        <v>347</v>
      </c>
      <c r="F56" s="274"/>
      <c r="G56" s="274"/>
      <c r="H56" s="274"/>
      <c r="I56" s="274"/>
      <c r="J56" s="274"/>
      <c r="K56" s="274"/>
      <c r="L56" s="274">
        <v>4008</v>
      </c>
      <c r="M56" s="274">
        <v>25577</v>
      </c>
      <c r="N56" s="274"/>
      <c r="O56" s="274"/>
      <c r="P56" s="274"/>
      <c r="Q56" s="274"/>
      <c r="R56" s="273">
        <f t="shared" si="1"/>
        <v>29932</v>
      </c>
    </row>
    <row r="57" spans="1:18" s="46" customFormat="1" ht="12" customHeight="1">
      <c r="A57" s="416" t="s">
        <v>337</v>
      </c>
      <c r="B57" s="48" t="s">
        <v>229</v>
      </c>
      <c r="C57" s="271"/>
      <c r="D57" s="271"/>
      <c r="E57" s="271"/>
      <c r="F57" s="271"/>
      <c r="G57" s="272"/>
      <c r="H57" s="272"/>
      <c r="I57" s="272"/>
      <c r="J57" s="271"/>
      <c r="K57" s="275"/>
      <c r="L57" s="271">
        <v>22413</v>
      </c>
      <c r="M57" s="271"/>
      <c r="N57" s="271"/>
      <c r="O57" s="271"/>
      <c r="P57" s="275"/>
      <c r="Q57" s="275"/>
      <c r="R57" s="273">
        <f t="shared" si="1"/>
        <v>22413</v>
      </c>
    </row>
    <row r="58" spans="1:18" ht="12">
      <c r="A58" s="417"/>
      <c r="B58" s="50" t="s">
        <v>230</v>
      </c>
      <c r="C58" s="274"/>
      <c r="D58" s="274"/>
      <c r="E58" s="274"/>
      <c r="F58" s="274"/>
      <c r="G58" s="274"/>
      <c r="H58" s="274"/>
      <c r="I58" s="274"/>
      <c r="J58" s="274"/>
      <c r="K58" s="274"/>
      <c r="L58" s="274">
        <v>24212</v>
      </c>
      <c r="M58" s="274"/>
      <c r="N58" s="274"/>
      <c r="O58" s="274"/>
      <c r="P58" s="274"/>
      <c r="Q58" s="274"/>
      <c r="R58" s="273">
        <f t="shared" si="1"/>
        <v>24212</v>
      </c>
    </row>
    <row r="59" spans="1:18" ht="12">
      <c r="A59" s="418"/>
      <c r="B59" s="50" t="s">
        <v>231</v>
      </c>
      <c r="C59" s="274"/>
      <c r="D59" s="274"/>
      <c r="E59" s="274"/>
      <c r="F59" s="274"/>
      <c r="G59" s="274"/>
      <c r="H59" s="274"/>
      <c r="I59" s="274"/>
      <c r="J59" s="274"/>
      <c r="K59" s="274"/>
      <c r="L59" s="274">
        <v>24212</v>
      </c>
      <c r="M59" s="274"/>
      <c r="N59" s="274"/>
      <c r="O59" s="274"/>
      <c r="P59" s="274"/>
      <c r="Q59" s="274"/>
      <c r="R59" s="273">
        <f t="shared" si="1"/>
        <v>24212</v>
      </c>
    </row>
    <row r="60" spans="1:18" ht="12.75" customHeight="1">
      <c r="A60" s="416" t="s">
        <v>338</v>
      </c>
      <c r="B60" s="48" t="s">
        <v>229</v>
      </c>
      <c r="C60" s="274"/>
      <c r="D60" s="274"/>
      <c r="E60" s="274">
        <v>33186</v>
      </c>
      <c r="F60" s="274"/>
      <c r="G60" s="274"/>
      <c r="H60" s="274"/>
      <c r="I60" s="274">
        <v>3000</v>
      </c>
      <c r="J60" s="274">
        <v>19049</v>
      </c>
      <c r="K60" s="274">
        <v>117782</v>
      </c>
      <c r="L60" s="274">
        <v>236099</v>
      </c>
      <c r="M60" s="274">
        <v>29346</v>
      </c>
      <c r="N60" s="274"/>
      <c r="O60" s="274"/>
      <c r="P60" s="274">
        <v>14000</v>
      </c>
      <c r="Q60" s="274"/>
      <c r="R60" s="273">
        <f t="shared" si="1"/>
        <v>452462</v>
      </c>
    </row>
    <row r="61" spans="1:18" ht="12">
      <c r="A61" s="417"/>
      <c r="B61" s="50" t="s">
        <v>230</v>
      </c>
      <c r="C61" s="274">
        <v>32612</v>
      </c>
      <c r="D61" s="274">
        <v>8046</v>
      </c>
      <c r="E61" s="274">
        <v>183575</v>
      </c>
      <c r="F61" s="274"/>
      <c r="G61" s="274"/>
      <c r="H61" s="274">
        <v>500</v>
      </c>
      <c r="I61" s="274">
        <v>3000</v>
      </c>
      <c r="J61" s="274">
        <v>19049</v>
      </c>
      <c r="K61" s="274">
        <v>3067</v>
      </c>
      <c r="L61" s="274">
        <v>91742</v>
      </c>
      <c r="M61" s="274">
        <v>20659</v>
      </c>
      <c r="N61" s="274"/>
      <c r="O61" s="274"/>
      <c r="P61" s="274">
        <v>14900</v>
      </c>
      <c r="Q61" s="274"/>
      <c r="R61" s="273">
        <f t="shared" si="1"/>
        <v>377150</v>
      </c>
    </row>
    <row r="62" spans="1:18" ht="12">
      <c r="A62" s="418"/>
      <c r="B62" s="50" t="s">
        <v>231</v>
      </c>
      <c r="C62" s="274">
        <v>25627</v>
      </c>
      <c r="D62" s="274">
        <v>6438</v>
      </c>
      <c r="E62" s="274">
        <v>134874</v>
      </c>
      <c r="F62" s="274"/>
      <c r="G62" s="274"/>
      <c r="H62" s="274">
        <v>500</v>
      </c>
      <c r="I62" s="274">
        <v>3000</v>
      </c>
      <c r="J62" s="274">
        <v>12009</v>
      </c>
      <c r="K62" s="274"/>
      <c r="L62" s="274">
        <v>29400</v>
      </c>
      <c r="M62" s="274">
        <v>18816</v>
      </c>
      <c r="N62" s="274"/>
      <c r="O62" s="274"/>
      <c r="P62" s="274">
        <v>13871</v>
      </c>
      <c r="Q62" s="274"/>
      <c r="R62" s="273">
        <f t="shared" si="1"/>
        <v>244535</v>
      </c>
    </row>
    <row r="63" spans="1:18" ht="12.75" customHeight="1">
      <c r="A63" s="416" t="s">
        <v>339</v>
      </c>
      <c r="B63" s="48" t="s">
        <v>229</v>
      </c>
      <c r="C63" s="274">
        <v>21405</v>
      </c>
      <c r="D63" s="274">
        <v>5625</v>
      </c>
      <c r="E63" s="274">
        <v>3733</v>
      </c>
      <c r="F63" s="274"/>
      <c r="G63" s="274"/>
      <c r="H63" s="274"/>
      <c r="I63" s="274"/>
      <c r="J63" s="274"/>
      <c r="K63" s="274"/>
      <c r="L63" s="274">
        <v>520</v>
      </c>
      <c r="M63" s="274"/>
      <c r="N63" s="274"/>
      <c r="O63" s="274"/>
      <c r="P63" s="274"/>
      <c r="Q63" s="274"/>
      <c r="R63" s="273">
        <f t="shared" si="1"/>
        <v>31283</v>
      </c>
    </row>
    <row r="64" spans="1:18" ht="12">
      <c r="A64" s="417"/>
      <c r="B64" s="50" t="s">
        <v>230</v>
      </c>
      <c r="C64" s="274">
        <v>21710</v>
      </c>
      <c r="D64" s="274">
        <v>5989</v>
      </c>
      <c r="E64" s="274">
        <v>3359</v>
      </c>
      <c r="F64" s="274"/>
      <c r="G64" s="274"/>
      <c r="H64" s="274"/>
      <c r="I64" s="274"/>
      <c r="J64" s="274"/>
      <c r="K64" s="274"/>
      <c r="L64" s="274">
        <v>520</v>
      </c>
      <c r="M64" s="274"/>
      <c r="N64" s="274"/>
      <c r="O64" s="274"/>
      <c r="P64" s="274"/>
      <c r="Q64" s="274"/>
      <c r="R64" s="273">
        <f t="shared" si="1"/>
        <v>31578</v>
      </c>
    </row>
    <row r="65" spans="1:18" ht="12">
      <c r="A65" s="418"/>
      <c r="B65" s="50" t="s">
        <v>231</v>
      </c>
      <c r="C65" s="274">
        <v>20751</v>
      </c>
      <c r="D65" s="274">
        <v>5573</v>
      </c>
      <c r="E65" s="274">
        <v>1625</v>
      </c>
      <c r="F65" s="274"/>
      <c r="G65" s="274"/>
      <c r="H65" s="274"/>
      <c r="I65" s="274"/>
      <c r="J65" s="274"/>
      <c r="K65" s="274"/>
      <c r="L65" s="274">
        <v>311</v>
      </c>
      <c r="M65" s="274"/>
      <c r="N65" s="274"/>
      <c r="O65" s="274"/>
      <c r="P65" s="274"/>
      <c r="Q65" s="274"/>
      <c r="R65" s="273">
        <f t="shared" si="1"/>
        <v>28260</v>
      </c>
    </row>
    <row r="66" spans="1:18" ht="12.75" customHeight="1">
      <c r="A66" s="416" t="s">
        <v>340</v>
      </c>
      <c r="B66" s="48" t="s">
        <v>229</v>
      </c>
      <c r="C66" s="274">
        <v>16541</v>
      </c>
      <c r="D66" s="274">
        <v>4348</v>
      </c>
      <c r="E66" s="274">
        <v>1806</v>
      </c>
      <c r="F66" s="274"/>
      <c r="G66" s="274"/>
      <c r="H66" s="274"/>
      <c r="I66" s="274"/>
      <c r="J66" s="274"/>
      <c r="K66" s="274"/>
      <c r="L66" s="274">
        <v>203</v>
      </c>
      <c r="M66" s="274"/>
      <c r="N66" s="274"/>
      <c r="O66" s="274"/>
      <c r="P66" s="274"/>
      <c r="Q66" s="274"/>
      <c r="R66" s="273">
        <f t="shared" si="1"/>
        <v>22898</v>
      </c>
    </row>
    <row r="67" spans="1:18" ht="12">
      <c r="A67" s="417"/>
      <c r="B67" s="50" t="s">
        <v>230</v>
      </c>
      <c r="C67" s="274">
        <v>17602</v>
      </c>
      <c r="D67" s="274">
        <v>4877</v>
      </c>
      <c r="E67" s="274">
        <v>1560</v>
      </c>
      <c r="F67" s="274"/>
      <c r="G67" s="274"/>
      <c r="H67" s="274"/>
      <c r="I67" s="274"/>
      <c r="J67" s="274"/>
      <c r="K67" s="274"/>
      <c r="L67" s="274">
        <v>203</v>
      </c>
      <c r="M67" s="274"/>
      <c r="N67" s="274"/>
      <c r="O67" s="274"/>
      <c r="P67" s="274"/>
      <c r="Q67" s="274"/>
      <c r="R67" s="273">
        <f t="shared" si="1"/>
        <v>24242</v>
      </c>
    </row>
    <row r="68" spans="1:18" ht="12">
      <c r="A68" s="418"/>
      <c r="B68" s="50" t="s">
        <v>231</v>
      </c>
      <c r="C68" s="274">
        <v>17341</v>
      </c>
      <c r="D68" s="274">
        <v>4833</v>
      </c>
      <c r="E68" s="274">
        <v>1172</v>
      </c>
      <c r="F68" s="274"/>
      <c r="G68" s="274"/>
      <c r="H68" s="274"/>
      <c r="I68" s="274"/>
      <c r="J68" s="274"/>
      <c r="K68" s="274"/>
      <c r="L68" s="274">
        <v>105</v>
      </c>
      <c r="M68" s="274"/>
      <c r="N68" s="274"/>
      <c r="O68" s="274"/>
      <c r="P68" s="274"/>
      <c r="Q68" s="274"/>
      <c r="R68" s="273">
        <f t="shared" si="1"/>
        <v>23451</v>
      </c>
    </row>
    <row r="69" spans="1:18" ht="12.75" customHeight="1">
      <c r="A69" s="416" t="s">
        <v>341</v>
      </c>
      <c r="B69" s="48" t="s">
        <v>229</v>
      </c>
      <c r="C69" s="274"/>
      <c r="D69" s="274"/>
      <c r="E69" s="274"/>
      <c r="F69" s="274"/>
      <c r="G69" s="274"/>
      <c r="H69" s="274"/>
      <c r="I69" s="274"/>
      <c r="J69" s="274"/>
      <c r="K69" s="274"/>
      <c r="L69" s="274">
        <v>55700</v>
      </c>
      <c r="M69" s="274"/>
      <c r="N69" s="274"/>
      <c r="O69" s="274"/>
      <c r="P69" s="274">
        <v>4000</v>
      </c>
      <c r="Q69" s="274"/>
      <c r="R69" s="273">
        <f t="shared" si="1"/>
        <v>59700</v>
      </c>
    </row>
    <row r="70" spans="1:18" ht="12">
      <c r="A70" s="417"/>
      <c r="B70" s="50" t="s">
        <v>230</v>
      </c>
      <c r="C70" s="274"/>
      <c r="D70" s="274"/>
      <c r="E70" s="274"/>
      <c r="F70" s="274"/>
      <c r="G70" s="274"/>
      <c r="H70" s="274"/>
      <c r="I70" s="274"/>
      <c r="J70" s="274"/>
      <c r="K70" s="274"/>
      <c r="L70" s="274">
        <v>55700</v>
      </c>
      <c r="M70" s="274"/>
      <c r="N70" s="274"/>
      <c r="O70" s="274"/>
      <c r="P70" s="274">
        <v>8558</v>
      </c>
      <c r="Q70" s="274"/>
      <c r="R70" s="273">
        <f t="shared" si="1"/>
        <v>64258</v>
      </c>
    </row>
    <row r="71" spans="1:18" ht="12">
      <c r="A71" s="418"/>
      <c r="B71" s="50" t="s">
        <v>231</v>
      </c>
      <c r="C71" s="274"/>
      <c r="D71" s="274"/>
      <c r="E71" s="274"/>
      <c r="F71" s="274"/>
      <c r="G71" s="274"/>
      <c r="H71" s="274"/>
      <c r="I71" s="274"/>
      <c r="J71" s="274"/>
      <c r="K71" s="274"/>
      <c r="L71" s="274">
        <v>2611</v>
      </c>
      <c r="M71" s="274"/>
      <c r="N71" s="274"/>
      <c r="O71" s="274"/>
      <c r="P71" s="274">
        <v>8558</v>
      </c>
      <c r="Q71" s="274"/>
      <c r="R71" s="273">
        <f t="shared" si="1"/>
        <v>11169</v>
      </c>
    </row>
    <row r="72" spans="1:18" ht="12.75" customHeight="1">
      <c r="A72" s="416" t="s">
        <v>342</v>
      </c>
      <c r="B72" s="48" t="s">
        <v>229</v>
      </c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3">
        <f t="shared" si="1"/>
        <v>0</v>
      </c>
    </row>
    <row r="73" spans="1:18" ht="12">
      <c r="A73" s="417"/>
      <c r="B73" s="50" t="s">
        <v>230</v>
      </c>
      <c r="C73" s="274"/>
      <c r="D73" s="274"/>
      <c r="E73" s="274"/>
      <c r="F73" s="274"/>
      <c r="G73" s="274"/>
      <c r="H73" s="274"/>
      <c r="I73" s="274"/>
      <c r="J73" s="274">
        <v>24710</v>
      </c>
      <c r="K73" s="274"/>
      <c r="L73" s="274"/>
      <c r="M73" s="274"/>
      <c r="N73" s="274"/>
      <c r="O73" s="274"/>
      <c r="P73" s="274"/>
      <c r="Q73" s="274"/>
      <c r="R73" s="273">
        <f t="shared" si="1"/>
        <v>24710</v>
      </c>
    </row>
    <row r="74" spans="1:18" ht="12">
      <c r="A74" s="418"/>
      <c r="B74" s="50" t="s">
        <v>231</v>
      </c>
      <c r="C74" s="274"/>
      <c r="D74" s="274"/>
      <c r="E74" s="274"/>
      <c r="F74" s="274"/>
      <c r="G74" s="274"/>
      <c r="H74" s="274"/>
      <c r="I74" s="274"/>
      <c r="J74" s="274">
        <v>24710</v>
      </c>
      <c r="K74" s="274"/>
      <c r="L74" s="274"/>
      <c r="M74" s="274"/>
      <c r="N74" s="274"/>
      <c r="O74" s="274"/>
      <c r="P74" s="274"/>
      <c r="Q74" s="274"/>
      <c r="R74" s="273">
        <f t="shared" si="1"/>
        <v>24710</v>
      </c>
    </row>
    <row r="75" spans="1:18" s="84" customFormat="1" ht="50.25" customHeight="1">
      <c r="A75" s="86"/>
      <c r="B75" s="48"/>
      <c r="C75" s="47" t="s">
        <v>70</v>
      </c>
      <c r="D75" s="47" t="s">
        <v>313</v>
      </c>
      <c r="E75" s="47" t="s">
        <v>71</v>
      </c>
      <c r="F75" s="47" t="s">
        <v>147</v>
      </c>
      <c r="G75" s="47" t="s">
        <v>314</v>
      </c>
      <c r="H75" s="47" t="s">
        <v>315</v>
      </c>
      <c r="I75" s="47" t="s">
        <v>355</v>
      </c>
      <c r="J75" s="47" t="s">
        <v>779</v>
      </c>
      <c r="K75" s="47" t="s">
        <v>353</v>
      </c>
      <c r="L75" s="47" t="s">
        <v>354</v>
      </c>
      <c r="M75" s="47" t="s">
        <v>152</v>
      </c>
      <c r="N75" s="47" t="s">
        <v>316</v>
      </c>
      <c r="O75" s="47" t="s">
        <v>356</v>
      </c>
      <c r="P75" s="47" t="s">
        <v>317</v>
      </c>
      <c r="Q75" s="47" t="s">
        <v>357</v>
      </c>
      <c r="R75" s="83" t="s">
        <v>67</v>
      </c>
    </row>
    <row r="76" spans="1:18" ht="12.75" customHeight="1">
      <c r="A76" s="416" t="s">
        <v>343</v>
      </c>
      <c r="B76" s="48" t="s">
        <v>229</v>
      </c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3">
        <f>SUM(C76:Q76)</f>
        <v>0</v>
      </c>
    </row>
    <row r="77" spans="1:18" ht="12">
      <c r="A77" s="417"/>
      <c r="B77" s="50" t="s">
        <v>230</v>
      </c>
      <c r="C77" s="274"/>
      <c r="D77" s="274"/>
      <c r="E77" s="274"/>
      <c r="F77" s="274"/>
      <c r="G77" s="274"/>
      <c r="H77" s="274"/>
      <c r="I77" s="274"/>
      <c r="J77" s="274">
        <v>50</v>
      </c>
      <c r="K77" s="274"/>
      <c r="L77" s="274"/>
      <c r="M77" s="274"/>
      <c r="N77" s="274"/>
      <c r="O77" s="274"/>
      <c r="P77" s="274"/>
      <c r="Q77" s="274"/>
      <c r="R77" s="273">
        <f aca="true" t="shared" si="2" ref="R77:R105">SUM(C77:Q77)</f>
        <v>50</v>
      </c>
    </row>
    <row r="78" spans="1:18" ht="12">
      <c r="A78" s="418"/>
      <c r="B78" s="50" t="s">
        <v>231</v>
      </c>
      <c r="C78" s="274"/>
      <c r="D78" s="274"/>
      <c r="E78" s="274"/>
      <c r="F78" s="274"/>
      <c r="G78" s="274"/>
      <c r="H78" s="274"/>
      <c r="I78" s="274"/>
      <c r="J78" s="274">
        <v>50</v>
      </c>
      <c r="K78" s="274"/>
      <c r="L78" s="274"/>
      <c r="M78" s="274"/>
      <c r="N78" s="274"/>
      <c r="O78" s="274"/>
      <c r="P78" s="274"/>
      <c r="Q78" s="274"/>
      <c r="R78" s="273">
        <f t="shared" si="2"/>
        <v>50</v>
      </c>
    </row>
    <row r="79" spans="1:18" ht="12.75" customHeight="1">
      <c r="A79" s="416" t="s">
        <v>344</v>
      </c>
      <c r="B79" s="48" t="s">
        <v>229</v>
      </c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3">
        <f t="shared" si="2"/>
        <v>0</v>
      </c>
    </row>
    <row r="80" spans="1:18" ht="12">
      <c r="A80" s="417"/>
      <c r="B80" s="50" t="s">
        <v>230</v>
      </c>
      <c r="C80" s="274"/>
      <c r="D80" s="274"/>
      <c r="E80" s="274"/>
      <c r="F80" s="274"/>
      <c r="G80" s="274"/>
      <c r="H80" s="274"/>
      <c r="I80" s="274"/>
      <c r="J80" s="274">
        <v>395</v>
      </c>
      <c r="K80" s="274"/>
      <c r="L80" s="274"/>
      <c r="M80" s="274"/>
      <c r="N80" s="274"/>
      <c r="O80" s="274"/>
      <c r="P80" s="274"/>
      <c r="Q80" s="274"/>
      <c r="R80" s="273">
        <f t="shared" si="2"/>
        <v>395</v>
      </c>
    </row>
    <row r="81" spans="1:18" ht="12">
      <c r="A81" s="418"/>
      <c r="B81" s="50" t="s">
        <v>231</v>
      </c>
      <c r="C81" s="274"/>
      <c r="D81" s="274"/>
      <c r="E81" s="274"/>
      <c r="F81" s="274"/>
      <c r="G81" s="274"/>
      <c r="H81" s="274"/>
      <c r="I81" s="274"/>
      <c r="J81" s="274">
        <v>395</v>
      </c>
      <c r="K81" s="274"/>
      <c r="L81" s="274"/>
      <c r="M81" s="274"/>
      <c r="N81" s="274"/>
      <c r="O81" s="274"/>
      <c r="P81" s="274"/>
      <c r="Q81" s="274"/>
      <c r="R81" s="273">
        <f t="shared" si="2"/>
        <v>395</v>
      </c>
    </row>
    <row r="82" spans="1:18" ht="12.75" customHeight="1">
      <c r="A82" s="416" t="s">
        <v>345</v>
      </c>
      <c r="B82" s="48" t="s">
        <v>229</v>
      </c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3">
        <f t="shared" si="2"/>
        <v>0</v>
      </c>
    </row>
    <row r="83" spans="1:18" ht="12">
      <c r="A83" s="417"/>
      <c r="B83" s="50" t="s">
        <v>230</v>
      </c>
      <c r="C83" s="274"/>
      <c r="D83" s="274"/>
      <c r="E83" s="274"/>
      <c r="F83" s="274"/>
      <c r="G83" s="274"/>
      <c r="H83" s="274"/>
      <c r="I83" s="274"/>
      <c r="J83" s="274">
        <v>400</v>
      </c>
      <c r="K83" s="274"/>
      <c r="L83" s="274"/>
      <c r="M83" s="274"/>
      <c r="N83" s="274"/>
      <c r="O83" s="274"/>
      <c r="P83" s="274"/>
      <c r="Q83" s="274"/>
      <c r="R83" s="273">
        <f t="shared" si="2"/>
        <v>400</v>
      </c>
    </row>
    <row r="84" spans="1:18" ht="12">
      <c r="A84" s="418"/>
      <c r="B84" s="50" t="s">
        <v>231</v>
      </c>
      <c r="C84" s="274"/>
      <c r="D84" s="274"/>
      <c r="E84" s="274"/>
      <c r="F84" s="274"/>
      <c r="G84" s="274"/>
      <c r="H84" s="274"/>
      <c r="I84" s="274"/>
      <c r="J84" s="274">
        <v>400</v>
      </c>
      <c r="K84" s="274"/>
      <c r="L84" s="274"/>
      <c r="M84" s="274"/>
      <c r="N84" s="274"/>
      <c r="O84" s="274"/>
      <c r="P84" s="274"/>
      <c r="Q84" s="274"/>
      <c r="R84" s="273">
        <f t="shared" si="2"/>
        <v>400</v>
      </c>
    </row>
    <row r="85" spans="1:18" ht="12.75" customHeight="1">
      <c r="A85" s="416" t="s">
        <v>346</v>
      </c>
      <c r="B85" s="48" t="s">
        <v>229</v>
      </c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3">
        <f t="shared" si="2"/>
        <v>0</v>
      </c>
    </row>
    <row r="86" spans="1:18" ht="12">
      <c r="A86" s="417"/>
      <c r="B86" s="50" t="s">
        <v>230</v>
      </c>
      <c r="C86" s="274"/>
      <c r="D86" s="274"/>
      <c r="E86" s="274"/>
      <c r="F86" s="274"/>
      <c r="G86" s="274"/>
      <c r="H86" s="274"/>
      <c r="I86" s="274"/>
      <c r="J86" s="274">
        <v>5445</v>
      </c>
      <c r="K86" s="274"/>
      <c r="L86" s="274"/>
      <c r="M86" s="274"/>
      <c r="N86" s="274"/>
      <c r="O86" s="274"/>
      <c r="P86" s="274"/>
      <c r="Q86" s="274"/>
      <c r="R86" s="273">
        <f t="shared" si="2"/>
        <v>5445</v>
      </c>
    </row>
    <row r="87" spans="1:18" ht="12">
      <c r="A87" s="418"/>
      <c r="B87" s="50" t="s">
        <v>231</v>
      </c>
      <c r="C87" s="274"/>
      <c r="D87" s="274"/>
      <c r="E87" s="274"/>
      <c r="F87" s="274"/>
      <c r="G87" s="274"/>
      <c r="H87" s="274"/>
      <c r="I87" s="274"/>
      <c r="J87" s="274">
        <v>5445</v>
      </c>
      <c r="K87" s="274"/>
      <c r="L87" s="274"/>
      <c r="M87" s="274"/>
      <c r="N87" s="274"/>
      <c r="O87" s="274"/>
      <c r="P87" s="274"/>
      <c r="Q87" s="274"/>
      <c r="R87" s="273">
        <f t="shared" si="2"/>
        <v>5445</v>
      </c>
    </row>
    <row r="88" spans="1:18" ht="12.75" customHeight="1">
      <c r="A88" s="416" t="s">
        <v>347</v>
      </c>
      <c r="B88" s="48" t="s">
        <v>229</v>
      </c>
      <c r="C88" s="274"/>
      <c r="D88" s="274"/>
      <c r="E88" s="274"/>
      <c r="F88" s="274">
        <v>3600</v>
      </c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3">
        <f t="shared" si="2"/>
        <v>3600</v>
      </c>
    </row>
    <row r="89" spans="1:18" ht="12">
      <c r="A89" s="417"/>
      <c r="B89" s="50" t="s">
        <v>230</v>
      </c>
      <c r="C89" s="274"/>
      <c r="D89" s="274"/>
      <c r="E89" s="274"/>
      <c r="F89" s="274">
        <v>2060</v>
      </c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3">
        <f t="shared" si="2"/>
        <v>2060</v>
      </c>
    </row>
    <row r="90" spans="1:18" ht="12">
      <c r="A90" s="418"/>
      <c r="B90" s="50" t="s">
        <v>231</v>
      </c>
      <c r="C90" s="274"/>
      <c r="D90" s="274"/>
      <c r="E90" s="274"/>
      <c r="F90" s="274">
        <v>805</v>
      </c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3">
        <f t="shared" si="2"/>
        <v>805</v>
      </c>
    </row>
    <row r="91" spans="1:18" ht="12.75" customHeight="1">
      <c r="A91" s="416" t="s">
        <v>348</v>
      </c>
      <c r="B91" s="48" t="s">
        <v>229</v>
      </c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3">
        <f t="shared" si="2"/>
        <v>0</v>
      </c>
    </row>
    <row r="92" spans="1:18" ht="12">
      <c r="A92" s="417"/>
      <c r="B92" s="50" t="s">
        <v>230</v>
      </c>
      <c r="C92" s="274"/>
      <c r="D92" s="274"/>
      <c r="E92" s="274"/>
      <c r="F92" s="274">
        <v>19147</v>
      </c>
      <c r="G92" s="274"/>
      <c r="H92" s="274">
        <v>81</v>
      </c>
      <c r="I92" s="274"/>
      <c r="J92" s="274"/>
      <c r="K92" s="274"/>
      <c r="L92" s="274"/>
      <c r="M92" s="274"/>
      <c r="N92" s="274"/>
      <c r="O92" s="274"/>
      <c r="P92" s="274"/>
      <c r="Q92" s="274"/>
      <c r="R92" s="273">
        <f t="shared" si="2"/>
        <v>19228</v>
      </c>
    </row>
    <row r="93" spans="1:18" ht="12">
      <c r="A93" s="418"/>
      <c r="B93" s="50" t="s">
        <v>231</v>
      </c>
      <c r="C93" s="274"/>
      <c r="D93" s="274"/>
      <c r="E93" s="274"/>
      <c r="F93" s="274">
        <v>18940</v>
      </c>
      <c r="G93" s="274"/>
      <c r="H93" s="274">
        <v>64</v>
      </c>
      <c r="I93" s="274"/>
      <c r="J93" s="274"/>
      <c r="K93" s="274"/>
      <c r="L93" s="274"/>
      <c r="M93" s="274"/>
      <c r="N93" s="274"/>
      <c r="O93" s="274"/>
      <c r="P93" s="274"/>
      <c r="Q93" s="274"/>
      <c r="R93" s="273">
        <f t="shared" si="2"/>
        <v>19004</v>
      </c>
    </row>
    <row r="94" spans="1:18" ht="12.75" customHeight="1">
      <c r="A94" s="416" t="s">
        <v>349</v>
      </c>
      <c r="B94" s="48" t="s">
        <v>229</v>
      </c>
      <c r="C94" s="274"/>
      <c r="D94" s="274"/>
      <c r="E94" s="274"/>
      <c r="F94" s="274">
        <v>509760</v>
      </c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3">
        <f t="shared" si="2"/>
        <v>509760</v>
      </c>
    </row>
    <row r="95" spans="1:18" ht="12">
      <c r="A95" s="417"/>
      <c r="B95" s="50" t="s">
        <v>230</v>
      </c>
      <c r="C95" s="274"/>
      <c r="D95" s="274"/>
      <c r="E95" s="274"/>
      <c r="F95" s="274">
        <v>168650</v>
      </c>
      <c r="G95" s="274">
        <v>28</v>
      </c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3">
        <f t="shared" si="2"/>
        <v>168678</v>
      </c>
    </row>
    <row r="96" spans="1:18" ht="12">
      <c r="A96" s="418"/>
      <c r="B96" s="50" t="s">
        <v>231</v>
      </c>
      <c r="C96" s="274"/>
      <c r="D96" s="274"/>
      <c r="E96" s="274"/>
      <c r="F96" s="274">
        <v>168648</v>
      </c>
      <c r="G96" s="274">
        <v>28</v>
      </c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3">
        <f t="shared" si="2"/>
        <v>168676</v>
      </c>
    </row>
    <row r="97" spans="1:18" ht="12.75" customHeight="1">
      <c r="A97" s="416" t="s">
        <v>350</v>
      </c>
      <c r="B97" s="48" t="s">
        <v>229</v>
      </c>
      <c r="C97" s="274"/>
      <c r="D97" s="274"/>
      <c r="E97" s="274"/>
      <c r="F97" s="274">
        <v>149234</v>
      </c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3">
        <f t="shared" si="2"/>
        <v>149234</v>
      </c>
    </row>
    <row r="98" spans="1:18" ht="12">
      <c r="A98" s="417"/>
      <c r="B98" s="50" t="s">
        <v>230</v>
      </c>
      <c r="C98" s="274"/>
      <c r="D98" s="274"/>
      <c r="E98" s="274"/>
      <c r="F98" s="274">
        <v>146787</v>
      </c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3">
        <f t="shared" si="2"/>
        <v>146787</v>
      </c>
    </row>
    <row r="99" spans="1:18" ht="12">
      <c r="A99" s="418"/>
      <c r="B99" s="50" t="s">
        <v>231</v>
      </c>
      <c r="C99" s="274"/>
      <c r="D99" s="274"/>
      <c r="E99" s="274"/>
      <c r="F99" s="274">
        <v>71406</v>
      </c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3">
        <f t="shared" si="2"/>
        <v>71406</v>
      </c>
    </row>
    <row r="100" spans="1:18" ht="12.75" customHeight="1">
      <c r="A100" s="416" t="s">
        <v>351</v>
      </c>
      <c r="B100" s="48" t="s">
        <v>229</v>
      </c>
      <c r="C100" s="274"/>
      <c r="D100" s="274"/>
      <c r="E100" s="274"/>
      <c r="F100" s="274">
        <v>42700</v>
      </c>
      <c r="G100" s="274"/>
      <c r="H100" s="274">
        <v>81</v>
      </c>
      <c r="I100" s="274"/>
      <c r="J100" s="274"/>
      <c r="K100" s="274"/>
      <c r="L100" s="274"/>
      <c r="M100" s="274"/>
      <c r="N100" s="274"/>
      <c r="O100" s="274"/>
      <c r="P100" s="274"/>
      <c r="Q100" s="274"/>
      <c r="R100" s="273">
        <f t="shared" si="2"/>
        <v>42781</v>
      </c>
    </row>
    <row r="101" spans="1:18" ht="12">
      <c r="A101" s="417"/>
      <c r="B101" s="50" t="s">
        <v>230</v>
      </c>
      <c r="C101" s="274"/>
      <c r="D101" s="274"/>
      <c r="E101" s="274">
        <v>4840</v>
      </c>
      <c r="F101" s="274">
        <v>22159</v>
      </c>
      <c r="G101" s="274"/>
      <c r="H101" s="274"/>
      <c r="I101" s="274">
        <v>360</v>
      </c>
      <c r="J101" s="274"/>
      <c r="K101" s="274"/>
      <c r="L101" s="274"/>
      <c r="M101" s="274"/>
      <c r="N101" s="274"/>
      <c r="O101" s="274"/>
      <c r="P101" s="274"/>
      <c r="Q101" s="274"/>
      <c r="R101" s="273">
        <f t="shared" si="2"/>
        <v>27359</v>
      </c>
    </row>
    <row r="102" spans="1:18" ht="12">
      <c r="A102" s="418"/>
      <c r="B102" s="50" t="s">
        <v>231</v>
      </c>
      <c r="C102" s="274"/>
      <c r="D102" s="274"/>
      <c r="E102" s="274">
        <v>4840</v>
      </c>
      <c r="F102" s="274">
        <v>18124</v>
      </c>
      <c r="G102" s="274"/>
      <c r="H102" s="274"/>
      <c r="I102" s="274">
        <v>360</v>
      </c>
      <c r="J102" s="274"/>
      <c r="K102" s="274"/>
      <c r="L102" s="274"/>
      <c r="M102" s="274"/>
      <c r="N102" s="274"/>
      <c r="O102" s="274"/>
      <c r="P102" s="274"/>
      <c r="Q102" s="274"/>
      <c r="R102" s="273">
        <f t="shared" si="2"/>
        <v>23324</v>
      </c>
    </row>
    <row r="103" spans="1:18" ht="12.75" customHeight="1">
      <c r="A103" s="416" t="s">
        <v>352</v>
      </c>
      <c r="B103" s="48" t="s">
        <v>229</v>
      </c>
      <c r="C103" s="274"/>
      <c r="D103" s="274"/>
      <c r="E103" s="274">
        <v>35000</v>
      </c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3">
        <f t="shared" si="2"/>
        <v>35000</v>
      </c>
    </row>
    <row r="104" spans="1:18" ht="12">
      <c r="A104" s="417"/>
      <c r="B104" s="50" t="s">
        <v>230</v>
      </c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3">
        <f t="shared" si="2"/>
        <v>0</v>
      </c>
    </row>
    <row r="105" spans="1:18" ht="12">
      <c r="A105" s="418"/>
      <c r="B105" s="50" t="s">
        <v>231</v>
      </c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3">
        <f t="shared" si="2"/>
        <v>0</v>
      </c>
    </row>
    <row r="106" spans="1:18" ht="12.75" customHeight="1">
      <c r="A106" s="419" t="s">
        <v>776</v>
      </c>
      <c r="B106" s="52" t="s">
        <v>229</v>
      </c>
      <c r="C106" s="276">
        <f aca="true" t="shared" si="3" ref="C106:Q106">C5+C8+C11+C14+C17+C20+C23+C26+C29+C32+C35+C38+C42+C45+C48+C51+C54+C57+C60+C63+C66+C69+C72+C76+C79+C82+C85+C88+C91+C94+C97+C100+C103</f>
        <v>67724</v>
      </c>
      <c r="D106" s="276">
        <f t="shared" si="3"/>
        <v>23782</v>
      </c>
      <c r="E106" s="276">
        <f t="shared" si="3"/>
        <v>176119</v>
      </c>
      <c r="F106" s="276">
        <f t="shared" si="3"/>
        <v>705294</v>
      </c>
      <c r="G106" s="276">
        <f t="shared" si="3"/>
        <v>0</v>
      </c>
      <c r="H106" s="276">
        <f t="shared" si="3"/>
        <v>73016</v>
      </c>
      <c r="I106" s="276">
        <f t="shared" si="3"/>
        <v>3000</v>
      </c>
      <c r="J106" s="276">
        <f t="shared" si="3"/>
        <v>107888</v>
      </c>
      <c r="K106" s="276">
        <f t="shared" si="3"/>
        <v>393643</v>
      </c>
      <c r="L106" s="276">
        <f t="shared" si="3"/>
        <v>330430</v>
      </c>
      <c r="M106" s="276">
        <f t="shared" si="3"/>
        <v>123676</v>
      </c>
      <c r="N106" s="276">
        <f t="shared" si="3"/>
        <v>0</v>
      </c>
      <c r="O106" s="276">
        <f t="shared" si="3"/>
        <v>0</v>
      </c>
      <c r="P106" s="276">
        <f t="shared" si="3"/>
        <v>22000</v>
      </c>
      <c r="Q106" s="276">
        <f t="shared" si="3"/>
        <v>1671157</v>
      </c>
      <c r="R106" s="273">
        <f>SUM(C106:Q106)</f>
        <v>3697729</v>
      </c>
    </row>
    <row r="107" spans="1:18" s="54" customFormat="1" ht="12.75">
      <c r="A107" s="420"/>
      <c r="B107" s="49" t="s">
        <v>230</v>
      </c>
      <c r="C107" s="82">
        <f aca="true" t="shared" si="4" ref="C107:Q107">C6+C9+C12+C15+C18+C21+C24+C27+C30+C33+C36+C39+C43+C46+C49+C52+C55+C58+C61+C64+C67+C70+C73+C77+C80+C83+C86+C89+C92+C95+C98+C101+C104</f>
        <v>104908</v>
      </c>
      <c r="D107" s="82">
        <f t="shared" si="4"/>
        <v>30638</v>
      </c>
      <c r="E107" s="82">
        <f t="shared" si="4"/>
        <v>304875</v>
      </c>
      <c r="F107" s="82">
        <f t="shared" si="4"/>
        <v>358803</v>
      </c>
      <c r="G107" s="82">
        <f t="shared" si="4"/>
        <v>8703</v>
      </c>
      <c r="H107" s="82">
        <f t="shared" si="4"/>
        <v>272033</v>
      </c>
      <c r="I107" s="82">
        <f t="shared" si="4"/>
        <v>3360</v>
      </c>
      <c r="J107" s="82">
        <f t="shared" si="4"/>
        <v>284761</v>
      </c>
      <c r="K107" s="82">
        <f t="shared" si="4"/>
        <v>60933</v>
      </c>
      <c r="L107" s="82">
        <f t="shared" si="4"/>
        <v>338857</v>
      </c>
      <c r="M107" s="82">
        <f t="shared" si="4"/>
        <v>124219</v>
      </c>
      <c r="N107" s="82">
        <f t="shared" si="4"/>
        <v>0</v>
      </c>
      <c r="O107" s="82">
        <f t="shared" si="4"/>
        <v>1500</v>
      </c>
      <c r="P107" s="82">
        <f t="shared" si="4"/>
        <v>25958</v>
      </c>
      <c r="Q107" s="82">
        <f t="shared" si="4"/>
        <v>1583685</v>
      </c>
      <c r="R107" s="273">
        <f>SUM(C107:Q107)</f>
        <v>3503233</v>
      </c>
    </row>
    <row r="108" spans="1:18" s="54" customFormat="1" ht="12" customHeight="1">
      <c r="A108" s="421"/>
      <c r="B108" s="49" t="s">
        <v>231</v>
      </c>
      <c r="C108" s="276">
        <f aca="true" t="shared" si="5" ref="C108:Q108">C7+C10+C13+C16+C19+C22+C25+C28+C31+C34+C37+C40+C44+C47+C50+C53+C56+C59+C62+C65+C68+C71+C74+C78+C81+C84+C87+C90+C93+C96+C99+C102+C105</f>
        <v>92110</v>
      </c>
      <c r="D108" s="276">
        <f t="shared" si="5"/>
        <v>25354</v>
      </c>
      <c r="E108" s="276">
        <f t="shared" si="5"/>
        <v>221671</v>
      </c>
      <c r="F108" s="276">
        <f t="shared" si="5"/>
        <v>277923</v>
      </c>
      <c r="G108" s="276">
        <f t="shared" si="5"/>
        <v>8676</v>
      </c>
      <c r="H108" s="276">
        <f t="shared" si="5"/>
        <v>271055</v>
      </c>
      <c r="I108" s="276">
        <f t="shared" si="5"/>
        <v>3360</v>
      </c>
      <c r="J108" s="276">
        <f t="shared" si="5"/>
        <v>276490</v>
      </c>
      <c r="K108" s="276">
        <f t="shared" si="5"/>
        <v>0</v>
      </c>
      <c r="L108" s="276">
        <f t="shared" si="5"/>
        <v>175724</v>
      </c>
      <c r="M108" s="276">
        <f t="shared" si="5"/>
        <v>72363</v>
      </c>
      <c r="N108" s="276">
        <f t="shared" si="5"/>
        <v>0</v>
      </c>
      <c r="O108" s="276">
        <f t="shared" si="5"/>
        <v>1500</v>
      </c>
      <c r="P108" s="276">
        <f t="shared" si="5"/>
        <v>23929</v>
      </c>
      <c r="Q108" s="276">
        <f t="shared" si="5"/>
        <v>1583685</v>
      </c>
      <c r="R108" s="273">
        <f>SUM(C108:Q108)</f>
        <v>3033840</v>
      </c>
    </row>
  </sheetData>
  <sheetProtection/>
  <mergeCells count="35">
    <mergeCell ref="A106:A108"/>
    <mergeCell ref="A91:A93"/>
    <mergeCell ref="A94:A96"/>
    <mergeCell ref="A2:R2"/>
    <mergeCell ref="A97:A99"/>
    <mergeCell ref="A100:A102"/>
    <mergeCell ref="A103:A105"/>
    <mergeCell ref="A66:A68"/>
    <mergeCell ref="A69:A71"/>
    <mergeCell ref="A79:A81"/>
    <mergeCell ref="A82:A84"/>
    <mergeCell ref="A85:A87"/>
    <mergeCell ref="A88:A90"/>
    <mergeCell ref="A48:A50"/>
    <mergeCell ref="A51:A53"/>
    <mergeCell ref="A76:A78"/>
    <mergeCell ref="A72:A74"/>
    <mergeCell ref="A54:A56"/>
    <mergeCell ref="A57:A59"/>
    <mergeCell ref="A60:A62"/>
    <mergeCell ref="A63:A65"/>
    <mergeCell ref="A23:A25"/>
    <mergeCell ref="A26:A28"/>
    <mergeCell ref="A29:A31"/>
    <mergeCell ref="A38:A40"/>
    <mergeCell ref="A42:A44"/>
    <mergeCell ref="A45:A47"/>
    <mergeCell ref="A32:A34"/>
    <mergeCell ref="A35:A37"/>
    <mergeCell ref="A5:A7"/>
    <mergeCell ref="A8:A10"/>
    <mergeCell ref="A11:A13"/>
    <mergeCell ref="A14:A16"/>
    <mergeCell ref="A17:A19"/>
    <mergeCell ref="A20:A22"/>
  </mergeCells>
  <printOptions/>
  <pageMargins left="0.5118110236220472" right="0" top="0.5511811023622047" bottom="0.5511811023622047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10.125" style="0" customWidth="1"/>
    <col min="2" max="2" width="4.625" style="99" bestFit="1" customWidth="1"/>
    <col min="3" max="3" width="7.875" style="0" customWidth="1"/>
    <col min="4" max="4" width="8.125" style="0" customWidth="1"/>
    <col min="5" max="5" width="7.625" style="0" bestFit="1" customWidth="1"/>
    <col min="6" max="6" width="7.25390625" style="0" bestFit="1" customWidth="1"/>
    <col min="7" max="7" width="8.125" style="0" bestFit="1" customWidth="1"/>
    <col min="8" max="8" width="8.25390625" style="0" customWidth="1"/>
    <col min="9" max="9" width="7.25390625" style="0" customWidth="1"/>
    <col min="10" max="10" width="8.75390625" style="0" customWidth="1"/>
    <col min="11" max="11" width="8.125" style="0" bestFit="1" customWidth="1"/>
    <col min="12" max="12" width="8.25390625" style="0" customWidth="1"/>
    <col min="13" max="13" width="7.125" style="0" customWidth="1"/>
    <col min="14" max="14" width="8.75390625" style="0" customWidth="1"/>
    <col min="15" max="15" width="8.125" style="0" customWidth="1"/>
    <col min="16" max="16" width="8.625" style="0" customWidth="1"/>
    <col min="17" max="17" width="9.25390625" style="0" customWidth="1"/>
    <col min="18" max="18" width="9.125" style="0" bestFit="1" customWidth="1"/>
  </cols>
  <sheetData>
    <row r="1" spans="1:18" ht="15" customHeight="1">
      <c r="A1" s="90" t="s">
        <v>319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85"/>
      <c r="R1" s="261" t="s">
        <v>778</v>
      </c>
    </row>
    <row r="2" spans="1:18" ht="12.75">
      <c r="A2" s="432" t="s">
        <v>364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8" ht="12.75">
      <c r="A3" s="93"/>
      <c r="B3" s="94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45">
      <c r="A4" s="86"/>
      <c r="B4" s="48"/>
      <c r="C4" s="47" t="s">
        <v>70</v>
      </c>
      <c r="D4" s="47" t="s">
        <v>313</v>
      </c>
      <c r="E4" s="47" t="s">
        <v>71</v>
      </c>
      <c r="F4" s="47" t="s">
        <v>147</v>
      </c>
      <c r="G4" s="47" t="s">
        <v>314</v>
      </c>
      <c r="H4" s="47" t="s">
        <v>315</v>
      </c>
      <c r="I4" s="47" t="s">
        <v>355</v>
      </c>
      <c r="J4" s="47" t="s">
        <v>779</v>
      </c>
      <c r="K4" s="47" t="s">
        <v>353</v>
      </c>
      <c r="L4" s="47" t="s">
        <v>354</v>
      </c>
      <c r="M4" s="47" t="s">
        <v>152</v>
      </c>
      <c r="N4" s="47" t="s">
        <v>316</v>
      </c>
      <c r="O4" s="47" t="s">
        <v>356</v>
      </c>
      <c r="P4" s="47" t="s">
        <v>317</v>
      </c>
      <c r="Q4" s="47" t="s">
        <v>357</v>
      </c>
      <c r="R4" s="83" t="s">
        <v>67</v>
      </c>
    </row>
    <row r="5" spans="1:18" ht="12.75">
      <c r="A5" s="433" t="s">
        <v>320</v>
      </c>
      <c r="B5" s="95" t="s">
        <v>229</v>
      </c>
      <c r="C5" s="278">
        <v>232440</v>
      </c>
      <c r="D5" s="278">
        <v>64933</v>
      </c>
      <c r="E5" s="278">
        <v>143958</v>
      </c>
      <c r="F5" s="278">
        <v>0</v>
      </c>
      <c r="G5" s="279">
        <v>0</v>
      </c>
      <c r="H5" s="279">
        <v>0</v>
      </c>
      <c r="I5" s="279">
        <v>0</v>
      </c>
      <c r="J5" s="278">
        <v>0</v>
      </c>
      <c r="K5" s="278">
        <v>0</v>
      </c>
      <c r="L5" s="278">
        <v>12358</v>
      </c>
      <c r="M5" s="278">
        <v>0</v>
      </c>
      <c r="N5" s="278">
        <v>0</v>
      </c>
      <c r="O5" s="278">
        <v>0</v>
      </c>
      <c r="P5" s="278">
        <v>3469</v>
      </c>
      <c r="Q5" s="278">
        <v>0</v>
      </c>
      <c r="R5" s="280">
        <f aca="true" t="shared" si="0" ref="R5:R31">SUM(C5:Q5)</f>
        <v>457158</v>
      </c>
    </row>
    <row r="6" spans="1:18" ht="12.75">
      <c r="A6" s="433"/>
      <c r="B6" s="96" t="s">
        <v>230</v>
      </c>
      <c r="C6" s="281">
        <v>220922</v>
      </c>
      <c r="D6" s="282">
        <v>59325</v>
      </c>
      <c r="E6" s="281">
        <v>111024</v>
      </c>
      <c r="F6" s="281">
        <v>0</v>
      </c>
      <c r="G6" s="281">
        <v>3983</v>
      </c>
      <c r="H6" s="281">
        <v>2000</v>
      </c>
      <c r="I6" s="281">
        <v>0</v>
      </c>
      <c r="J6" s="281">
        <v>0</v>
      </c>
      <c r="K6" s="281">
        <v>0</v>
      </c>
      <c r="L6" s="281">
        <v>9204</v>
      </c>
      <c r="M6" s="281">
        <v>0</v>
      </c>
      <c r="N6" s="281">
        <v>0</v>
      </c>
      <c r="O6" s="281">
        <v>0</v>
      </c>
      <c r="P6" s="281">
        <v>3469</v>
      </c>
      <c r="Q6" s="281">
        <v>0</v>
      </c>
      <c r="R6" s="280">
        <f t="shared" si="0"/>
        <v>409927</v>
      </c>
    </row>
    <row r="7" spans="1:18" ht="12.75">
      <c r="A7" s="433"/>
      <c r="B7" s="96" t="s">
        <v>231</v>
      </c>
      <c r="C7" s="281">
        <v>215912</v>
      </c>
      <c r="D7" s="281">
        <v>59135</v>
      </c>
      <c r="E7" s="281">
        <v>85901</v>
      </c>
      <c r="F7" s="281">
        <v>0</v>
      </c>
      <c r="G7" s="281">
        <v>3983</v>
      </c>
      <c r="H7" s="281">
        <v>2000</v>
      </c>
      <c r="I7" s="281">
        <v>0</v>
      </c>
      <c r="J7" s="281">
        <v>0</v>
      </c>
      <c r="K7" s="281">
        <v>0</v>
      </c>
      <c r="L7" s="281">
        <v>9204</v>
      </c>
      <c r="M7" s="281">
        <v>0</v>
      </c>
      <c r="N7" s="281">
        <v>0</v>
      </c>
      <c r="O7" s="281">
        <v>0</v>
      </c>
      <c r="P7" s="281">
        <v>0</v>
      </c>
      <c r="Q7" s="281">
        <v>0</v>
      </c>
      <c r="R7" s="280">
        <f t="shared" si="0"/>
        <v>376135</v>
      </c>
    </row>
    <row r="8" spans="1:18" ht="12.75">
      <c r="A8" s="426" t="s">
        <v>365</v>
      </c>
      <c r="B8" s="95" t="s">
        <v>229</v>
      </c>
      <c r="C8" s="281">
        <v>0</v>
      </c>
      <c r="D8" s="281">
        <v>0</v>
      </c>
      <c r="E8" s="281">
        <v>0</v>
      </c>
      <c r="F8" s="281">
        <v>0</v>
      </c>
      <c r="G8" s="281">
        <v>0</v>
      </c>
      <c r="H8" s="281">
        <v>0</v>
      </c>
      <c r="I8" s="281">
        <v>0</v>
      </c>
      <c r="J8" s="281">
        <v>0</v>
      </c>
      <c r="K8" s="281">
        <v>0</v>
      </c>
      <c r="L8" s="281">
        <v>0</v>
      </c>
      <c r="M8" s="281">
        <v>0</v>
      </c>
      <c r="N8" s="281">
        <v>0</v>
      </c>
      <c r="O8" s="281">
        <v>0</v>
      </c>
      <c r="P8" s="281">
        <v>0</v>
      </c>
      <c r="Q8" s="281">
        <v>0</v>
      </c>
      <c r="R8" s="280">
        <f t="shared" si="0"/>
        <v>0</v>
      </c>
    </row>
    <row r="9" spans="1:18" ht="12.75">
      <c r="A9" s="427"/>
      <c r="B9" s="96" t="s">
        <v>230</v>
      </c>
      <c r="C9" s="278">
        <v>0</v>
      </c>
      <c r="D9" s="278">
        <v>0</v>
      </c>
      <c r="E9" s="278">
        <v>0</v>
      </c>
      <c r="F9" s="278">
        <v>0</v>
      </c>
      <c r="G9" s="279">
        <v>0</v>
      </c>
      <c r="H9" s="279">
        <v>0</v>
      </c>
      <c r="I9" s="279">
        <v>0</v>
      </c>
      <c r="J9" s="278">
        <v>0</v>
      </c>
      <c r="K9" s="278">
        <v>0</v>
      </c>
      <c r="L9" s="278">
        <v>0</v>
      </c>
      <c r="M9" s="278">
        <v>0</v>
      </c>
      <c r="N9" s="278">
        <v>0</v>
      </c>
      <c r="O9" s="278">
        <v>0</v>
      </c>
      <c r="P9" s="278">
        <v>0</v>
      </c>
      <c r="Q9" s="278">
        <v>0</v>
      </c>
      <c r="R9" s="280">
        <f t="shared" si="0"/>
        <v>0</v>
      </c>
    </row>
    <row r="10" spans="1:18" ht="12.75">
      <c r="A10" s="428"/>
      <c r="B10" s="96" t="s">
        <v>231</v>
      </c>
      <c r="C10" s="281">
        <v>0</v>
      </c>
      <c r="D10" s="281">
        <v>0</v>
      </c>
      <c r="E10" s="281">
        <v>0</v>
      </c>
      <c r="F10" s="281">
        <v>0</v>
      </c>
      <c r="G10" s="281">
        <v>0</v>
      </c>
      <c r="H10" s="281">
        <v>0</v>
      </c>
      <c r="I10" s="281">
        <v>0</v>
      </c>
      <c r="J10" s="281">
        <v>0</v>
      </c>
      <c r="K10" s="281">
        <v>0</v>
      </c>
      <c r="L10" s="281">
        <v>0</v>
      </c>
      <c r="M10" s="281">
        <v>0</v>
      </c>
      <c r="N10" s="281">
        <v>0</v>
      </c>
      <c r="O10" s="281">
        <v>0</v>
      </c>
      <c r="P10" s="281">
        <v>0</v>
      </c>
      <c r="Q10" s="281">
        <v>0</v>
      </c>
      <c r="R10" s="280">
        <f t="shared" si="0"/>
        <v>0</v>
      </c>
    </row>
    <row r="11" spans="1:18" ht="12.75">
      <c r="A11" s="434" t="s">
        <v>366</v>
      </c>
      <c r="B11" s="95" t="s">
        <v>229</v>
      </c>
      <c r="C11" s="281">
        <v>0</v>
      </c>
      <c r="D11" s="281">
        <v>0</v>
      </c>
      <c r="E11" s="281">
        <v>0</v>
      </c>
      <c r="F11" s="281">
        <v>0</v>
      </c>
      <c r="G11" s="281">
        <v>0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1">
        <v>0</v>
      </c>
      <c r="N11" s="281">
        <v>0</v>
      </c>
      <c r="O11" s="281">
        <v>0</v>
      </c>
      <c r="P11" s="281">
        <v>0</v>
      </c>
      <c r="Q11" s="281">
        <v>0</v>
      </c>
      <c r="R11" s="280">
        <f t="shared" si="0"/>
        <v>0</v>
      </c>
    </row>
    <row r="12" spans="1:18" ht="12.75">
      <c r="A12" s="434"/>
      <c r="B12" s="96" t="s">
        <v>230</v>
      </c>
      <c r="C12" s="281">
        <v>0</v>
      </c>
      <c r="D12" s="281">
        <v>0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0</v>
      </c>
      <c r="K12" s="281">
        <v>0</v>
      </c>
      <c r="L12" s="281">
        <v>0</v>
      </c>
      <c r="M12" s="281">
        <v>0</v>
      </c>
      <c r="N12" s="281">
        <v>0</v>
      </c>
      <c r="O12" s="281">
        <v>0</v>
      </c>
      <c r="P12" s="281">
        <v>0</v>
      </c>
      <c r="Q12" s="281">
        <v>0</v>
      </c>
      <c r="R12" s="280">
        <f t="shared" si="0"/>
        <v>0</v>
      </c>
    </row>
    <row r="13" spans="1:18" ht="12.75">
      <c r="A13" s="434"/>
      <c r="B13" s="96" t="s">
        <v>231</v>
      </c>
      <c r="C13" s="281">
        <v>0</v>
      </c>
      <c r="D13" s="281"/>
      <c r="E13" s="281">
        <v>0</v>
      </c>
      <c r="F13" s="281">
        <v>0</v>
      </c>
      <c r="G13" s="281">
        <v>0</v>
      </c>
      <c r="H13" s="281">
        <v>0</v>
      </c>
      <c r="I13" s="281">
        <v>0</v>
      </c>
      <c r="J13" s="281">
        <v>0</v>
      </c>
      <c r="K13" s="281">
        <v>0</v>
      </c>
      <c r="L13" s="281">
        <v>0</v>
      </c>
      <c r="M13" s="281">
        <v>0</v>
      </c>
      <c r="N13" s="281">
        <v>0</v>
      </c>
      <c r="O13" s="281">
        <v>0</v>
      </c>
      <c r="P13" s="281">
        <v>0</v>
      </c>
      <c r="Q13" s="281">
        <v>0</v>
      </c>
      <c r="R13" s="280">
        <f t="shared" si="0"/>
        <v>0</v>
      </c>
    </row>
    <row r="14" spans="1:18" ht="12.75">
      <c r="A14" s="426" t="s">
        <v>321</v>
      </c>
      <c r="B14" s="95" t="s">
        <v>229</v>
      </c>
      <c r="C14" s="281">
        <v>0</v>
      </c>
      <c r="D14" s="281">
        <v>0</v>
      </c>
      <c r="E14" s="281">
        <v>2000</v>
      </c>
      <c r="F14" s="281">
        <v>0</v>
      </c>
      <c r="G14" s="281">
        <v>0</v>
      </c>
      <c r="H14" s="281">
        <v>0</v>
      </c>
      <c r="I14" s="281">
        <v>0</v>
      </c>
      <c r="J14" s="281">
        <v>0</v>
      </c>
      <c r="K14" s="281">
        <v>0</v>
      </c>
      <c r="L14" s="281">
        <v>0</v>
      </c>
      <c r="M14" s="281">
        <v>0</v>
      </c>
      <c r="N14" s="281">
        <v>0</v>
      </c>
      <c r="O14" s="281">
        <v>0</v>
      </c>
      <c r="P14" s="281">
        <v>0</v>
      </c>
      <c r="Q14" s="281">
        <v>0</v>
      </c>
      <c r="R14" s="280">
        <f t="shared" si="0"/>
        <v>2000</v>
      </c>
    </row>
    <row r="15" spans="1:18" ht="12.75">
      <c r="A15" s="427"/>
      <c r="B15" s="96" t="s">
        <v>230</v>
      </c>
      <c r="C15" s="281">
        <v>0</v>
      </c>
      <c r="D15" s="281">
        <v>0</v>
      </c>
      <c r="E15" s="281">
        <v>2000</v>
      </c>
      <c r="F15" s="281">
        <v>0</v>
      </c>
      <c r="G15" s="281">
        <v>0</v>
      </c>
      <c r="H15" s="281">
        <v>0</v>
      </c>
      <c r="I15" s="281">
        <v>0</v>
      </c>
      <c r="J15" s="281">
        <v>0</v>
      </c>
      <c r="K15" s="281">
        <v>0</v>
      </c>
      <c r="L15" s="281">
        <v>0</v>
      </c>
      <c r="M15" s="281">
        <v>0</v>
      </c>
      <c r="N15" s="281">
        <v>0</v>
      </c>
      <c r="O15" s="281">
        <v>0</v>
      </c>
      <c r="P15" s="281">
        <v>0</v>
      </c>
      <c r="Q15" s="281">
        <v>0</v>
      </c>
      <c r="R15" s="280">
        <f t="shared" si="0"/>
        <v>2000</v>
      </c>
    </row>
    <row r="16" spans="1:18" ht="12.75">
      <c r="A16" s="428"/>
      <c r="B16" s="96" t="s">
        <v>231</v>
      </c>
      <c r="C16" s="281">
        <v>0</v>
      </c>
      <c r="D16" s="281">
        <v>0</v>
      </c>
      <c r="E16" s="281">
        <v>1625</v>
      </c>
      <c r="F16" s="281">
        <v>0</v>
      </c>
      <c r="G16" s="281">
        <v>0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281">
        <v>0</v>
      </c>
      <c r="O16" s="281">
        <v>0</v>
      </c>
      <c r="P16" s="281">
        <v>0</v>
      </c>
      <c r="Q16" s="281">
        <v>0</v>
      </c>
      <c r="R16" s="280">
        <f t="shared" si="0"/>
        <v>1625</v>
      </c>
    </row>
    <row r="17" spans="1:18" ht="12.75">
      <c r="A17" s="426" t="s">
        <v>367</v>
      </c>
      <c r="B17" s="95" t="s">
        <v>229</v>
      </c>
      <c r="C17" s="281">
        <v>0</v>
      </c>
      <c r="D17" s="281">
        <v>0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81">
        <v>0</v>
      </c>
      <c r="O17" s="281">
        <v>0</v>
      </c>
      <c r="P17" s="281">
        <v>0</v>
      </c>
      <c r="Q17" s="281">
        <v>0</v>
      </c>
      <c r="R17" s="280">
        <f t="shared" si="0"/>
        <v>0</v>
      </c>
    </row>
    <row r="18" spans="1:18" ht="12.75">
      <c r="A18" s="427"/>
      <c r="B18" s="96" t="s">
        <v>230</v>
      </c>
      <c r="C18" s="281">
        <v>11735</v>
      </c>
      <c r="D18" s="281">
        <v>3369</v>
      </c>
      <c r="E18" s="281">
        <v>2470</v>
      </c>
      <c r="F18" s="281">
        <v>0</v>
      </c>
      <c r="G18" s="281">
        <v>0</v>
      </c>
      <c r="H18" s="281">
        <v>39</v>
      </c>
      <c r="I18" s="281">
        <v>0</v>
      </c>
      <c r="J18" s="281">
        <v>114</v>
      </c>
      <c r="K18" s="281">
        <v>0</v>
      </c>
      <c r="L18" s="281">
        <v>0</v>
      </c>
      <c r="M18" s="281">
        <v>0</v>
      </c>
      <c r="N18" s="281">
        <v>0</v>
      </c>
      <c r="O18" s="281">
        <v>0</v>
      </c>
      <c r="P18" s="281">
        <v>0</v>
      </c>
      <c r="Q18" s="281">
        <v>0</v>
      </c>
      <c r="R18" s="280">
        <f t="shared" si="0"/>
        <v>17727</v>
      </c>
    </row>
    <row r="19" spans="1:18" ht="12.75">
      <c r="A19" s="428"/>
      <c r="B19" s="96" t="s">
        <v>231</v>
      </c>
      <c r="C19" s="281">
        <v>11735</v>
      </c>
      <c r="D19" s="281">
        <v>3369</v>
      </c>
      <c r="E19" s="282">
        <v>2470</v>
      </c>
      <c r="F19" s="281">
        <v>0</v>
      </c>
      <c r="G19" s="281">
        <v>0</v>
      </c>
      <c r="H19" s="281">
        <v>39</v>
      </c>
      <c r="I19" s="281">
        <v>0</v>
      </c>
      <c r="J19" s="281">
        <v>114</v>
      </c>
      <c r="K19" s="281">
        <v>0</v>
      </c>
      <c r="L19" s="281">
        <v>0</v>
      </c>
      <c r="M19" s="281">
        <v>0</v>
      </c>
      <c r="N19" s="281">
        <v>0</v>
      </c>
      <c r="O19" s="281">
        <v>0</v>
      </c>
      <c r="P19" s="281">
        <v>0</v>
      </c>
      <c r="Q19" s="281">
        <v>0</v>
      </c>
      <c r="R19" s="280">
        <f t="shared" si="0"/>
        <v>17727</v>
      </c>
    </row>
    <row r="20" spans="1:18" ht="12.75">
      <c r="A20" s="426" t="s">
        <v>368</v>
      </c>
      <c r="B20" s="95" t="s">
        <v>229</v>
      </c>
      <c r="C20" s="281">
        <v>0</v>
      </c>
      <c r="D20" s="281">
        <v>0</v>
      </c>
      <c r="E20" s="281">
        <v>0</v>
      </c>
      <c r="F20" s="281">
        <v>0</v>
      </c>
      <c r="G20" s="281">
        <v>0</v>
      </c>
      <c r="H20" s="281">
        <v>0</v>
      </c>
      <c r="I20" s="281">
        <v>0</v>
      </c>
      <c r="J20" s="281">
        <v>0</v>
      </c>
      <c r="K20" s="281">
        <v>0</v>
      </c>
      <c r="L20" s="281">
        <v>0</v>
      </c>
      <c r="M20" s="281">
        <v>0</v>
      </c>
      <c r="N20" s="281">
        <v>0</v>
      </c>
      <c r="O20" s="281">
        <v>0</v>
      </c>
      <c r="P20" s="281">
        <v>0</v>
      </c>
      <c r="Q20" s="281">
        <v>0</v>
      </c>
      <c r="R20" s="280">
        <f t="shared" si="0"/>
        <v>0</v>
      </c>
    </row>
    <row r="21" spans="1:18" ht="12.75">
      <c r="A21" s="427"/>
      <c r="B21" s="96" t="s">
        <v>230</v>
      </c>
      <c r="C21" s="281">
        <v>0</v>
      </c>
      <c r="D21" s="281">
        <v>0</v>
      </c>
      <c r="E21" s="281">
        <v>0</v>
      </c>
      <c r="F21" s="281">
        <v>0</v>
      </c>
      <c r="G21" s="281">
        <v>0</v>
      </c>
      <c r="H21" s="281">
        <v>0</v>
      </c>
      <c r="I21" s="281">
        <v>0</v>
      </c>
      <c r="J21" s="281">
        <v>0</v>
      </c>
      <c r="K21" s="281">
        <v>0</v>
      </c>
      <c r="L21" s="281">
        <v>0</v>
      </c>
      <c r="M21" s="281">
        <v>0</v>
      </c>
      <c r="N21" s="281">
        <v>0</v>
      </c>
      <c r="O21" s="281">
        <v>0</v>
      </c>
      <c r="P21" s="281">
        <v>0</v>
      </c>
      <c r="Q21" s="281">
        <v>0</v>
      </c>
      <c r="R21" s="280">
        <f t="shared" si="0"/>
        <v>0</v>
      </c>
    </row>
    <row r="22" spans="1:18" ht="12.75">
      <c r="A22" s="428"/>
      <c r="B22" s="96" t="s">
        <v>231</v>
      </c>
      <c r="C22" s="281">
        <v>0</v>
      </c>
      <c r="D22" s="281">
        <v>0</v>
      </c>
      <c r="E22" s="281">
        <v>0</v>
      </c>
      <c r="F22" s="281">
        <v>0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  <c r="L22" s="281">
        <v>0</v>
      </c>
      <c r="M22" s="281">
        <v>0</v>
      </c>
      <c r="N22" s="281">
        <v>0</v>
      </c>
      <c r="O22" s="281">
        <v>0</v>
      </c>
      <c r="P22" s="281">
        <v>0</v>
      </c>
      <c r="Q22" s="281">
        <v>0</v>
      </c>
      <c r="R22" s="280">
        <f t="shared" si="0"/>
        <v>0</v>
      </c>
    </row>
    <row r="23" spans="1:18" ht="12.75">
      <c r="A23" s="426" t="s">
        <v>323</v>
      </c>
      <c r="B23" s="95" t="s">
        <v>229</v>
      </c>
      <c r="C23" s="281">
        <v>0</v>
      </c>
      <c r="D23" s="281">
        <v>1100</v>
      </c>
      <c r="E23" s="281">
        <v>2961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281">
        <v>0</v>
      </c>
      <c r="O23" s="281">
        <v>0</v>
      </c>
      <c r="P23" s="281">
        <v>0</v>
      </c>
      <c r="Q23" s="281">
        <v>0</v>
      </c>
      <c r="R23" s="280">
        <f t="shared" si="0"/>
        <v>4061</v>
      </c>
    </row>
    <row r="24" spans="1:18" ht="12.75">
      <c r="A24" s="427"/>
      <c r="B24" s="96" t="s">
        <v>230</v>
      </c>
      <c r="C24" s="281">
        <v>2687</v>
      </c>
      <c r="D24" s="281">
        <v>1374</v>
      </c>
      <c r="E24" s="281">
        <v>0</v>
      </c>
      <c r="F24" s="281">
        <v>0</v>
      </c>
      <c r="G24" s="281">
        <v>0</v>
      </c>
      <c r="H24" s="281">
        <v>0</v>
      </c>
      <c r="I24" s="281">
        <v>0</v>
      </c>
      <c r="J24" s="281">
        <v>0</v>
      </c>
      <c r="K24" s="281">
        <v>0</v>
      </c>
      <c r="L24" s="281">
        <v>0</v>
      </c>
      <c r="M24" s="281">
        <v>0</v>
      </c>
      <c r="N24" s="281">
        <v>0</v>
      </c>
      <c r="O24" s="281">
        <v>0</v>
      </c>
      <c r="P24" s="281">
        <v>0</v>
      </c>
      <c r="Q24" s="281">
        <v>0</v>
      </c>
      <c r="R24" s="280">
        <f t="shared" si="0"/>
        <v>4061</v>
      </c>
    </row>
    <row r="25" spans="1:18" ht="12.75">
      <c r="A25" s="428"/>
      <c r="B25" s="96" t="s">
        <v>231</v>
      </c>
      <c r="C25" s="281">
        <v>1478</v>
      </c>
      <c r="D25" s="281">
        <v>423</v>
      </c>
      <c r="E25" s="281">
        <v>0</v>
      </c>
      <c r="F25" s="281">
        <v>0</v>
      </c>
      <c r="G25" s="281">
        <v>0</v>
      </c>
      <c r="H25" s="281">
        <v>0</v>
      </c>
      <c r="I25" s="281">
        <v>0</v>
      </c>
      <c r="J25" s="281">
        <v>0</v>
      </c>
      <c r="K25" s="281">
        <v>0</v>
      </c>
      <c r="L25" s="281">
        <v>0</v>
      </c>
      <c r="M25" s="281">
        <v>0</v>
      </c>
      <c r="N25" s="281">
        <v>0</v>
      </c>
      <c r="O25" s="281">
        <v>0</v>
      </c>
      <c r="P25" s="281">
        <v>0</v>
      </c>
      <c r="Q25" s="281"/>
      <c r="R25" s="280">
        <f t="shared" si="0"/>
        <v>1901</v>
      </c>
    </row>
    <row r="26" spans="1:18" ht="12.75">
      <c r="A26" s="426" t="s">
        <v>324</v>
      </c>
      <c r="B26" s="95" t="s">
        <v>229</v>
      </c>
      <c r="C26" s="281">
        <v>0</v>
      </c>
      <c r="D26" s="281">
        <v>0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281">
        <v>0</v>
      </c>
      <c r="K26" s="281">
        <v>0</v>
      </c>
      <c r="L26" s="281">
        <v>0</v>
      </c>
      <c r="M26" s="281">
        <v>0</v>
      </c>
      <c r="N26" s="281">
        <v>0</v>
      </c>
      <c r="O26" s="281">
        <v>0</v>
      </c>
      <c r="P26" s="281">
        <v>0</v>
      </c>
      <c r="Q26" s="281">
        <v>0</v>
      </c>
      <c r="R26" s="280">
        <f t="shared" si="0"/>
        <v>0</v>
      </c>
    </row>
    <row r="27" spans="1:18" ht="12.75">
      <c r="A27" s="427"/>
      <c r="B27" s="96" t="s">
        <v>230</v>
      </c>
      <c r="C27" s="281">
        <v>0</v>
      </c>
      <c r="D27" s="281">
        <v>0</v>
      </c>
      <c r="E27" s="281">
        <v>0</v>
      </c>
      <c r="F27" s="281">
        <v>0</v>
      </c>
      <c r="G27" s="281">
        <v>0</v>
      </c>
      <c r="H27" s="281">
        <v>0</v>
      </c>
      <c r="I27" s="281">
        <v>0</v>
      </c>
      <c r="J27" s="281">
        <v>0</v>
      </c>
      <c r="K27" s="281">
        <v>0</v>
      </c>
      <c r="L27" s="281">
        <v>0</v>
      </c>
      <c r="M27" s="281">
        <v>0</v>
      </c>
      <c r="N27" s="281">
        <v>0</v>
      </c>
      <c r="O27" s="281">
        <v>0</v>
      </c>
      <c r="P27" s="281">
        <v>0</v>
      </c>
      <c r="Q27" s="281">
        <v>0</v>
      </c>
      <c r="R27" s="280">
        <f t="shared" si="0"/>
        <v>0</v>
      </c>
    </row>
    <row r="28" spans="1:18" ht="12.75">
      <c r="A28" s="428"/>
      <c r="B28" s="96" t="s">
        <v>231</v>
      </c>
      <c r="C28" s="281">
        <v>0</v>
      </c>
      <c r="D28" s="281">
        <v>0</v>
      </c>
      <c r="E28" s="281">
        <v>0</v>
      </c>
      <c r="F28" s="281">
        <v>0</v>
      </c>
      <c r="G28" s="281">
        <v>0</v>
      </c>
      <c r="H28" s="281">
        <v>0</v>
      </c>
      <c r="I28" s="281">
        <v>0</v>
      </c>
      <c r="J28" s="281">
        <v>0</v>
      </c>
      <c r="K28" s="281">
        <v>0</v>
      </c>
      <c r="L28" s="281">
        <v>0</v>
      </c>
      <c r="M28" s="281">
        <v>0</v>
      </c>
      <c r="N28" s="281">
        <v>0</v>
      </c>
      <c r="O28" s="281">
        <v>0</v>
      </c>
      <c r="P28" s="281">
        <v>0</v>
      </c>
      <c r="Q28" s="281">
        <v>0</v>
      </c>
      <c r="R28" s="280">
        <f t="shared" si="0"/>
        <v>0</v>
      </c>
    </row>
    <row r="29" spans="1:18" ht="12.75">
      <c r="A29" s="426" t="s">
        <v>326</v>
      </c>
      <c r="B29" s="95" t="s">
        <v>229</v>
      </c>
      <c r="C29" s="281">
        <v>0</v>
      </c>
      <c r="D29" s="281">
        <v>0</v>
      </c>
      <c r="E29" s="281">
        <v>0</v>
      </c>
      <c r="F29" s="281">
        <v>0</v>
      </c>
      <c r="G29" s="281">
        <v>0</v>
      </c>
      <c r="H29" s="281">
        <v>0</v>
      </c>
      <c r="I29" s="281">
        <v>0</v>
      </c>
      <c r="J29" s="281">
        <v>0</v>
      </c>
      <c r="K29" s="281">
        <v>0</v>
      </c>
      <c r="L29" s="281">
        <v>0</v>
      </c>
      <c r="M29" s="281">
        <v>0</v>
      </c>
      <c r="N29" s="281">
        <v>0</v>
      </c>
      <c r="O29" s="281">
        <v>0</v>
      </c>
      <c r="P29" s="281">
        <v>0</v>
      </c>
      <c r="Q29" s="281">
        <v>0</v>
      </c>
      <c r="R29" s="280">
        <f t="shared" si="0"/>
        <v>0</v>
      </c>
    </row>
    <row r="30" spans="1:18" ht="12.75">
      <c r="A30" s="427"/>
      <c r="B30" s="96" t="s">
        <v>230</v>
      </c>
      <c r="C30" s="281">
        <v>0</v>
      </c>
      <c r="D30" s="281">
        <v>0</v>
      </c>
      <c r="E30" s="281">
        <v>0</v>
      </c>
      <c r="F30" s="281">
        <v>0</v>
      </c>
      <c r="G30" s="281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81">
        <v>0</v>
      </c>
      <c r="Q30" s="281">
        <v>0</v>
      </c>
      <c r="R30" s="280">
        <f t="shared" si="0"/>
        <v>0</v>
      </c>
    </row>
    <row r="31" spans="1:18" ht="12.75">
      <c r="A31" s="428"/>
      <c r="B31" s="96" t="s">
        <v>231</v>
      </c>
      <c r="C31" s="281">
        <v>0</v>
      </c>
      <c r="D31" s="281">
        <v>0</v>
      </c>
      <c r="E31" s="281">
        <v>0</v>
      </c>
      <c r="F31" s="281">
        <v>0</v>
      </c>
      <c r="G31" s="281">
        <v>0</v>
      </c>
      <c r="H31" s="281">
        <v>0</v>
      </c>
      <c r="I31" s="281">
        <v>0</v>
      </c>
      <c r="J31" s="281">
        <v>0</v>
      </c>
      <c r="K31" s="281">
        <v>0</v>
      </c>
      <c r="L31" s="281">
        <v>0</v>
      </c>
      <c r="M31" s="281">
        <v>0</v>
      </c>
      <c r="N31" s="281">
        <v>0</v>
      </c>
      <c r="O31" s="281">
        <v>0</v>
      </c>
      <c r="P31" s="281">
        <v>0</v>
      </c>
      <c r="Q31" s="281">
        <v>0</v>
      </c>
      <c r="R31" s="280">
        <f t="shared" si="0"/>
        <v>0</v>
      </c>
    </row>
    <row r="32" spans="1:18" ht="12.75">
      <c r="A32" s="286"/>
      <c r="B32" s="287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9"/>
    </row>
    <row r="33" spans="1:18" ht="12.75">
      <c r="A33" s="290"/>
      <c r="B33" s="291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3"/>
    </row>
    <row r="34" spans="1:18" ht="45">
      <c r="A34" s="86"/>
      <c r="B34" s="48"/>
      <c r="C34" s="47" t="s">
        <v>70</v>
      </c>
      <c r="D34" s="47" t="s">
        <v>313</v>
      </c>
      <c r="E34" s="47" t="s">
        <v>71</v>
      </c>
      <c r="F34" s="47" t="s">
        <v>147</v>
      </c>
      <c r="G34" s="47" t="s">
        <v>314</v>
      </c>
      <c r="H34" s="47" t="s">
        <v>315</v>
      </c>
      <c r="I34" s="47" t="s">
        <v>355</v>
      </c>
      <c r="J34" s="47" t="s">
        <v>779</v>
      </c>
      <c r="K34" s="47" t="s">
        <v>353</v>
      </c>
      <c r="L34" s="47" t="s">
        <v>354</v>
      </c>
      <c r="M34" s="47" t="s">
        <v>152</v>
      </c>
      <c r="N34" s="47" t="s">
        <v>316</v>
      </c>
      <c r="O34" s="47" t="s">
        <v>356</v>
      </c>
      <c r="P34" s="47" t="s">
        <v>317</v>
      </c>
      <c r="Q34" s="47" t="s">
        <v>357</v>
      </c>
      <c r="R34" s="83" t="s">
        <v>67</v>
      </c>
    </row>
    <row r="35" spans="1:18" ht="12.75">
      <c r="A35" s="426" t="s">
        <v>335</v>
      </c>
      <c r="B35" s="95" t="s">
        <v>229</v>
      </c>
      <c r="C35" s="281">
        <v>0</v>
      </c>
      <c r="D35" s="281">
        <v>0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280">
        <f aca="true" t="shared" si="1" ref="R35:R43">SUM(C35:Q35)</f>
        <v>0</v>
      </c>
    </row>
    <row r="36" spans="1:18" ht="12.75">
      <c r="A36" s="427"/>
      <c r="B36" s="96" t="s">
        <v>230</v>
      </c>
      <c r="C36" s="281">
        <v>0</v>
      </c>
      <c r="D36" s="281">
        <v>0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281">
        <v>0</v>
      </c>
      <c r="K36" s="281">
        <v>0</v>
      </c>
      <c r="L36" s="281">
        <v>0</v>
      </c>
      <c r="M36" s="281">
        <v>0</v>
      </c>
      <c r="N36" s="281">
        <v>0</v>
      </c>
      <c r="O36" s="281">
        <v>0</v>
      </c>
      <c r="P36" s="281">
        <v>0</v>
      </c>
      <c r="Q36" s="281">
        <v>0</v>
      </c>
      <c r="R36" s="280">
        <f t="shared" si="1"/>
        <v>0</v>
      </c>
    </row>
    <row r="37" spans="1:18" ht="12.75">
      <c r="A37" s="428"/>
      <c r="B37" s="96" t="s">
        <v>231</v>
      </c>
      <c r="C37" s="281">
        <v>0</v>
      </c>
      <c r="D37" s="281">
        <v>0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  <c r="K37" s="281">
        <v>0</v>
      </c>
      <c r="L37" s="281">
        <v>0</v>
      </c>
      <c r="M37" s="281">
        <v>0</v>
      </c>
      <c r="N37" s="281">
        <v>0</v>
      </c>
      <c r="O37" s="281">
        <v>0</v>
      </c>
      <c r="P37" s="281">
        <v>0</v>
      </c>
      <c r="Q37" s="281">
        <v>0</v>
      </c>
      <c r="R37" s="280">
        <f t="shared" si="1"/>
        <v>0</v>
      </c>
    </row>
    <row r="38" spans="1:18" ht="12.75">
      <c r="A38" s="426" t="s">
        <v>338</v>
      </c>
      <c r="B38" s="95" t="s">
        <v>229</v>
      </c>
      <c r="C38" s="281">
        <v>0</v>
      </c>
      <c r="D38" s="281">
        <v>0</v>
      </c>
      <c r="E38" s="281">
        <v>1000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  <c r="K38" s="281">
        <v>0</v>
      </c>
      <c r="L38" s="281">
        <v>0</v>
      </c>
      <c r="M38" s="281">
        <v>0</v>
      </c>
      <c r="N38" s="281">
        <v>0</v>
      </c>
      <c r="O38" s="281">
        <v>0</v>
      </c>
      <c r="P38" s="281">
        <v>0</v>
      </c>
      <c r="Q38" s="281">
        <v>0</v>
      </c>
      <c r="R38" s="280">
        <f t="shared" si="1"/>
        <v>1000</v>
      </c>
    </row>
    <row r="39" spans="1:18" ht="12.75">
      <c r="A39" s="427"/>
      <c r="B39" s="96" t="s">
        <v>230</v>
      </c>
      <c r="C39" s="281">
        <v>0</v>
      </c>
      <c r="D39" s="281">
        <v>0</v>
      </c>
      <c r="E39" s="281">
        <v>1000</v>
      </c>
      <c r="F39" s="281">
        <v>0</v>
      </c>
      <c r="G39" s="281">
        <v>0</v>
      </c>
      <c r="H39" s="281">
        <v>0</v>
      </c>
      <c r="I39" s="281">
        <v>0</v>
      </c>
      <c r="J39" s="281">
        <v>0</v>
      </c>
      <c r="K39" s="281">
        <v>0</v>
      </c>
      <c r="L39" s="281">
        <v>0</v>
      </c>
      <c r="M39" s="281">
        <v>0</v>
      </c>
      <c r="N39" s="281">
        <v>0</v>
      </c>
      <c r="O39" s="281">
        <v>0</v>
      </c>
      <c r="P39" s="281">
        <v>0</v>
      </c>
      <c r="Q39" s="281">
        <v>0</v>
      </c>
      <c r="R39" s="280">
        <f t="shared" si="1"/>
        <v>1000</v>
      </c>
    </row>
    <row r="40" spans="1:18" ht="12.75">
      <c r="A40" s="428"/>
      <c r="B40" s="96" t="s">
        <v>231</v>
      </c>
      <c r="C40" s="281">
        <v>0</v>
      </c>
      <c r="D40" s="281">
        <v>0</v>
      </c>
      <c r="E40" s="281">
        <v>263</v>
      </c>
      <c r="F40" s="281">
        <v>0</v>
      </c>
      <c r="G40" s="281">
        <v>0</v>
      </c>
      <c r="H40" s="281">
        <v>0</v>
      </c>
      <c r="I40" s="281">
        <v>0</v>
      </c>
      <c r="J40" s="281">
        <v>0</v>
      </c>
      <c r="K40" s="281">
        <v>0</v>
      </c>
      <c r="L40" s="281">
        <v>0</v>
      </c>
      <c r="M40" s="281">
        <v>0</v>
      </c>
      <c r="N40" s="281">
        <v>0</v>
      </c>
      <c r="O40" s="281">
        <v>0</v>
      </c>
      <c r="P40" s="281">
        <v>0</v>
      </c>
      <c r="Q40" s="281">
        <v>0</v>
      </c>
      <c r="R40" s="280">
        <f t="shared" si="1"/>
        <v>263</v>
      </c>
    </row>
    <row r="41" spans="1:18" ht="12.75">
      <c r="A41" s="429">
        <v>900020</v>
      </c>
      <c r="B41" s="95" t="s">
        <v>229</v>
      </c>
      <c r="C41" s="281">
        <v>0</v>
      </c>
      <c r="D41" s="281">
        <v>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281">
        <v>0</v>
      </c>
      <c r="K41" s="281">
        <v>0</v>
      </c>
      <c r="L41" s="281">
        <v>0</v>
      </c>
      <c r="M41" s="281">
        <v>0</v>
      </c>
      <c r="N41" s="281">
        <v>0</v>
      </c>
      <c r="O41" s="281">
        <v>0</v>
      </c>
      <c r="P41" s="281">
        <v>0</v>
      </c>
      <c r="Q41" s="281">
        <v>0</v>
      </c>
      <c r="R41" s="280">
        <f t="shared" si="1"/>
        <v>0</v>
      </c>
    </row>
    <row r="42" spans="1:18" ht="12.75">
      <c r="A42" s="430"/>
      <c r="B42" s="96" t="s">
        <v>230</v>
      </c>
      <c r="C42" s="281">
        <v>0</v>
      </c>
      <c r="D42" s="281">
        <v>0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281">
        <v>0</v>
      </c>
      <c r="K42" s="281">
        <v>0</v>
      </c>
      <c r="L42" s="281">
        <v>0</v>
      </c>
      <c r="M42" s="281">
        <v>0</v>
      </c>
      <c r="N42" s="281">
        <v>0</v>
      </c>
      <c r="O42" s="281">
        <v>0</v>
      </c>
      <c r="P42" s="281">
        <v>0</v>
      </c>
      <c r="Q42" s="281">
        <v>0</v>
      </c>
      <c r="R42" s="280">
        <f t="shared" si="1"/>
        <v>0</v>
      </c>
    </row>
    <row r="43" spans="1:18" ht="12.75">
      <c r="A43" s="431"/>
      <c r="B43" s="96" t="s">
        <v>231</v>
      </c>
      <c r="C43" s="281">
        <v>0</v>
      </c>
      <c r="D43" s="281">
        <v>0</v>
      </c>
      <c r="E43" s="281">
        <v>0</v>
      </c>
      <c r="F43" s="281">
        <v>0</v>
      </c>
      <c r="G43" s="281">
        <v>0</v>
      </c>
      <c r="H43" s="281">
        <v>0</v>
      </c>
      <c r="I43" s="281">
        <v>0</v>
      </c>
      <c r="J43" s="281">
        <v>0</v>
      </c>
      <c r="K43" s="281">
        <v>0</v>
      </c>
      <c r="L43" s="281">
        <v>0</v>
      </c>
      <c r="M43" s="281">
        <v>0</v>
      </c>
      <c r="N43" s="281">
        <v>0</v>
      </c>
      <c r="O43" s="281">
        <v>0</v>
      </c>
      <c r="P43" s="281">
        <v>0</v>
      </c>
      <c r="Q43" s="281">
        <v>0</v>
      </c>
      <c r="R43" s="280">
        <f t="shared" si="1"/>
        <v>0</v>
      </c>
    </row>
    <row r="44" spans="1:18" ht="12.75">
      <c r="A44" s="423" t="s">
        <v>776</v>
      </c>
      <c r="B44" s="97" t="s">
        <v>229</v>
      </c>
      <c r="C44" s="283">
        <f aca="true" t="shared" si="2" ref="C44:R44">SUM(C5,C8,C11,C14,C17,C20,C23,C26,C29,C35,C38,C41)</f>
        <v>232440</v>
      </c>
      <c r="D44" s="283">
        <f t="shared" si="2"/>
        <v>66033</v>
      </c>
      <c r="E44" s="283">
        <f t="shared" si="2"/>
        <v>149919</v>
      </c>
      <c r="F44" s="283">
        <f t="shared" si="2"/>
        <v>0</v>
      </c>
      <c r="G44" s="283">
        <f t="shared" si="2"/>
        <v>0</v>
      </c>
      <c r="H44" s="283">
        <f t="shared" si="2"/>
        <v>0</v>
      </c>
      <c r="I44" s="283">
        <f t="shared" si="2"/>
        <v>0</v>
      </c>
      <c r="J44" s="283">
        <f t="shared" si="2"/>
        <v>0</v>
      </c>
      <c r="K44" s="283">
        <f t="shared" si="2"/>
        <v>0</v>
      </c>
      <c r="L44" s="283">
        <f t="shared" si="2"/>
        <v>12358</v>
      </c>
      <c r="M44" s="283">
        <f t="shared" si="2"/>
        <v>0</v>
      </c>
      <c r="N44" s="283">
        <f t="shared" si="2"/>
        <v>0</v>
      </c>
      <c r="O44" s="283">
        <f t="shared" si="2"/>
        <v>0</v>
      </c>
      <c r="P44" s="283">
        <f t="shared" si="2"/>
        <v>3469</v>
      </c>
      <c r="Q44" s="283">
        <f t="shared" si="2"/>
        <v>0</v>
      </c>
      <c r="R44" s="283">
        <f t="shared" si="2"/>
        <v>464219</v>
      </c>
    </row>
    <row r="45" spans="1:18" ht="12.75">
      <c r="A45" s="424"/>
      <c r="B45" s="98" t="s">
        <v>230</v>
      </c>
      <c r="C45" s="284">
        <f aca="true" t="shared" si="3" ref="C45:R45">SUM(C6,C9,C12,C15,C18,C21,C24,C27,C30,C36,C39,C42)</f>
        <v>235344</v>
      </c>
      <c r="D45" s="284">
        <f t="shared" si="3"/>
        <v>64068</v>
      </c>
      <c r="E45" s="284">
        <f t="shared" si="3"/>
        <v>116494</v>
      </c>
      <c r="F45" s="284">
        <f t="shared" si="3"/>
        <v>0</v>
      </c>
      <c r="G45" s="284">
        <f t="shared" si="3"/>
        <v>3983</v>
      </c>
      <c r="H45" s="284">
        <f t="shared" si="3"/>
        <v>2039</v>
      </c>
      <c r="I45" s="284">
        <f t="shared" si="3"/>
        <v>0</v>
      </c>
      <c r="J45" s="284">
        <f t="shared" si="3"/>
        <v>114</v>
      </c>
      <c r="K45" s="284">
        <f t="shared" si="3"/>
        <v>0</v>
      </c>
      <c r="L45" s="284">
        <f t="shared" si="3"/>
        <v>9204</v>
      </c>
      <c r="M45" s="284">
        <f t="shared" si="3"/>
        <v>0</v>
      </c>
      <c r="N45" s="284">
        <f t="shared" si="3"/>
        <v>0</v>
      </c>
      <c r="O45" s="284">
        <f t="shared" si="3"/>
        <v>0</v>
      </c>
      <c r="P45" s="284">
        <f t="shared" si="3"/>
        <v>3469</v>
      </c>
      <c r="Q45" s="284">
        <f t="shared" si="3"/>
        <v>0</v>
      </c>
      <c r="R45" s="284">
        <f t="shared" si="3"/>
        <v>434715</v>
      </c>
    </row>
    <row r="46" spans="1:18" ht="12.75">
      <c r="A46" s="425"/>
      <c r="B46" s="98" t="s">
        <v>231</v>
      </c>
      <c r="C46" s="283">
        <f aca="true" t="shared" si="4" ref="C46:R46">SUM(C7,C10,C13,C16,C19,C22,C25,C28,C31,C37,C40,C43)</f>
        <v>229125</v>
      </c>
      <c r="D46" s="283">
        <f t="shared" si="4"/>
        <v>62927</v>
      </c>
      <c r="E46" s="283">
        <f t="shared" si="4"/>
        <v>90259</v>
      </c>
      <c r="F46" s="283">
        <f t="shared" si="4"/>
        <v>0</v>
      </c>
      <c r="G46" s="283">
        <f t="shared" si="4"/>
        <v>3983</v>
      </c>
      <c r="H46" s="283">
        <f t="shared" si="4"/>
        <v>2039</v>
      </c>
      <c r="I46" s="283">
        <f t="shared" si="4"/>
        <v>0</v>
      </c>
      <c r="J46" s="283">
        <f t="shared" si="4"/>
        <v>114</v>
      </c>
      <c r="K46" s="283">
        <f t="shared" si="4"/>
        <v>0</v>
      </c>
      <c r="L46" s="283">
        <f t="shared" si="4"/>
        <v>9204</v>
      </c>
      <c r="M46" s="283">
        <f t="shared" si="4"/>
        <v>0</v>
      </c>
      <c r="N46" s="283">
        <f t="shared" si="4"/>
        <v>0</v>
      </c>
      <c r="O46" s="283">
        <f t="shared" si="4"/>
        <v>0</v>
      </c>
      <c r="P46" s="283">
        <f t="shared" si="4"/>
        <v>0</v>
      </c>
      <c r="Q46" s="283">
        <f t="shared" si="4"/>
        <v>0</v>
      </c>
      <c r="R46" s="283">
        <f t="shared" si="4"/>
        <v>397651</v>
      </c>
    </row>
  </sheetData>
  <sheetProtection/>
  <mergeCells count="14">
    <mergeCell ref="A2:R2"/>
    <mergeCell ref="A5:A7"/>
    <mergeCell ref="A8:A10"/>
    <mergeCell ref="A11:A13"/>
    <mergeCell ref="A14:A16"/>
    <mergeCell ref="A44:A46"/>
    <mergeCell ref="A20:A22"/>
    <mergeCell ref="A29:A31"/>
    <mergeCell ref="A17:A19"/>
    <mergeCell ref="A23:A25"/>
    <mergeCell ref="A26:A28"/>
    <mergeCell ref="A35:A37"/>
    <mergeCell ref="A38:A40"/>
    <mergeCell ref="A41:A43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selection activeCell="G58" sqref="G58"/>
    </sheetView>
  </sheetViews>
  <sheetFormatPr defaultColWidth="9.00390625" defaultRowHeight="12.75"/>
  <cols>
    <col min="1" max="1" width="60.875" style="0" customWidth="1"/>
    <col min="2" max="3" width="11.125" style="0" customWidth="1"/>
    <col min="4" max="4" width="9.125" style="45" customWidth="1"/>
  </cols>
  <sheetData>
    <row r="1" spans="1:4" ht="12.75">
      <c r="A1" t="s">
        <v>319</v>
      </c>
      <c r="D1" s="230" t="s">
        <v>780</v>
      </c>
    </row>
    <row r="2" spans="1:4" ht="12.75">
      <c r="A2" s="435" t="s">
        <v>174</v>
      </c>
      <c r="B2" s="435"/>
      <c r="C2" s="435"/>
      <c r="D2" s="435"/>
    </row>
    <row r="3" spans="1:4" ht="12.75">
      <c r="A3" s="435" t="s">
        <v>175</v>
      </c>
      <c r="B3" s="435"/>
      <c r="C3" s="435"/>
      <c r="D3" s="435"/>
    </row>
    <row r="4" spans="1:2" ht="12.75">
      <c r="A4" s="38"/>
      <c r="B4" s="38"/>
    </row>
    <row r="5" spans="1:4" ht="68.25" customHeight="1">
      <c r="A5" s="15" t="s">
        <v>39</v>
      </c>
      <c r="B5" s="3" t="s">
        <v>142</v>
      </c>
      <c r="C5" s="3" t="s">
        <v>143</v>
      </c>
      <c r="D5" s="47" t="s">
        <v>225</v>
      </c>
    </row>
    <row r="6" spans="1:4" ht="15" customHeight="1">
      <c r="A6" s="6" t="s">
        <v>27</v>
      </c>
      <c r="B6" s="12"/>
      <c r="C6" s="12"/>
      <c r="D6" s="151"/>
    </row>
    <row r="7" spans="1:4" ht="12.75">
      <c r="A7" s="7" t="s">
        <v>69</v>
      </c>
      <c r="B7" s="13">
        <v>6000</v>
      </c>
      <c r="C7" s="13">
        <v>4286</v>
      </c>
      <c r="D7" s="44"/>
    </row>
    <row r="8" spans="1:4" ht="12.75">
      <c r="A8" s="7" t="s">
        <v>85</v>
      </c>
      <c r="B8" s="13">
        <v>32786</v>
      </c>
      <c r="C8" s="13">
        <v>32786</v>
      </c>
      <c r="D8" s="44">
        <v>3030</v>
      </c>
    </row>
    <row r="9" spans="1:4" ht="12.75">
      <c r="A9" s="7" t="s">
        <v>86</v>
      </c>
      <c r="B9" s="13">
        <v>55700</v>
      </c>
      <c r="C9" s="13">
        <v>55700</v>
      </c>
      <c r="D9" s="44">
        <v>2611</v>
      </c>
    </row>
    <row r="10" spans="1:4" ht="15.75" customHeight="1">
      <c r="A10" s="7" t="s">
        <v>87</v>
      </c>
      <c r="B10" s="13">
        <v>53431</v>
      </c>
      <c r="C10" s="13">
        <v>52511</v>
      </c>
      <c r="D10" s="44">
        <v>52433</v>
      </c>
    </row>
    <row r="11" spans="1:4" ht="12.75">
      <c r="A11" s="7" t="s">
        <v>88</v>
      </c>
      <c r="B11" s="13">
        <v>19660</v>
      </c>
      <c r="C11" s="13">
        <v>1874</v>
      </c>
      <c r="D11" s="44">
        <v>1806</v>
      </c>
    </row>
    <row r="12" spans="1:4" ht="12.75">
      <c r="A12" s="7" t="s">
        <v>89</v>
      </c>
      <c r="B12" s="13">
        <v>3750</v>
      </c>
      <c r="C12" s="13">
        <v>6560</v>
      </c>
      <c r="D12" s="44">
        <v>3280</v>
      </c>
    </row>
    <row r="13" spans="1:4" ht="12.75">
      <c r="A13" s="7" t="s">
        <v>90</v>
      </c>
      <c r="B13" s="13">
        <v>500</v>
      </c>
      <c r="C13" s="13">
        <v>742</v>
      </c>
      <c r="D13" s="44">
        <v>742</v>
      </c>
    </row>
    <row r="14" spans="1:4" ht="12.75">
      <c r="A14" s="7" t="s">
        <v>91</v>
      </c>
      <c r="B14" s="13">
        <v>3810</v>
      </c>
      <c r="C14" s="13">
        <v>3810</v>
      </c>
      <c r="D14" s="44">
        <v>2286</v>
      </c>
    </row>
    <row r="15" spans="1:4" ht="12.75">
      <c r="A15" s="7" t="s">
        <v>46</v>
      </c>
      <c r="B15" s="13">
        <v>2400</v>
      </c>
      <c r="C15" s="13">
        <v>2400</v>
      </c>
      <c r="D15" s="44">
        <v>1800</v>
      </c>
    </row>
    <row r="16" spans="1:4" ht="12.75">
      <c r="A16" s="7" t="s">
        <v>47</v>
      </c>
      <c r="B16" s="13">
        <v>19950</v>
      </c>
      <c r="C16" s="13">
        <v>3752</v>
      </c>
      <c r="D16" s="44">
        <v>546</v>
      </c>
    </row>
    <row r="17" spans="1:4" ht="12.75">
      <c r="A17" s="7" t="s">
        <v>185</v>
      </c>
      <c r="B17" s="13">
        <v>0</v>
      </c>
      <c r="C17" s="13">
        <v>9900</v>
      </c>
      <c r="D17" s="44">
        <v>0</v>
      </c>
    </row>
    <row r="18" spans="1:4" ht="12.75">
      <c r="A18" s="7" t="s">
        <v>93</v>
      </c>
      <c r="B18" s="13">
        <v>5403</v>
      </c>
      <c r="C18" s="13">
        <v>9235</v>
      </c>
      <c r="D18" s="44">
        <v>8965</v>
      </c>
    </row>
    <row r="19" spans="1:4" ht="12.75">
      <c r="A19" s="7" t="s">
        <v>195</v>
      </c>
      <c r="B19" s="13"/>
      <c r="C19" s="13">
        <v>54835</v>
      </c>
      <c r="D19" s="44">
        <v>56004</v>
      </c>
    </row>
    <row r="20" spans="1:4" ht="12.75">
      <c r="A20" s="7" t="s">
        <v>204</v>
      </c>
      <c r="B20" s="13"/>
      <c r="C20" s="13">
        <v>85913</v>
      </c>
      <c r="D20" s="44">
        <v>48300</v>
      </c>
    </row>
    <row r="21" spans="1:4" ht="12.75">
      <c r="A21" s="7" t="s">
        <v>94</v>
      </c>
      <c r="B21" s="13">
        <v>3000</v>
      </c>
      <c r="C21" s="13">
        <v>3000</v>
      </c>
      <c r="D21" s="44"/>
    </row>
    <row r="22" spans="1:4" ht="12.75">
      <c r="A22" s="7" t="s">
        <v>82</v>
      </c>
      <c r="B22" s="13">
        <v>360</v>
      </c>
      <c r="C22" s="13">
        <v>410</v>
      </c>
      <c r="D22" s="44">
        <v>410</v>
      </c>
    </row>
    <row r="23" spans="1:4" ht="12.75">
      <c r="A23" s="7" t="s">
        <v>98</v>
      </c>
      <c r="B23" s="13">
        <v>1035</v>
      </c>
      <c r="C23" s="13">
        <v>1035</v>
      </c>
      <c r="D23" s="44">
        <v>1035</v>
      </c>
    </row>
    <row r="24" spans="1:4" ht="12.75">
      <c r="A24" s="7" t="s">
        <v>109</v>
      </c>
      <c r="B24" s="13">
        <v>784</v>
      </c>
      <c r="C24" s="13">
        <v>3838</v>
      </c>
      <c r="D24" s="44">
        <v>3837</v>
      </c>
    </row>
    <row r="25" spans="1:4" ht="12.75">
      <c r="A25" s="7" t="s">
        <v>83</v>
      </c>
      <c r="B25" s="13">
        <v>5500</v>
      </c>
      <c r="C25" s="13">
        <v>5500</v>
      </c>
      <c r="D25" s="44">
        <v>5499</v>
      </c>
    </row>
    <row r="26" spans="1:4" ht="12.75">
      <c r="A26" s="16" t="s">
        <v>99</v>
      </c>
      <c r="B26" s="13">
        <v>18913</v>
      </c>
      <c r="C26" s="13">
        <v>18913</v>
      </c>
      <c r="D26" s="44">
        <v>18913</v>
      </c>
    </row>
    <row r="27" spans="1:4" ht="12.75">
      <c r="A27" s="16" t="s">
        <v>100</v>
      </c>
      <c r="B27" s="13"/>
      <c r="C27" s="13"/>
      <c r="D27" s="44"/>
    </row>
    <row r="28" spans="1:4" ht="12.75">
      <c r="A28" s="16" t="s">
        <v>95</v>
      </c>
      <c r="B28" s="13">
        <v>1000</v>
      </c>
      <c r="C28" s="13">
        <v>3527</v>
      </c>
      <c r="D28" s="44">
        <v>3527</v>
      </c>
    </row>
    <row r="29" spans="1:4" ht="45">
      <c r="A29" s="16" t="s">
        <v>96</v>
      </c>
      <c r="B29" s="13">
        <v>2000</v>
      </c>
      <c r="C29" s="13">
        <v>902</v>
      </c>
      <c r="D29" s="44">
        <v>902</v>
      </c>
    </row>
    <row r="30" spans="1:4" ht="12.75">
      <c r="A30" s="7" t="s">
        <v>97</v>
      </c>
      <c r="B30" s="13">
        <v>500</v>
      </c>
      <c r="C30" s="13">
        <v>870</v>
      </c>
      <c r="D30" s="44">
        <v>870</v>
      </c>
    </row>
    <row r="31" spans="1:4" ht="12.75">
      <c r="A31" s="7" t="s">
        <v>101</v>
      </c>
      <c r="B31" s="13">
        <v>150000</v>
      </c>
      <c r="C31" s="13">
        <v>5971</v>
      </c>
      <c r="D31" s="44"/>
    </row>
    <row r="32" spans="1:4" ht="12.75">
      <c r="A32" s="7" t="s">
        <v>116</v>
      </c>
      <c r="B32" s="13">
        <v>3000</v>
      </c>
      <c r="C32" s="13">
        <v>3000</v>
      </c>
      <c r="D32" s="44">
        <v>1462</v>
      </c>
    </row>
    <row r="33" spans="1:4" ht="12.75">
      <c r="A33" s="7" t="s">
        <v>14</v>
      </c>
      <c r="B33" s="13">
        <v>610</v>
      </c>
      <c r="C33" s="13">
        <v>610</v>
      </c>
      <c r="D33" s="44"/>
    </row>
    <row r="34" spans="1:4" ht="12.75">
      <c r="A34" s="7" t="s">
        <v>16</v>
      </c>
      <c r="B34" s="13">
        <v>732</v>
      </c>
      <c r="C34" s="13">
        <v>732</v>
      </c>
      <c r="D34" s="44"/>
    </row>
    <row r="35" spans="1:4" ht="12.75">
      <c r="A35" s="7" t="s">
        <v>201</v>
      </c>
      <c r="B35" s="13"/>
      <c r="C35" s="13">
        <v>1440</v>
      </c>
      <c r="D35" s="44"/>
    </row>
    <row r="36" spans="1:4" ht="12.75">
      <c r="A36" s="7" t="s">
        <v>226</v>
      </c>
      <c r="B36" s="13">
        <v>881</v>
      </c>
      <c r="C36" s="13">
        <v>881</v>
      </c>
      <c r="D36" s="44">
        <v>670</v>
      </c>
    </row>
    <row r="37" spans="1:4" ht="12.75">
      <c r="A37" s="7" t="s">
        <v>20</v>
      </c>
      <c r="B37" s="13">
        <v>1143</v>
      </c>
      <c r="C37" s="13">
        <v>1143</v>
      </c>
      <c r="D37" s="44">
        <v>942</v>
      </c>
    </row>
    <row r="38" spans="1:4" ht="12.75">
      <c r="A38" s="7" t="s">
        <v>15</v>
      </c>
      <c r="B38" s="13">
        <v>200</v>
      </c>
      <c r="C38" s="13">
        <v>200</v>
      </c>
      <c r="D38" s="44">
        <v>164</v>
      </c>
    </row>
    <row r="39" spans="1:4" ht="12.75">
      <c r="A39" s="7" t="s">
        <v>21</v>
      </c>
      <c r="B39" s="13">
        <v>76</v>
      </c>
      <c r="C39" s="13">
        <v>76</v>
      </c>
      <c r="D39" s="44">
        <v>70</v>
      </c>
    </row>
    <row r="40" spans="1:4" ht="12.75">
      <c r="A40" s="39" t="s">
        <v>17</v>
      </c>
      <c r="B40" s="40">
        <v>30</v>
      </c>
      <c r="C40" s="40">
        <v>30</v>
      </c>
      <c r="D40" s="44"/>
    </row>
    <row r="41" spans="1:4" ht="12.75">
      <c r="A41" s="7" t="s">
        <v>7</v>
      </c>
      <c r="B41" s="13">
        <v>112</v>
      </c>
      <c r="C41" s="13">
        <v>112</v>
      </c>
      <c r="D41" s="44"/>
    </row>
    <row r="42" spans="1:4" ht="12.75">
      <c r="A42" s="7" t="s">
        <v>8</v>
      </c>
      <c r="B42" s="13">
        <v>102</v>
      </c>
      <c r="C42" s="13">
        <v>102</v>
      </c>
      <c r="D42" s="44">
        <v>78</v>
      </c>
    </row>
    <row r="43" spans="1:4" ht="12.75">
      <c r="A43" s="7" t="s">
        <v>18</v>
      </c>
      <c r="B43" s="13">
        <v>60</v>
      </c>
      <c r="C43" s="13">
        <v>60</v>
      </c>
      <c r="D43" s="44"/>
    </row>
    <row r="44" spans="1:4" ht="12.75">
      <c r="A44" s="7" t="s">
        <v>9</v>
      </c>
      <c r="B44" s="13">
        <v>30</v>
      </c>
      <c r="C44" s="13">
        <v>30</v>
      </c>
      <c r="D44" s="44"/>
    </row>
    <row r="45" spans="1:4" ht="12.75">
      <c r="A45" s="7" t="s">
        <v>10</v>
      </c>
      <c r="B45" s="13">
        <v>113</v>
      </c>
      <c r="C45" s="13">
        <v>113</v>
      </c>
      <c r="D45" s="44">
        <v>106</v>
      </c>
    </row>
    <row r="46" spans="1:4" ht="12.75">
      <c r="A46" s="7" t="s">
        <v>117</v>
      </c>
      <c r="B46" s="13"/>
      <c r="C46" s="13"/>
      <c r="D46" s="44"/>
    </row>
    <row r="47" spans="1:4" ht="12.75">
      <c r="A47" s="7" t="s">
        <v>107</v>
      </c>
      <c r="B47" s="13">
        <v>2000</v>
      </c>
      <c r="C47" s="13">
        <v>2521</v>
      </c>
      <c r="D47" s="44">
        <v>2521</v>
      </c>
    </row>
    <row r="48" spans="1:4" ht="12.75">
      <c r="A48" s="7" t="s">
        <v>108</v>
      </c>
      <c r="B48" s="13">
        <v>1858</v>
      </c>
      <c r="C48" s="13">
        <v>335</v>
      </c>
      <c r="D48" s="44">
        <v>335</v>
      </c>
    </row>
    <row r="49" spans="1:4" ht="12.75">
      <c r="A49" s="7" t="s">
        <v>227</v>
      </c>
      <c r="B49" s="13">
        <v>3500</v>
      </c>
      <c r="C49" s="13">
        <v>3733</v>
      </c>
      <c r="D49" s="44">
        <v>3733</v>
      </c>
    </row>
    <row r="50" spans="1:4" ht="12.75">
      <c r="A50" s="7" t="s">
        <v>19</v>
      </c>
      <c r="B50" s="13">
        <v>2000</v>
      </c>
      <c r="C50" s="13">
        <v>1636</v>
      </c>
      <c r="D50" s="44">
        <v>1636</v>
      </c>
    </row>
    <row r="51" spans="1:4" ht="12.75">
      <c r="A51" s="7" t="s">
        <v>118</v>
      </c>
      <c r="B51" s="13">
        <v>1000</v>
      </c>
      <c r="C51" s="13">
        <v>0</v>
      </c>
      <c r="D51" s="44"/>
    </row>
    <row r="52" spans="1:4" ht="22.5">
      <c r="A52" s="7" t="s">
        <v>119</v>
      </c>
      <c r="B52" s="13">
        <v>2000</v>
      </c>
      <c r="C52" s="13">
        <v>979</v>
      </c>
      <c r="D52" s="44">
        <v>979</v>
      </c>
    </row>
    <row r="53" spans="1:4" ht="12.75">
      <c r="A53" s="7" t="s">
        <v>110</v>
      </c>
      <c r="B53" s="13"/>
      <c r="C53" s="13"/>
      <c r="D53" s="44"/>
    </row>
    <row r="54" spans="1:4" ht="12.75">
      <c r="A54" s="7" t="s">
        <v>111</v>
      </c>
      <c r="B54" s="13">
        <v>1000</v>
      </c>
      <c r="C54" s="13">
        <v>1000</v>
      </c>
      <c r="D54" s="44">
        <v>962</v>
      </c>
    </row>
    <row r="55" spans="1:4" ht="12.75">
      <c r="A55" s="7" t="s">
        <v>112</v>
      </c>
      <c r="B55" s="13">
        <v>2750</v>
      </c>
      <c r="C55" s="13">
        <v>2750</v>
      </c>
      <c r="D55" s="44">
        <v>2745</v>
      </c>
    </row>
    <row r="56" spans="1:4" ht="12.75">
      <c r="A56" s="7" t="s">
        <v>11</v>
      </c>
      <c r="B56" s="13">
        <v>2000</v>
      </c>
      <c r="C56" s="13">
        <v>2000</v>
      </c>
      <c r="D56" s="44">
        <v>1937</v>
      </c>
    </row>
    <row r="57" spans="1:4" ht="12.75">
      <c r="A57" s="7" t="s">
        <v>12</v>
      </c>
      <c r="B57" s="13">
        <v>1500</v>
      </c>
      <c r="C57" s="13">
        <v>1500</v>
      </c>
      <c r="D57" s="44">
        <v>1454</v>
      </c>
    </row>
    <row r="58" spans="1:4" ht="12.75">
      <c r="A58" s="7" t="s">
        <v>13</v>
      </c>
      <c r="B58" s="13">
        <v>100</v>
      </c>
      <c r="C58" s="13">
        <v>1454</v>
      </c>
      <c r="D58" s="44">
        <v>1454</v>
      </c>
    </row>
    <row r="59" spans="1:4" ht="12.75">
      <c r="A59" s="7" t="s">
        <v>121</v>
      </c>
      <c r="B59" s="13">
        <v>2450</v>
      </c>
      <c r="C59" s="13">
        <v>2450</v>
      </c>
      <c r="D59" s="44">
        <v>737</v>
      </c>
    </row>
    <row r="60" spans="1:4" ht="12.75">
      <c r="A60" s="7" t="s">
        <v>113</v>
      </c>
      <c r="B60" s="13">
        <v>1500</v>
      </c>
      <c r="C60" s="13">
        <v>1500</v>
      </c>
      <c r="D60" s="44"/>
    </row>
    <row r="61" spans="1:4" ht="12.75">
      <c r="A61" s="7" t="s">
        <v>114</v>
      </c>
      <c r="B61" s="13">
        <v>1000</v>
      </c>
      <c r="C61" s="13">
        <v>1000</v>
      </c>
      <c r="D61" s="44">
        <v>1000</v>
      </c>
    </row>
    <row r="62" spans="1:4" ht="12.75">
      <c r="A62" s="7" t="s">
        <v>115</v>
      </c>
      <c r="B62" s="13">
        <v>5000</v>
      </c>
      <c r="C62" s="13">
        <v>3178</v>
      </c>
      <c r="D62" s="44"/>
    </row>
    <row r="63" spans="1:4" ht="12.75">
      <c r="A63" s="7" t="s">
        <v>128</v>
      </c>
      <c r="B63" s="13"/>
      <c r="C63" s="13">
        <v>58307</v>
      </c>
      <c r="D63" s="44">
        <v>58307</v>
      </c>
    </row>
    <row r="64" spans="1:4" ht="12.75">
      <c r="A64" s="7" t="s">
        <v>171</v>
      </c>
      <c r="B64" s="13"/>
      <c r="C64" s="13">
        <v>12800</v>
      </c>
      <c r="D64" s="44">
        <v>12800</v>
      </c>
    </row>
    <row r="65" spans="1:4" ht="12.75">
      <c r="A65" s="7" t="s">
        <v>193</v>
      </c>
      <c r="B65" s="13"/>
      <c r="C65" s="13">
        <v>10000</v>
      </c>
      <c r="D65" s="44">
        <v>10000</v>
      </c>
    </row>
    <row r="66" spans="1:4" ht="12.75">
      <c r="A66" s="7" t="s">
        <v>194</v>
      </c>
      <c r="B66" s="13"/>
      <c r="C66" s="13">
        <v>6489</v>
      </c>
      <c r="D66" s="44">
        <v>6489</v>
      </c>
    </row>
    <row r="67" spans="1:4" ht="12.75">
      <c r="A67" s="42" t="s">
        <v>186</v>
      </c>
      <c r="B67" s="13"/>
      <c r="C67" s="13">
        <v>1782</v>
      </c>
      <c r="D67" s="44">
        <v>1782</v>
      </c>
    </row>
    <row r="68" spans="1:4" ht="12.75">
      <c r="A68" s="42" t="s">
        <v>192</v>
      </c>
      <c r="B68" s="13"/>
      <c r="C68" s="13">
        <v>3740</v>
      </c>
      <c r="D68" s="44">
        <v>3734</v>
      </c>
    </row>
    <row r="69" spans="1:4" ht="12.75">
      <c r="A69" s="42" t="s">
        <v>189</v>
      </c>
      <c r="B69" s="13"/>
      <c r="C69" s="13">
        <v>1000</v>
      </c>
      <c r="D69" s="44">
        <v>1000</v>
      </c>
    </row>
    <row r="70" spans="1:4" ht="12.75">
      <c r="A70" s="42" t="s">
        <v>190</v>
      </c>
      <c r="B70" s="13"/>
      <c r="C70" s="13">
        <v>601</v>
      </c>
      <c r="D70" s="44"/>
    </row>
    <row r="71" spans="1:4" ht="12.75">
      <c r="A71" s="42" t="s">
        <v>203</v>
      </c>
      <c r="B71" s="13"/>
      <c r="C71" s="13">
        <v>125</v>
      </c>
      <c r="D71" s="44">
        <v>125</v>
      </c>
    </row>
    <row r="72" spans="1:4" ht="12.75">
      <c r="A72" s="24" t="s">
        <v>211</v>
      </c>
      <c r="B72" s="13"/>
      <c r="C72" s="13">
        <v>998</v>
      </c>
      <c r="D72" s="44">
        <v>627</v>
      </c>
    </row>
    <row r="73" spans="1:4" ht="12.75">
      <c r="A73" s="42" t="s">
        <v>222</v>
      </c>
      <c r="B73" s="13"/>
      <c r="C73" s="13">
        <v>2816</v>
      </c>
      <c r="D73" s="44">
        <v>147</v>
      </c>
    </row>
    <row r="74" spans="1:4" ht="12.75">
      <c r="A74" s="42" t="s">
        <v>223</v>
      </c>
      <c r="B74" s="13"/>
      <c r="C74" s="13">
        <v>170</v>
      </c>
      <c r="D74" s="44">
        <v>170</v>
      </c>
    </row>
    <row r="75" spans="1:4" ht="12.75">
      <c r="A75" s="42" t="s">
        <v>224</v>
      </c>
      <c r="B75" s="13"/>
      <c r="C75" s="13">
        <v>500</v>
      </c>
      <c r="D75" s="44">
        <v>500</v>
      </c>
    </row>
    <row r="76" spans="1:4" s="1" customFormat="1" ht="14.25" customHeight="1">
      <c r="A76" s="5" t="s">
        <v>35</v>
      </c>
      <c r="B76" s="14">
        <f>SUM(B7:B75)</f>
        <v>423229</v>
      </c>
      <c r="C76" s="14">
        <f>SUM(C7:C75)</f>
        <v>502163</v>
      </c>
      <c r="D76" s="351">
        <f>SUM(D7:D75)</f>
        <v>335462</v>
      </c>
    </row>
    <row r="77" spans="1:4" ht="15" customHeight="1">
      <c r="A77" s="6" t="s">
        <v>122</v>
      </c>
      <c r="B77" s="23"/>
      <c r="C77" s="23"/>
      <c r="D77" s="151"/>
    </row>
    <row r="78" spans="1:4" s="10" customFormat="1" ht="13.5" customHeight="1">
      <c r="A78" s="7" t="s">
        <v>48</v>
      </c>
      <c r="B78" s="13">
        <v>5000</v>
      </c>
      <c r="C78" s="13">
        <v>5000</v>
      </c>
      <c r="D78" s="44">
        <v>3596</v>
      </c>
    </row>
    <row r="79" spans="1:4" ht="12.75">
      <c r="A79" s="4" t="s">
        <v>30</v>
      </c>
      <c r="B79" s="13">
        <v>500</v>
      </c>
      <c r="C79" s="13">
        <v>500</v>
      </c>
      <c r="D79" s="44">
        <v>500</v>
      </c>
    </row>
    <row r="80" spans="1:4" ht="12.75">
      <c r="A80" s="4" t="s">
        <v>103</v>
      </c>
      <c r="B80" s="13">
        <v>8500</v>
      </c>
      <c r="C80" s="13">
        <v>8500</v>
      </c>
      <c r="D80" s="44">
        <v>8875</v>
      </c>
    </row>
    <row r="81" spans="1:4" ht="12.75">
      <c r="A81" s="17" t="s">
        <v>36</v>
      </c>
      <c r="B81" s="13">
        <v>1000</v>
      </c>
      <c r="C81" s="13">
        <v>1000</v>
      </c>
      <c r="D81" s="44"/>
    </row>
    <row r="82" spans="1:4" ht="12.75">
      <c r="A82" s="4" t="s">
        <v>102</v>
      </c>
      <c r="B82" s="13">
        <v>3000</v>
      </c>
      <c r="C82" s="13">
        <v>1500</v>
      </c>
      <c r="D82" s="44">
        <v>1500</v>
      </c>
    </row>
    <row r="83" spans="1:4" ht="12.75">
      <c r="A83" s="4" t="s">
        <v>62</v>
      </c>
      <c r="B83" s="13">
        <v>0</v>
      </c>
      <c r="C83" s="13">
        <v>0</v>
      </c>
      <c r="D83" s="44"/>
    </row>
    <row r="84" spans="1:4" ht="12.75">
      <c r="A84" s="4" t="s">
        <v>120</v>
      </c>
      <c r="B84" s="13">
        <v>4000</v>
      </c>
      <c r="C84" s="13">
        <v>8558</v>
      </c>
      <c r="D84" s="44">
        <v>8558</v>
      </c>
    </row>
    <row r="85" spans="1:4" ht="12.75">
      <c r="A85" s="4" t="s">
        <v>209</v>
      </c>
      <c r="B85" s="13"/>
      <c r="C85" s="13">
        <v>900</v>
      </c>
      <c r="D85" s="44">
        <v>900</v>
      </c>
    </row>
    <row r="86" spans="1:4" ht="12.75">
      <c r="A86" s="4" t="s">
        <v>78</v>
      </c>
      <c r="B86" s="13">
        <v>3469</v>
      </c>
      <c r="C86" s="13">
        <v>3469</v>
      </c>
      <c r="D86" s="44"/>
    </row>
    <row r="87" spans="1:4" s="1" customFormat="1" ht="14.25" customHeight="1">
      <c r="A87" s="9" t="s">
        <v>123</v>
      </c>
      <c r="B87" s="14">
        <f>SUM(B78:B86)</f>
        <v>25469</v>
      </c>
      <c r="C87" s="14">
        <f>SUM(C78:C86)</f>
        <v>29427</v>
      </c>
      <c r="D87" s="351">
        <f>SUM(D78:D86)</f>
        <v>23929</v>
      </c>
    </row>
    <row r="88" spans="1:4" s="1" customFormat="1" ht="15.75" customHeight="1">
      <c r="A88" s="41" t="s">
        <v>37</v>
      </c>
      <c r="B88" s="14"/>
      <c r="C88" s="14"/>
      <c r="D88" s="235"/>
    </row>
    <row r="89" spans="1:4" ht="12.75">
      <c r="A89" s="4" t="s">
        <v>26</v>
      </c>
      <c r="B89" s="13">
        <v>4000</v>
      </c>
      <c r="C89" s="13">
        <v>353</v>
      </c>
      <c r="D89" s="44">
        <v>353</v>
      </c>
    </row>
    <row r="90" spans="1:4" ht="12.75">
      <c r="A90" s="4" t="s">
        <v>170</v>
      </c>
      <c r="B90" s="13"/>
      <c r="C90" s="13">
        <v>5635</v>
      </c>
      <c r="D90" s="44">
        <v>5635</v>
      </c>
    </row>
    <row r="91" spans="1:4" ht="12.75">
      <c r="A91" s="4" t="s">
        <v>49</v>
      </c>
      <c r="B91" s="13">
        <v>8000</v>
      </c>
      <c r="C91" s="13">
        <v>7100</v>
      </c>
      <c r="D91" s="44">
        <v>7100</v>
      </c>
    </row>
    <row r="92" spans="1:4" ht="12.75">
      <c r="A92" s="4" t="s">
        <v>50</v>
      </c>
      <c r="B92" s="13">
        <v>3000</v>
      </c>
      <c r="C92" s="13">
        <v>3000</v>
      </c>
      <c r="D92" s="44">
        <v>2950</v>
      </c>
    </row>
    <row r="93" spans="1:4" ht="12.75">
      <c r="A93" s="4" t="s">
        <v>124</v>
      </c>
      <c r="B93" s="13">
        <v>2000</v>
      </c>
      <c r="C93" s="13">
        <v>106</v>
      </c>
      <c r="D93" s="44"/>
    </row>
    <row r="94" spans="1:4" ht="12.75">
      <c r="A94" s="4" t="s">
        <v>51</v>
      </c>
      <c r="B94" s="13">
        <v>3000</v>
      </c>
      <c r="C94" s="13">
        <v>3000</v>
      </c>
      <c r="D94" s="44"/>
    </row>
    <row r="95" spans="1:4" ht="12.75">
      <c r="A95" s="4" t="s">
        <v>104</v>
      </c>
      <c r="B95" s="13">
        <v>3550</v>
      </c>
      <c r="C95" s="13">
        <v>3550</v>
      </c>
      <c r="D95" s="44">
        <v>3550</v>
      </c>
    </row>
    <row r="96" spans="1:4" ht="12.75">
      <c r="A96" s="7" t="s">
        <v>92</v>
      </c>
      <c r="B96" s="13">
        <v>15346</v>
      </c>
      <c r="C96" s="13">
        <v>15346</v>
      </c>
      <c r="D96" s="44">
        <v>15346</v>
      </c>
    </row>
    <row r="97" spans="1:4" ht="12.75">
      <c r="A97" s="7" t="s">
        <v>79</v>
      </c>
      <c r="B97" s="13">
        <v>4904</v>
      </c>
      <c r="C97" s="13">
        <v>4904</v>
      </c>
      <c r="D97" s="44"/>
    </row>
    <row r="98" spans="1:4" ht="12.75">
      <c r="A98" s="7" t="s">
        <v>80</v>
      </c>
      <c r="B98" s="13">
        <v>10000</v>
      </c>
      <c r="C98" s="13">
        <v>1267</v>
      </c>
      <c r="D98" s="44">
        <v>1195</v>
      </c>
    </row>
    <row r="99" spans="1:4" ht="12.75">
      <c r="A99" s="7" t="s">
        <v>81</v>
      </c>
      <c r="B99" s="13">
        <v>80876</v>
      </c>
      <c r="C99" s="13">
        <v>73382</v>
      </c>
      <c r="D99" s="44">
        <v>26659</v>
      </c>
    </row>
    <row r="100" spans="1:4" ht="12.75">
      <c r="A100" s="7" t="s">
        <v>221</v>
      </c>
      <c r="B100" s="13"/>
      <c r="C100" s="13">
        <v>14136</v>
      </c>
      <c r="D100" s="44">
        <v>14136</v>
      </c>
    </row>
    <row r="101" spans="1:4" ht="12.75">
      <c r="A101" s="24" t="s">
        <v>211</v>
      </c>
      <c r="B101" s="13"/>
      <c r="C101" s="13">
        <v>400</v>
      </c>
      <c r="D101" s="44">
        <v>400</v>
      </c>
    </row>
    <row r="102" spans="1:4" ht="12.75">
      <c r="A102" s="24" t="s">
        <v>228</v>
      </c>
      <c r="B102" s="13"/>
      <c r="C102" s="13">
        <v>191</v>
      </c>
      <c r="D102" s="44">
        <v>191</v>
      </c>
    </row>
    <row r="103" spans="1:4" ht="12.75">
      <c r="A103" s="7" t="s">
        <v>188</v>
      </c>
      <c r="B103" s="13"/>
      <c r="C103" s="13">
        <v>1949</v>
      </c>
      <c r="D103" s="44">
        <v>1948</v>
      </c>
    </row>
    <row r="104" spans="1:4" ht="12.75">
      <c r="A104" s="7" t="s">
        <v>191</v>
      </c>
      <c r="B104" s="13"/>
      <c r="C104" s="13">
        <v>2273</v>
      </c>
      <c r="D104" s="44">
        <v>2273</v>
      </c>
    </row>
    <row r="105" spans="1:4" ht="13.5" customHeight="1">
      <c r="A105" s="5" t="s">
        <v>38</v>
      </c>
      <c r="B105" s="14">
        <f>SUM(B89:B104)</f>
        <v>134676</v>
      </c>
      <c r="C105" s="14">
        <f>SUM(C89:C104)</f>
        <v>136592</v>
      </c>
      <c r="D105" s="351">
        <f>SUM(D89:D104)</f>
        <v>81736</v>
      </c>
    </row>
    <row r="106" spans="1:4" ht="16.5" customHeight="1">
      <c r="A106" s="5" t="s">
        <v>187</v>
      </c>
      <c r="B106" s="19">
        <v>0</v>
      </c>
      <c r="C106" s="19">
        <v>1500</v>
      </c>
      <c r="D106" s="267">
        <v>1500</v>
      </c>
    </row>
    <row r="107" spans="1:4" ht="14.25" customHeight="1">
      <c r="A107" s="5" t="s">
        <v>29</v>
      </c>
      <c r="B107" s="14">
        <f>B76+B87+B105+B106</f>
        <v>583374</v>
      </c>
      <c r="C107" s="14">
        <f>C76+C87+C105+C106</f>
        <v>669682</v>
      </c>
      <c r="D107" s="351">
        <f>D76+D87+D105+D106</f>
        <v>442627</v>
      </c>
    </row>
    <row r="108" spans="1:4" ht="12.75">
      <c r="A108" s="7" t="s">
        <v>106</v>
      </c>
      <c r="B108" s="13">
        <v>15000</v>
      </c>
      <c r="C108" s="13">
        <v>0</v>
      </c>
      <c r="D108" s="151">
        <v>0</v>
      </c>
    </row>
    <row r="109" spans="1:4" ht="12.75">
      <c r="A109" s="5" t="s">
        <v>105</v>
      </c>
      <c r="B109" s="14">
        <f>B108</f>
        <v>15000</v>
      </c>
      <c r="C109" s="14">
        <f>C108</f>
        <v>0</v>
      </c>
      <c r="D109" s="351">
        <f>D108</f>
        <v>0</v>
      </c>
    </row>
    <row r="110" spans="1:3" ht="12.75">
      <c r="A110" s="11"/>
      <c r="B110" s="8"/>
      <c r="C110" s="8"/>
    </row>
    <row r="111" spans="1:3" ht="12.75">
      <c r="A111" s="8"/>
      <c r="B111" s="8"/>
      <c r="C111" s="8"/>
    </row>
    <row r="112" spans="1:3" ht="12.75">
      <c r="A112" s="8"/>
      <c r="B112" s="8"/>
      <c r="C112" s="8"/>
    </row>
    <row r="113" spans="1:3" ht="12.75">
      <c r="A113" s="8"/>
      <c r="B113" s="8"/>
      <c r="C113" s="8"/>
    </row>
    <row r="114" spans="1:3" ht="12.75">
      <c r="A114" s="21"/>
      <c r="B114" s="8"/>
      <c r="C114" s="8"/>
    </row>
    <row r="115" spans="1:3" ht="12.75">
      <c r="A115" s="8"/>
      <c r="B115" s="8"/>
      <c r="C115" s="8"/>
    </row>
    <row r="116" spans="1:3" ht="12.75">
      <c r="A116" s="8"/>
      <c r="B116" s="8"/>
      <c r="C116" s="8"/>
    </row>
    <row r="117" spans="1:3" ht="12.75">
      <c r="A117" s="8"/>
      <c r="B117" s="8"/>
      <c r="C117" s="8"/>
    </row>
    <row r="118" spans="1:3" ht="12.75">
      <c r="A118" s="8"/>
      <c r="B118" s="8"/>
      <c r="C118" s="8"/>
    </row>
    <row r="119" spans="1:3" ht="12.75">
      <c r="A119" s="11"/>
      <c r="B119" s="11"/>
      <c r="C119" s="11"/>
    </row>
    <row r="120" spans="1:3" ht="12.75">
      <c r="A120" s="11"/>
      <c r="B120" s="8"/>
      <c r="C120" s="8"/>
    </row>
    <row r="121" spans="1:3" ht="12.75">
      <c r="A121" s="8"/>
      <c r="B121" s="8"/>
      <c r="C121" s="8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8"/>
      <c r="B124" s="8"/>
      <c r="C124" s="8"/>
    </row>
    <row r="125" spans="1:3" ht="12.75">
      <c r="A125" s="8"/>
      <c r="B125" s="8"/>
      <c r="C125" s="8"/>
    </row>
    <row r="126" spans="1:3" ht="12.75">
      <c r="A126" s="8"/>
      <c r="B126" s="8"/>
      <c r="C126" s="8"/>
    </row>
  </sheetData>
  <sheetProtection/>
  <mergeCells count="2">
    <mergeCell ref="A2:D2"/>
    <mergeCell ref="A3:D3"/>
  </mergeCells>
  <printOptions horizontalCentered="1"/>
  <pageMargins left="0.3937007874015748" right="0.3937007874015748" top="0.5905511811023623" bottom="0.3937007874015748" header="0.11811023622047245" footer="0.11811023622047245"/>
  <pageSetup horizontalDpi="360" verticalDpi="360" orientation="portrait" paperSize="9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002peu</cp:lastModifiedBy>
  <cp:lastPrinted>2015-04-27T13:13:35Z</cp:lastPrinted>
  <dcterms:created xsi:type="dcterms:W3CDTF">2002-01-04T07:43:44Z</dcterms:created>
  <dcterms:modified xsi:type="dcterms:W3CDTF">2015-04-28T11:14:00Z</dcterms:modified>
  <cp:category/>
  <cp:version/>
  <cp:contentType/>
  <cp:contentStatus/>
</cp:coreProperties>
</file>